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Виктор\Desktop\Сметы с 01.01.2026 по 30.04.2026\Сметы с 01.01.2026 по 30.04.2026\"/>
    </mc:Choice>
  </mc:AlternateContent>
  <xr:revisionPtr revIDLastSave="0" documentId="13_ncr:1_{0C898A94-91E5-4FE1-BF3B-08F0F1E392E5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Смета СН-2012 по гл. 1-5" sheetId="7" r:id="rId1"/>
    <sheet name="Акт КС-2 СН-2012 по гл. 1-" sheetId="8" r:id="rId2"/>
    <sheet name="Source" sheetId="1" r:id="rId3"/>
    <sheet name="SourceObSm" sheetId="2" r:id="rId4"/>
    <sheet name="SmtRes" sheetId="3" r:id="rId5"/>
    <sheet name="EtalonRes" sheetId="4" r:id="rId6"/>
    <sheet name="SrcPoprs" sheetId="5" r:id="rId7"/>
    <sheet name="SrcKA" sheetId="6" r:id="rId8"/>
  </sheets>
  <definedNames>
    <definedName name="_xlnm.Print_Titles" localSheetId="1">'Акт КС-2 СН-2012 по гл. 1-'!$36:$36</definedName>
    <definedName name="_xlnm.Print_Titles" localSheetId="0">'Смета СН-2012 по гл. 1-5'!$30:$30</definedName>
    <definedName name="_xlnm.Print_Area" localSheetId="1">'Акт КС-2 СН-2012 по гл. 1-'!$A$1:$L$1009</definedName>
    <definedName name="_xlnm.Print_Area" localSheetId="0">'Смета СН-2012 по гл. 1-5'!$A$1:$K$1007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34" i="1" l="1"/>
  <c r="D1005" i="8"/>
  <c r="D1004" i="8"/>
  <c r="D1003" i="8"/>
  <c r="I990" i="8"/>
  <c r="H990" i="8"/>
  <c r="F990" i="8"/>
  <c r="F989" i="8"/>
  <c r="F988" i="8"/>
  <c r="F987" i="8"/>
  <c r="J986" i="8"/>
  <c r="I986" i="8"/>
  <c r="H986" i="8"/>
  <c r="G986" i="8"/>
  <c r="J985" i="8"/>
  <c r="I985" i="8"/>
  <c r="H985" i="8"/>
  <c r="G985" i="8"/>
  <c r="J984" i="8"/>
  <c r="I984" i="8"/>
  <c r="H984" i="8"/>
  <c r="G984" i="8"/>
  <c r="J983" i="8"/>
  <c r="I983" i="8"/>
  <c r="H983" i="8"/>
  <c r="G983" i="8"/>
  <c r="F982" i="8"/>
  <c r="E982" i="8"/>
  <c r="D982" i="8"/>
  <c r="C982" i="8"/>
  <c r="I980" i="8"/>
  <c r="H980" i="8"/>
  <c r="F980" i="8"/>
  <c r="F979" i="8"/>
  <c r="F978" i="8"/>
  <c r="F977" i="8"/>
  <c r="J976" i="8"/>
  <c r="I976" i="8"/>
  <c r="H976" i="8"/>
  <c r="G976" i="8"/>
  <c r="J975" i="8"/>
  <c r="I975" i="8"/>
  <c r="H975" i="8"/>
  <c r="G975" i="8"/>
  <c r="J974" i="8"/>
  <c r="I974" i="8"/>
  <c r="H974" i="8"/>
  <c r="G974" i="8"/>
  <c r="F973" i="8"/>
  <c r="E973" i="8"/>
  <c r="D973" i="8"/>
  <c r="C973" i="8"/>
  <c r="I971" i="8"/>
  <c r="H971" i="8"/>
  <c r="F971" i="8"/>
  <c r="F970" i="8"/>
  <c r="F969" i="8"/>
  <c r="F968" i="8"/>
  <c r="J967" i="8"/>
  <c r="I967" i="8"/>
  <c r="H967" i="8"/>
  <c r="G967" i="8"/>
  <c r="J966" i="8"/>
  <c r="I966" i="8"/>
  <c r="H966" i="8"/>
  <c r="G966" i="8"/>
  <c r="J965" i="8"/>
  <c r="I965" i="8"/>
  <c r="H965" i="8"/>
  <c r="G965" i="8"/>
  <c r="J964" i="8"/>
  <c r="I964" i="8"/>
  <c r="H964" i="8"/>
  <c r="G964" i="8"/>
  <c r="F963" i="8"/>
  <c r="E963" i="8"/>
  <c r="D963" i="8"/>
  <c r="C963" i="8"/>
  <c r="I961" i="8"/>
  <c r="H961" i="8"/>
  <c r="F961" i="8"/>
  <c r="F960" i="8"/>
  <c r="F959" i="8"/>
  <c r="F958" i="8"/>
  <c r="J957" i="8"/>
  <c r="I957" i="8"/>
  <c r="H957" i="8"/>
  <c r="G957" i="8"/>
  <c r="J956" i="8"/>
  <c r="I956" i="8"/>
  <c r="H956" i="8"/>
  <c r="G956" i="8"/>
  <c r="J955" i="8"/>
  <c r="I955" i="8"/>
  <c r="H955" i="8"/>
  <c r="G955" i="8"/>
  <c r="J954" i="8"/>
  <c r="I954" i="8"/>
  <c r="H954" i="8"/>
  <c r="G954" i="8"/>
  <c r="F953" i="8"/>
  <c r="E953" i="8"/>
  <c r="D953" i="8"/>
  <c r="C953" i="8"/>
  <c r="I951" i="8"/>
  <c r="H951" i="8"/>
  <c r="F951" i="8"/>
  <c r="F950" i="8"/>
  <c r="F949" i="8"/>
  <c r="F948" i="8"/>
  <c r="J947" i="8"/>
  <c r="I947" i="8"/>
  <c r="H947" i="8"/>
  <c r="G947" i="8"/>
  <c r="J946" i="8"/>
  <c r="I946" i="8"/>
  <c r="H946" i="8"/>
  <c r="G946" i="8"/>
  <c r="J945" i="8"/>
  <c r="I945" i="8"/>
  <c r="H945" i="8"/>
  <c r="G945" i="8"/>
  <c r="J944" i="8"/>
  <c r="I944" i="8"/>
  <c r="H944" i="8"/>
  <c r="G944" i="8"/>
  <c r="F943" i="8"/>
  <c r="E943" i="8"/>
  <c r="D943" i="8"/>
  <c r="C943" i="8"/>
  <c r="I941" i="8"/>
  <c r="H941" i="8"/>
  <c r="F941" i="8"/>
  <c r="F940" i="8"/>
  <c r="F939" i="8"/>
  <c r="F938" i="8"/>
  <c r="J937" i="8"/>
  <c r="I937" i="8"/>
  <c r="H937" i="8"/>
  <c r="G937" i="8"/>
  <c r="J936" i="8"/>
  <c r="I936" i="8"/>
  <c r="H936" i="8"/>
  <c r="G936" i="8"/>
  <c r="J935" i="8"/>
  <c r="I935" i="8"/>
  <c r="H935" i="8"/>
  <c r="G935" i="8"/>
  <c r="J934" i="8"/>
  <c r="I934" i="8"/>
  <c r="H934" i="8"/>
  <c r="G934" i="8"/>
  <c r="F933" i="8"/>
  <c r="E933" i="8"/>
  <c r="D933" i="8"/>
  <c r="C933" i="8"/>
  <c r="I931" i="8"/>
  <c r="H931" i="8"/>
  <c r="F931" i="8"/>
  <c r="F930" i="8"/>
  <c r="F929" i="8"/>
  <c r="F928" i="8"/>
  <c r="J927" i="8"/>
  <c r="I927" i="8"/>
  <c r="H927" i="8"/>
  <c r="G927" i="8"/>
  <c r="J926" i="8"/>
  <c r="I926" i="8"/>
  <c r="H926" i="8"/>
  <c r="G926" i="8"/>
  <c r="J925" i="8"/>
  <c r="I925" i="8"/>
  <c r="H925" i="8"/>
  <c r="G925" i="8"/>
  <c r="J924" i="8"/>
  <c r="I924" i="8"/>
  <c r="H924" i="8"/>
  <c r="G924" i="8"/>
  <c r="F923" i="8"/>
  <c r="E923" i="8"/>
  <c r="D923" i="8"/>
  <c r="C923" i="8"/>
  <c r="I921" i="8"/>
  <c r="H921" i="8"/>
  <c r="F921" i="8"/>
  <c r="F920" i="8"/>
  <c r="F919" i="8"/>
  <c r="F918" i="8"/>
  <c r="J917" i="8"/>
  <c r="I917" i="8"/>
  <c r="H917" i="8"/>
  <c r="G917" i="8"/>
  <c r="J916" i="8"/>
  <c r="I916" i="8"/>
  <c r="H916" i="8"/>
  <c r="G916" i="8"/>
  <c r="J915" i="8"/>
  <c r="I915" i="8"/>
  <c r="H915" i="8"/>
  <c r="G915" i="8"/>
  <c r="J914" i="8"/>
  <c r="I914" i="8"/>
  <c r="H914" i="8"/>
  <c r="G914" i="8"/>
  <c r="F913" i="8"/>
  <c r="E913" i="8"/>
  <c r="D913" i="8"/>
  <c r="C913" i="8"/>
  <c r="I911" i="8"/>
  <c r="H911" i="8"/>
  <c r="F911" i="8"/>
  <c r="F910" i="8"/>
  <c r="F909" i="8"/>
  <c r="F908" i="8"/>
  <c r="J907" i="8"/>
  <c r="I907" i="8"/>
  <c r="H907" i="8"/>
  <c r="G907" i="8"/>
  <c r="J906" i="8"/>
  <c r="I906" i="8"/>
  <c r="H906" i="8"/>
  <c r="G906" i="8"/>
  <c r="J905" i="8"/>
  <c r="I905" i="8"/>
  <c r="H905" i="8"/>
  <c r="G905" i="8"/>
  <c r="J904" i="8"/>
  <c r="I904" i="8"/>
  <c r="H904" i="8"/>
  <c r="G904" i="8"/>
  <c r="F903" i="8"/>
  <c r="E903" i="8"/>
  <c r="D903" i="8"/>
  <c r="C903" i="8"/>
  <c r="I901" i="8"/>
  <c r="H901" i="8"/>
  <c r="F901" i="8"/>
  <c r="F900" i="8"/>
  <c r="F899" i="8"/>
  <c r="F898" i="8"/>
  <c r="J897" i="8"/>
  <c r="I897" i="8"/>
  <c r="H897" i="8"/>
  <c r="G897" i="8"/>
  <c r="J896" i="8"/>
  <c r="I896" i="8"/>
  <c r="H896" i="8"/>
  <c r="G896" i="8"/>
  <c r="J895" i="8"/>
  <c r="I895" i="8"/>
  <c r="H895" i="8"/>
  <c r="G895" i="8"/>
  <c r="J894" i="8"/>
  <c r="I894" i="8"/>
  <c r="H894" i="8"/>
  <c r="G894" i="8"/>
  <c r="F893" i="8"/>
  <c r="E893" i="8"/>
  <c r="D893" i="8"/>
  <c r="C893" i="8"/>
  <c r="I891" i="8"/>
  <c r="H891" i="8"/>
  <c r="F891" i="8"/>
  <c r="F890" i="8"/>
  <c r="F889" i="8"/>
  <c r="F888" i="8"/>
  <c r="J887" i="8"/>
  <c r="I887" i="8"/>
  <c r="H887" i="8"/>
  <c r="G887" i="8"/>
  <c r="J886" i="8"/>
  <c r="I886" i="8"/>
  <c r="H886" i="8"/>
  <c r="G886" i="8"/>
  <c r="J885" i="8"/>
  <c r="I885" i="8"/>
  <c r="H885" i="8"/>
  <c r="G885" i="8"/>
  <c r="J884" i="8"/>
  <c r="I884" i="8"/>
  <c r="H884" i="8"/>
  <c r="G884" i="8"/>
  <c r="F883" i="8"/>
  <c r="E883" i="8"/>
  <c r="D883" i="8"/>
  <c r="C883" i="8"/>
  <c r="I881" i="8"/>
  <c r="H881" i="8"/>
  <c r="F881" i="8"/>
  <c r="F880" i="8"/>
  <c r="F879" i="8"/>
  <c r="F878" i="8"/>
  <c r="J877" i="8"/>
  <c r="I877" i="8"/>
  <c r="H877" i="8"/>
  <c r="G877" i="8"/>
  <c r="J876" i="8"/>
  <c r="I876" i="8"/>
  <c r="H876" i="8"/>
  <c r="G876" i="8"/>
  <c r="J875" i="8"/>
  <c r="I875" i="8"/>
  <c r="H875" i="8"/>
  <c r="G875" i="8"/>
  <c r="J874" i="8"/>
  <c r="I874" i="8"/>
  <c r="H874" i="8"/>
  <c r="G874" i="8"/>
  <c r="F873" i="8"/>
  <c r="E873" i="8"/>
  <c r="D873" i="8"/>
  <c r="C873" i="8"/>
  <c r="I871" i="8"/>
  <c r="H871" i="8"/>
  <c r="F871" i="8"/>
  <c r="F870" i="8"/>
  <c r="F869" i="8"/>
  <c r="F868" i="8"/>
  <c r="J867" i="8"/>
  <c r="I867" i="8"/>
  <c r="H867" i="8"/>
  <c r="G867" i="8"/>
  <c r="J866" i="8"/>
  <c r="I866" i="8"/>
  <c r="H866" i="8"/>
  <c r="G866" i="8"/>
  <c r="J865" i="8"/>
  <c r="I865" i="8"/>
  <c r="H865" i="8"/>
  <c r="G865" i="8"/>
  <c r="J864" i="8"/>
  <c r="I864" i="8"/>
  <c r="H864" i="8"/>
  <c r="G864" i="8"/>
  <c r="F863" i="8"/>
  <c r="E863" i="8"/>
  <c r="D863" i="8"/>
  <c r="C863" i="8"/>
  <c r="I861" i="8"/>
  <c r="H861" i="8"/>
  <c r="F861" i="8"/>
  <c r="F860" i="8"/>
  <c r="F859" i="8"/>
  <c r="F858" i="8"/>
  <c r="J857" i="8"/>
  <c r="I857" i="8"/>
  <c r="H857" i="8"/>
  <c r="G857" i="8"/>
  <c r="J856" i="8"/>
  <c r="I856" i="8"/>
  <c r="H856" i="8"/>
  <c r="G856" i="8"/>
  <c r="J855" i="8"/>
  <c r="I855" i="8"/>
  <c r="H855" i="8"/>
  <c r="G855" i="8"/>
  <c r="J854" i="8"/>
  <c r="I854" i="8"/>
  <c r="H854" i="8"/>
  <c r="G854" i="8"/>
  <c r="F853" i="8"/>
  <c r="E853" i="8"/>
  <c r="D853" i="8"/>
  <c r="C853" i="8"/>
  <c r="I851" i="8"/>
  <c r="H851" i="8"/>
  <c r="F851" i="8"/>
  <c r="F850" i="8"/>
  <c r="F849" i="8"/>
  <c r="F848" i="8"/>
  <c r="J847" i="8"/>
  <c r="I847" i="8"/>
  <c r="H847" i="8"/>
  <c r="G847" i="8"/>
  <c r="J846" i="8"/>
  <c r="I846" i="8"/>
  <c r="H846" i="8"/>
  <c r="G846" i="8"/>
  <c r="J845" i="8"/>
  <c r="I845" i="8"/>
  <c r="H845" i="8"/>
  <c r="G845" i="8"/>
  <c r="J844" i="8"/>
  <c r="I844" i="8"/>
  <c r="H844" i="8"/>
  <c r="G844" i="8"/>
  <c r="F843" i="8"/>
  <c r="E843" i="8"/>
  <c r="D843" i="8"/>
  <c r="C843" i="8"/>
  <c r="I841" i="8"/>
  <c r="H841" i="8"/>
  <c r="F841" i="8"/>
  <c r="F840" i="8"/>
  <c r="F839" i="8"/>
  <c r="F838" i="8"/>
  <c r="J837" i="8"/>
  <c r="I837" i="8"/>
  <c r="H837" i="8"/>
  <c r="G837" i="8"/>
  <c r="J836" i="8"/>
  <c r="I836" i="8"/>
  <c r="H836" i="8"/>
  <c r="G836" i="8"/>
  <c r="J835" i="8"/>
  <c r="I835" i="8"/>
  <c r="H835" i="8"/>
  <c r="G835" i="8"/>
  <c r="J834" i="8"/>
  <c r="I834" i="8"/>
  <c r="H834" i="8"/>
  <c r="G834" i="8"/>
  <c r="F833" i="8"/>
  <c r="E833" i="8"/>
  <c r="D833" i="8"/>
  <c r="C833" i="8"/>
  <c r="I831" i="8"/>
  <c r="H831" i="8"/>
  <c r="F831" i="8"/>
  <c r="F830" i="8"/>
  <c r="F829" i="8"/>
  <c r="F828" i="8"/>
  <c r="J827" i="8"/>
  <c r="I827" i="8"/>
  <c r="H827" i="8"/>
  <c r="G827" i="8"/>
  <c r="J826" i="8"/>
  <c r="I826" i="8"/>
  <c r="H826" i="8"/>
  <c r="G826" i="8"/>
  <c r="J825" i="8"/>
  <c r="I825" i="8"/>
  <c r="H825" i="8"/>
  <c r="G825" i="8"/>
  <c r="J824" i="8"/>
  <c r="I824" i="8"/>
  <c r="H824" i="8"/>
  <c r="G824" i="8"/>
  <c r="F823" i="8"/>
  <c r="E823" i="8"/>
  <c r="D823" i="8"/>
  <c r="C823" i="8"/>
  <c r="I821" i="8"/>
  <c r="H821" i="8"/>
  <c r="F821" i="8"/>
  <c r="F820" i="8"/>
  <c r="F819" i="8"/>
  <c r="F818" i="8"/>
  <c r="J817" i="8"/>
  <c r="I817" i="8"/>
  <c r="H817" i="8"/>
  <c r="G817" i="8"/>
  <c r="J816" i="8"/>
  <c r="I816" i="8"/>
  <c r="H816" i="8"/>
  <c r="G816" i="8"/>
  <c r="J815" i="8"/>
  <c r="I815" i="8"/>
  <c r="H815" i="8"/>
  <c r="G815" i="8"/>
  <c r="F814" i="8"/>
  <c r="E814" i="8"/>
  <c r="D814" i="8"/>
  <c r="C814" i="8"/>
  <c r="I812" i="8"/>
  <c r="H812" i="8"/>
  <c r="F812" i="8"/>
  <c r="F811" i="8"/>
  <c r="F810" i="8"/>
  <c r="F809" i="8"/>
  <c r="J808" i="8"/>
  <c r="I808" i="8"/>
  <c r="H808" i="8"/>
  <c r="G808" i="8"/>
  <c r="J807" i="8"/>
  <c r="I807" i="8"/>
  <c r="H807" i="8"/>
  <c r="G807" i="8"/>
  <c r="J806" i="8"/>
  <c r="I806" i="8"/>
  <c r="H806" i="8"/>
  <c r="G806" i="8"/>
  <c r="F805" i="8"/>
  <c r="E805" i="8"/>
  <c r="D805" i="8"/>
  <c r="C805" i="8"/>
  <c r="I803" i="8"/>
  <c r="H803" i="8"/>
  <c r="F803" i="8"/>
  <c r="F802" i="8"/>
  <c r="F801" i="8"/>
  <c r="F800" i="8"/>
  <c r="J799" i="8"/>
  <c r="I799" i="8"/>
  <c r="H799" i="8"/>
  <c r="G799" i="8"/>
  <c r="J798" i="8"/>
  <c r="I798" i="8"/>
  <c r="H798" i="8"/>
  <c r="G798" i="8"/>
  <c r="J797" i="8"/>
  <c r="I797" i="8"/>
  <c r="H797" i="8"/>
  <c r="G797" i="8"/>
  <c r="J796" i="8"/>
  <c r="I796" i="8"/>
  <c r="H796" i="8"/>
  <c r="G796" i="8"/>
  <c r="F795" i="8"/>
  <c r="E795" i="8"/>
  <c r="D795" i="8"/>
  <c r="C795" i="8"/>
  <c r="I793" i="8"/>
  <c r="H793" i="8"/>
  <c r="F793" i="8"/>
  <c r="F792" i="8"/>
  <c r="F791" i="8"/>
  <c r="F790" i="8"/>
  <c r="J789" i="8"/>
  <c r="I789" i="8"/>
  <c r="H789" i="8"/>
  <c r="G789" i="8"/>
  <c r="J788" i="8"/>
  <c r="I788" i="8"/>
  <c r="H788" i="8"/>
  <c r="G788" i="8"/>
  <c r="J787" i="8"/>
  <c r="I787" i="8"/>
  <c r="H787" i="8"/>
  <c r="G787" i="8"/>
  <c r="J786" i="8"/>
  <c r="I786" i="8"/>
  <c r="H786" i="8"/>
  <c r="G786" i="8"/>
  <c r="F785" i="8"/>
  <c r="E785" i="8"/>
  <c r="D785" i="8"/>
  <c r="C785" i="8"/>
  <c r="I783" i="8"/>
  <c r="H783" i="8"/>
  <c r="F783" i="8"/>
  <c r="F782" i="8"/>
  <c r="F781" i="8"/>
  <c r="F780" i="8"/>
  <c r="J779" i="8"/>
  <c r="I779" i="8"/>
  <c r="H779" i="8"/>
  <c r="G779" i="8"/>
  <c r="J778" i="8"/>
  <c r="I778" i="8"/>
  <c r="H778" i="8"/>
  <c r="G778" i="8"/>
  <c r="J777" i="8"/>
  <c r="I777" i="8"/>
  <c r="H777" i="8"/>
  <c r="G777" i="8"/>
  <c r="J776" i="8"/>
  <c r="I776" i="8"/>
  <c r="H776" i="8"/>
  <c r="G776" i="8"/>
  <c r="F775" i="8"/>
  <c r="E775" i="8"/>
  <c r="D775" i="8"/>
  <c r="C775" i="8"/>
  <c r="I773" i="8"/>
  <c r="H773" i="8"/>
  <c r="F773" i="8"/>
  <c r="F772" i="8"/>
  <c r="F771" i="8"/>
  <c r="F770" i="8"/>
  <c r="J769" i="8"/>
  <c r="I769" i="8"/>
  <c r="H769" i="8"/>
  <c r="G769" i="8"/>
  <c r="J768" i="8"/>
  <c r="I768" i="8"/>
  <c r="H768" i="8"/>
  <c r="G768" i="8"/>
  <c r="J767" i="8"/>
  <c r="I767" i="8"/>
  <c r="H767" i="8"/>
  <c r="G767" i="8"/>
  <c r="F766" i="8"/>
  <c r="E766" i="8"/>
  <c r="D766" i="8"/>
  <c r="C766" i="8"/>
  <c r="I764" i="8"/>
  <c r="H764" i="8"/>
  <c r="F764" i="8"/>
  <c r="F763" i="8"/>
  <c r="F762" i="8"/>
  <c r="F761" i="8"/>
  <c r="J760" i="8"/>
  <c r="I760" i="8"/>
  <c r="H760" i="8"/>
  <c r="G760" i="8"/>
  <c r="J759" i="8"/>
  <c r="I759" i="8"/>
  <c r="H759" i="8"/>
  <c r="G759" i="8"/>
  <c r="J758" i="8"/>
  <c r="I758" i="8"/>
  <c r="H758" i="8"/>
  <c r="G758" i="8"/>
  <c r="F757" i="8"/>
  <c r="E757" i="8"/>
  <c r="D757" i="8"/>
  <c r="C757" i="8"/>
  <c r="A756" i="8"/>
  <c r="A754" i="8"/>
  <c r="I745" i="8"/>
  <c r="H745" i="8"/>
  <c r="F745" i="8"/>
  <c r="F744" i="8"/>
  <c r="F743" i="8"/>
  <c r="J742" i="8"/>
  <c r="I742" i="8"/>
  <c r="H742" i="8"/>
  <c r="G742" i="8"/>
  <c r="J741" i="8"/>
  <c r="I741" i="8"/>
  <c r="H741" i="8"/>
  <c r="G741" i="8"/>
  <c r="F740" i="8"/>
  <c r="E740" i="8"/>
  <c r="D740" i="8"/>
  <c r="C740" i="8"/>
  <c r="I738" i="8"/>
  <c r="H738" i="8"/>
  <c r="F738" i="8"/>
  <c r="F737" i="8"/>
  <c r="F736" i="8"/>
  <c r="J735" i="8"/>
  <c r="I735" i="8"/>
  <c r="H735" i="8"/>
  <c r="G735" i="8"/>
  <c r="J734" i="8"/>
  <c r="I734" i="8"/>
  <c r="H734" i="8"/>
  <c r="G734" i="8"/>
  <c r="F733" i="8"/>
  <c r="E733" i="8"/>
  <c r="D733" i="8"/>
  <c r="C733" i="8"/>
  <c r="I731" i="8"/>
  <c r="H731" i="8"/>
  <c r="F731" i="8"/>
  <c r="F730" i="8"/>
  <c r="F729" i="8"/>
  <c r="J728" i="8"/>
  <c r="I728" i="8"/>
  <c r="H728" i="8"/>
  <c r="G728" i="8"/>
  <c r="J727" i="8"/>
  <c r="I727" i="8"/>
  <c r="H727" i="8"/>
  <c r="G727" i="8"/>
  <c r="F726" i="8"/>
  <c r="E726" i="8"/>
  <c r="D726" i="8"/>
  <c r="C726" i="8"/>
  <c r="I724" i="8"/>
  <c r="H724" i="8"/>
  <c r="F724" i="8"/>
  <c r="F723" i="8"/>
  <c r="F722" i="8"/>
  <c r="J721" i="8"/>
  <c r="I721" i="8"/>
  <c r="H721" i="8"/>
  <c r="G721" i="8"/>
  <c r="J720" i="8"/>
  <c r="I720" i="8"/>
  <c r="H720" i="8"/>
  <c r="G720" i="8"/>
  <c r="F719" i="8"/>
  <c r="E719" i="8"/>
  <c r="D719" i="8"/>
  <c r="C719" i="8"/>
  <c r="I717" i="8"/>
  <c r="H717" i="8"/>
  <c r="F717" i="8"/>
  <c r="F716" i="8"/>
  <c r="F715" i="8"/>
  <c r="J714" i="8"/>
  <c r="I714" i="8"/>
  <c r="H714" i="8"/>
  <c r="G714" i="8"/>
  <c r="J713" i="8"/>
  <c r="I713" i="8"/>
  <c r="H713" i="8"/>
  <c r="G713" i="8"/>
  <c r="F712" i="8"/>
  <c r="E712" i="8"/>
  <c r="D712" i="8"/>
  <c r="C712" i="8"/>
  <c r="I710" i="8"/>
  <c r="H710" i="8"/>
  <c r="F710" i="8"/>
  <c r="F709" i="8"/>
  <c r="F708" i="8"/>
  <c r="J707" i="8"/>
  <c r="I707" i="8"/>
  <c r="H707" i="8"/>
  <c r="G707" i="8"/>
  <c r="J706" i="8"/>
  <c r="I706" i="8"/>
  <c r="H706" i="8"/>
  <c r="G706" i="8"/>
  <c r="F705" i="8"/>
  <c r="E705" i="8"/>
  <c r="D705" i="8"/>
  <c r="C705" i="8"/>
  <c r="I703" i="8"/>
  <c r="H703" i="8"/>
  <c r="F703" i="8"/>
  <c r="F702" i="8"/>
  <c r="F701" i="8"/>
  <c r="J700" i="8"/>
  <c r="I700" i="8"/>
  <c r="H700" i="8"/>
  <c r="G700" i="8"/>
  <c r="J699" i="8"/>
  <c r="I699" i="8"/>
  <c r="H699" i="8"/>
  <c r="G699" i="8"/>
  <c r="F698" i="8"/>
  <c r="E698" i="8"/>
  <c r="D698" i="8"/>
  <c r="C698" i="8"/>
  <c r="I696" i="8"/>
  <c r="H696" i="8"/>
  <c r="F696" i="8"/>
  <c r="F695" i="8"/>
  <c r="F694" i="8"/>
  <c r="J693" i="8"/>
  <c r="I693" i="8"/>
  <c r="H693" i="8"/>
  <c r="G693" i="8"/>
  <c r="J692" i="8"/>
  <c r="I692" i="8"/>
  <c r="H692" i="8"/>
  <c r="G692" i="8"/>
  <c r="F691" i="8"/>
  <c r="E691" i="8"/>
  <c r="D691" i="8"/>
  <c r="C691" i="8"/>
  <c r="I689" i="8"/>
  <c r="H689" i="8"/>
  <c r="F689" i="8"/>
  <c r="F688" i="8"/>
  <c r="F687" i="8"/>
  <c r="J686" i="8"/>
  <c r="I686" i="8"/>
  <c r="H686" i="8"/>
  <c r="G686" i="8"/>
  <c r="J685" i="8"/>
  <c r="I685" i="8"/>
  <c r="H685" i="8"/>
  <c r="G685" i="8"/>
  <c r="F684" i="8"/>
  <c r="E684" i="8"/>
  <c r="D684" i="8"/>
  <c r="C684" i="8"/>
  <c r="I682" i="8"/>
  <c r="H682" i="8"/>
  <c r="F682" i="8"/>
  <c r="F681" i="8"/>
  <c r="F680" i="8"/>
  <c r="J679" i="8"/>
  <c r="I679" i="8"/>
  <c r="H679" i="8"/>
  <c r="G679" i="8"/>
  <c r="J678" i="8"/>
  <c r="I678" i="8"/>
  <c r="H678" i="8"/>
  <c r="G678" i="8"/>
  <c r="F677" i="8"/>
  <c r="E677" i="8"/>
  <c r="D677" i="8"/>
  <c r="C677" i="8"/>
  <c r="I675" i="8"/>
  <c r="H675" i="8"/>
  <c r="F675" i="8"/>
  <c r="F674" i="8"/>
  <c r="F673" i="8"/>
  <c r="J672" i="8"/>
  <c r="I672" i="8"/>
  <c r="H672" i="8"/>
  <c r="G672" i="8"/>
  <c r="J671" i="8"/>
  <c r="I671" i="8"/>
  <c r="H671" i="8"/>
  <c r="G671" i="8"/>
  <c r="F670" i="8"/>
  <c r="E670" i="8"/>
  <c r="D670" i="8"/>
  <c r="C670" i="8"/>
  <c r="I668" i="8"/>
  <c r="H668" i="8"/>
  <c r="F668" i="8"/>
  <c r="F667" i="8"/>
  <c r="F666" i="8"/>
  <c r="J665" i="8"/>
  <c r="I665" i="8"/>
  <c r="H665" i="8"/>
  <c r="G665" i="8"/>
  <c r="J664" i="8"/>
  <c r="I664" i="8"/>
  <c r="H664" i="8"/>
  <c r="G664" i="8"/>
  <c r="F663" i="8"/>
  <c r="E663" i="8"/>
  <c r="D663" i="8"/>
  <c r="C663" i="8"/>
  <c r="I661" i="8"/>
  <c r="H661" i="8"/>
  <c r="F661" i="8"/>
  <c r="F660" i="8"/>
  <c r="F659" i="8"/>
  <c r="J658" i="8"/>
  <c r="I658" i="8"/>
  <c r="H658" i="8"/>
  <c r="G658" i="8"/>
  <c r="J657" i="8"/>
  <c r="I657" i="8"/>
  <c r="H657" i="8"/>
  <c r="G657" i="8"/>
  <c r="F656" i="8"/>
  <c r="E656" i="8"/>
  <c r="D656" i="8"/>
  <c r="C656" i="8"/>
  <c r="I654" i="8"/>
  <c r="H654" i="8"/>
  <c r="F654" i="8"/>
  <c r="F653" i="8"/>
  <c r="F652" i="8"/>
  <c r="J651" i="8"/>
  <c r="I651" i="8"/>
  <c r="H651" i="8"/>
  <c r="G651" i="8"/>
  <c r="J650" i="8"/>
  <c r="I650" i="8"/>
  <c r="H650" i="8"/>
  <c r="G650" i="8"/>
  <c r="F649" i="8"/>
  <c r="E649" i="8"/>
  <c r="D649" i="8"/>
  <c r="C649" i="8"/>
  <c r="I647" i="8"/>
  <c r="H647" i="8"/>
  <c r="F647" i="8"/>
  <c r="F646" i="8"/>
  <c r="F645" i="8"/>
  <c r="J644" i="8"/>
  <c r="I644" i="8"/>
  <c r="H644" i="8"/>
  <c r="G644" i="8"/>
  <c r="J643" i="8"/>
  <c r="I643" i="8"/>
  <c r="H643" i="8"/>
  <c r="G643" i="8"/>
  <c r="F642" i="8"/>
  <c r="E642" i="8"/>
  <c r="D642" i="8"/>
  <c r="C642" i="8"/>
  <c r="I640" i="8"/>
  <c r="H640" i="8"/>
  <c r="F640" i="8"/>
  <c r="F639" i="8"/>
  <c r="F638" i="8"/>
  <c r="J637" i="8"/>
  <c r="I637" i="8"/>
  <c r="H637" i="8"/>
  <c r="G637" i="8"/>
  <c r="J636" i="8"/>
  <c r="I636" i="8"/>
  <c r="H636" i="8"/>
  <c r="G636" i="8"/>
  <c r="F635" i="8"/>
  <c r="E635" i="8"/>
  <c r="D635" i="8"/>
  <c r="C635" i="8"/>
  <c r="I633" i="8"/>
  <c r="H633" i="8"/>
  <c r="F633" i="8"/>
  <c r="F632" i="8"/>
  <c r="F631" i="8"/>
  <c r="J630" i="8"/>
  <c r="I630" i="8"/>
  <c r="H630" i="8"/>
  <c r="G630" i="8"/>
  <c r="J629" i="8"/>
  <c r="I629" i="8"/>
  <c r="H629" i="8"/>
  <c r="G629" i="8"/>
  <c r="F628" i="8"/>
  <c r="E628" i="8"/>
  <c r="D628" i="8"/>
  <c r="C628" i="8"/>
  <c r="I626" i="8"/>
  <c r="H626" i="8"/>
  <c r="F626" i="8"/>
  <c r="F625" i="8"/>
  <c r="F624" i="8"/>
  <c r="J623" i="8"/>
  <c r="I623" i="8"/>
  <c r="H623" i="8"/>
  <c r="G623" i="8"/>
  <c r="J622" i="8"/>
  <c r="I622" i="8"/>
  <c r="H622" i="8"/>
  <c r="G622" i="8"/>
  <c r="F621" i="8"/>
  <c r="E621" i="8"/>
  <c r="D621" i="8"/>
  <c r="C621" i="8"/>
  <c r="I619" i="8"/>
  <c r="H619" i="8"/>
  <c r="F619" i="8"/>
  <c r="F618" i="8"/>
  <c r="F617" i="8"/>
  <c r="J616" i="8"/>
  <c r="I616" i="8"/>
  <c r="H616" i="8"/>
  <c r="G616" i="8"/>
  <c r="J615" i="8"/>
  <c r="I615" i="8"/>
  <c r="H615" i="8"/>
  <c r="G615" i="8"/>
  <c r="F614" i="8"/>
  <c r="E614" i="8"/>
  <c r="D614" i="8"/>
  <c r="C614" i="8"/>
  <c r="I612" i="8"/>
  <c r="H612" i="8"/>
  <c r="F612" i="8"/>
  <c r="F611" i="8"/>
  <c r="F610" i="8"/>
  <c r="J609" i="8"/>
  <c r="I609" i="8"/>
  <c r="H609" i="8"/>
  <c r="G609" i="8"/>
  <c r="J608" i="8"/>
  <c r="I608" i="8"/>
  <c r="H608" i="8"/>
  <c r="G608" i="8"/>
  <c r="F607" i="8"/>
  <c r="E607" i="8"/>
  <c r="D607" i="8"/>
  <c r="C607" i="8"/>
  <c r="I605" i="8"/>
  <c r="H605" i="8"/>
  <c r="F605" i="8"/>
  <c r="F604" i="8"/>
  <c r="F603" i="8"/>
  <c r="J602" i="8"/>
  <c r="I602" i="8"/>
  <c r="H602" i="8"/>
  <c r="G602" i="8"/>
  <c r="J601" i="8"/>
  <c r="I601" i="8"/>
  <c r="H601" i="8"/>
  <c r="G601" i="8"/>
  <c r="F600" i="8"/>
  <c r="E600" i="8"/>
  <c r="D600" i="8"/>
  <c r="C600" i="8"/>
  <c r="I598" i="8"/>
  <c r="H598" i="8"/>
  <c r="F598" i="8"/>
  <c r="F597" i="8"/>
  <c r="F596" i="8"/>
  <c r="J595" i="8"/>
  <c r="I595" i="8"/>
  <c r="H595" i="8"/>
  <c r="G595" i="8"/>
  <c r="J594" i="8"/>
  <c r="I594" i="8"/>
  <c r="H594" i="8"/>
  <c r="G594" i="8"/>
  <c r="F593" i="8"/>
  <c r="E593" i="8"/>
  <c r="D593" i="8"/>
  <c r="C593" i="8"/>
  <c r="I591" i="8"/>
  <c r="H591" i="8"/>
  <c r="F591" i="8"/>
  <c r="F590" i="8"/>
  <c r="F589" i="8"/>
  <c r="J588" i="8"/>
  <c r="I588" i="8"/>
  <c r="H588" i="8"/>
  <c r="G588" i="8"/>
  <c r="J587" i="8"/>
  <c r="I587" i="8"/>
  <c r="H587" i="8"/>
  <c r="G587" i="8"/>
  <c r="F586" i="8"/>
  <c r="E586" i="8"/>
  <c r="D586" i="8"/>
  <c r="C586" i="8"/>
  <c r="I584" i="8"/>
  <c r="H584" i="8"/>
  <c r="F584" i="8"/>
  <c r="F583" i="8"/>
  <c r="F582" i="8"/>
  <c r="J581" i="8"/>
  <c r="I581" i="8"/>
  <c r="H581" i="8"/>
  <c r="G581" i="8"/>
  <c r="J580" i="8"/>
  <c r="I580" i="8"/>
  <c r="H580" i="8"/>
  <c r="G580" i="8"/>
  <c r="F579" i="8"/>
  <c r="E579" i="8"/>
  <c r="D579" i="8"/>
  <c r="C579" i="8"/>
  <c r="I577" i="8"/>
  <c r="H577" i="8"/>
  <c r="F577" i="8"/>
  <c r="F576" i="8"/>
  <c r="F575" i="8"/>
  <c r="J574" i="8"/>
  <c r="I574" i="8"/>
  <c r="H574" i="8"/>
  <c r="G574" i="8"/>
  <c r="J573" i="8"/>
  <c r="I573" i="8"/>
  <c r="H573" i="8"/>
  <c r="G573" i="8"/>
  <c r="F572" i="8"/>
  <c r="E572" i="8"/>
  <c r="D572" i="8"/>
  <c r="C572" i="8"/>
  <c r="I570" i="8"/>
  <c r="H570" i="8"/>
  <c r="F570" i="8"/>
  <c r="F569" i="8"/>
  <c r="F568" i="8"/>
  <c r="F567" i="8"/>
  <c r="J566" i="8"/>
  <c r="I566" i="8"/>
  <c r="H566" i="8"/>
  <c r="G566" i="8"/>
  <c r="J565" i="8"/>
  <c r="I565" i="8"/>
  <c r="H565" i="8"/>
  <c r="G565" i="8"/>
  <c r="J564" i="8"/>
  <c r="I564" i="8"/>
  <c r="H564" i="8"/>
  <c r="G564" i="8"/>
  <c r="J563" i="8"/>
  <c r="I563" i="8"/>
  <c r="H563" i="8"/>
  <c r="G563" i="8"/>
  <c r="F562" i="8"/>
  <c r="E562" i="8"/>
  <c r="D562" i="8"/>
  <c r="C562" i="8"/>
  <c r="I560" i="8"/>
  <c r="H560" i="8"/>
  <c r="F560" i="8"/>
  <c r="F559" i="8"/>
  <c r="F558" i="8"/>
  <c r="F557" i="8"/>
  <c r="J556" i="8"/>
  <c r="I556" i="8"/>
  <c r="H556" i="8"/>
  <c r="G556" i="8"/>
  <c r="J555" i="8"/>
  <c r="I555" i="8"/>
  <c r="H555" i="8"/>
  <c r="G555" i="8"/>
  <c r="J554" i="8"/>
  <c r="I554" i="8"/>
  <c r="H554" i="8"/>
  <c r="G554" i="8"/>
  <c r="J553" i="8"/>
  <c r="I553" i="8"/>
  <c r="H553" i="8"/>
  <c r="G553" i="8"/>
  <c r="E551" i="8"/>
  <c r="D551" i="8"/>
  <c r="C551" i="8"/>
  <c r="I549" i="8"/>
  <c r="H549" i="8"/>
  <c r="F549" i="8"/>
  <c r="F548" i="8"/>
  <c r="F547" i="8"/>
  <c r="F546" i="8"/>
  <c r="J545" i="8"/>
  <c r="I545" i="8"/>
  <c r="H545" i="8"/>
  <c r="G545" i="8"/>
  <c r="J544" i="8"/>
  <c r="I544" i="8"/>
  <c r="H544" i="8"/>
  <c r="G544" i="8"/>
  <c r="J543" i="8"/>
  <c r="I543" i="8"/>
  <c r="H543" i="8"/>
  <c r="G543" i="8"/>
  <c r="J542" i="8"/>
  <c r="I542" i="8"/>
  <c r="H542" i="8"/>
  <c r="G542" i="8"/>
  <c r="F541" i="8"/>
  <c r="E541" i="8"/>
  <c r="D541" i="8"/>
  <c r="C541" i="8"/>
  <c r="A540" i="8"/>
  <c r="I534" i="8"/>
  <c r="H534" i="8"/>
  <c r="F534" i="8"/>
  <c r="F533" i="8"/>
  <c r="F532" i="8"/>
  <c r="J531" i="8"/>
  <c r="I531" i="8"/>
  <c r="H531" i="8"/>
  <c r="G531" i="8"/>
  <c r="J530" i="8"/>
  <c r="I530" i="8"/>
  <c r="H530" i="8"/>
  <c r="G530" i="8"/>
  <c r="E528" i="8"/>
  <c r="D528" i="8"/>
  <c r="C528" i="8"/>
  <c r="I526" i="8"/>
  <c r="H526" i="8"/>
  <c r="F526" i="8"/>
  <c r="F525" i="8"/>
  <c r="F524" i="8"/>
  <c r="J523" i="8"/>
  <c r="I523" i="8"/>
  <c r="H523" i="8"/>
  <c r="G523" i="8"/>
  <c r="J522" i="8"/>
  <c r="I522" i="8"/>
  <c r="H522" i="8"/>
  <c r="G522" i="8"/>
  <c r="F521" i="8"/>
  <c r="E521" i="8"/>
  <c r="D521" i="8"/>
  <c r="C521" i="8"/>
  <c r="I519" i="8"/>
  <c r="H519" i="8"/>
  <c r="F519" i="8"/>
  <c r="F518" i="8"/>
  <c r="F517" i="8"/>
  <c r="F516" i="8"/>
  <c r="J515" i="8"/>
  <c r="I515" i="8"/>
  <c r="H515" i="8"/>
  <c r="G515" i="8"/>
  <c r="J514" i="8"/>
  <c r="I514" i="8"/>
  <c r="H514" i="8"/>
  <c r="G514" i="8"/>
  <c r="J513" i="8"/>
  <c r="I513" i="8"/>
  <c r="H513" i="8"/>
  <c r="G513" i="8"/>
  <c r="J512" i="8"/>
  <c r="I512" i="8"/>
  <c r="H512" i="8"/>
  <c r="G512" i="8"/>
  <c r="E510" i="8"/>
  <c r="D510" i="8"/>
  <c r="C510" i="8"/>
  <c r="I508" i="8"/>
  <c r="H508" i="8"/>
  <c r="F508" i="8"/>
  <c r="F507" i="8"/>
  <c r="F506" i="8"/>
  <c r="J505" i="8"/>
  <c r="I505" i="8"/>
  <c r="H505" i="8"/>
  <c r="G505" i="8"/>
  <c r="J504" i="8"/>
  <c r="I504" i="8"/>
  <c r="H504" i="8"/>
  <c r="G504" i="8"/>
  <c r="F503" i="8"/>
  <c r="E503" i="8"/>
  <c r="D503" i="8"/>
  <c r="C503" i="8"/>
  <c r="I501" i="8"/>
  <c r="H501" i="8"/>
  <c r="F501" i="8"/>
  <c r="F500" i="8"/>
  <c r="F499" i="8"/>
  <c r="F498" i="8"/>
  <c r="J497" i="8"/>
  <c r="I497" i="8"/>
  <c r="H497" i="8"/>
  <c r="G497" i="8"/>
  <c r="J496" i="8"/>
  <c r="I496" i="8"/>
  <c r="H496" i="8"/>
  <c r="G496" i="8"/>
  <c r="J495" i="8"/>
  <c r="I495" i="8"/>
  <c r="H495" i="8"/>
  <c r="G495" i="8"/>
  <c r="J494" i="8"/>
  <c r="I494" i="8"/>
  <c r="H494" i="8"/>
  <c r="G494" i="8"/>
  <c r="F493" i="8"/>
  <c r="E493" i="8"/>
  <c r="D493" i="8"/>
  <c r="C493" i="8"/>
  <c r="I491" i="8"/>
  <c r="H491" i="8"/>
  <c r="F491" i="8"/>
  <c r="F490" i="8"/>
  <c r="F489" i="8"/>
  <c r="J488" i="8"/>
  <c r="I488" i="8"/>
  <c r="H488" i="8"/>
  <c r="G488" i="8"/>
  <c r="J487" i="8"/>
  <c r="I487" i="8"/>
  <c r="H487" i="8"/>
  <c r="G487" i="8"/>
  <c r="F486" i="8"/>
  <c r="E486" i="8"/>
  <c r="D486" i="8"/>
  <c r="C486" i="8"/>
  <c r="I484" i="8"/>
  <c r="H484" i="8"/>
  <c r="F484" i="8"/>
  <c r="F483" i="8"/>
  <c r="F482" i="8"/>
  <c r="J481" i="8"/>
  <c r="I481" i="8"/>
  <c r="H481" i="8"/>
  <c r="G481" i="8"/>
  <c r="J480" i="8"/>
  <c r="I480" i="8"/>
  <c r="H480" i="8"/>
  <c r="G480" i="8"/>
  <c r="F479" i="8"/>
  <c r="E479" i="8"/>
  <c r="D479" i="8"/>
  <c r="C479" i="8"/>
  <c r="I477" i="8"/>
  <c r="H477" i="8"/>
  <c r="F477" i="8"/>
  <c r="F476" i="8"/>
  <c r="F475" i="8"/>
  <c r="J474" i="8"/>
  <c r="I474" i="8"/>
  <c r="H474" i="8"/>
  <c r="G474" i="8"/>
  <c r="J473" i="8"/>
  <c r="I473" i="8"/>
  <c r="H473" i="8"/>
  <c r="G473" i="8"/>
  <c r="F472" i="8"/>
  <c r="E472" i="8"/>
  <c r="D472" i="8"/>
  <c r="C472" i="8"/>
  <c r="I470" i="8"/>
  <c r="H470" i="8"/>
  <c r="F470" i="8"/>
  <c r="F469" i="8"/>
  <c r="F468" i="8"/>
  <c r="J467" i="8"/>
  <c r="I467" i="8"/>
  <c r="H467" i="8"/>
  <c r="G467" i="8"/>
  <c r="J466" i="8"/>
  <c r="I466" i="8"/>
  <c r="H466" i="8"/>
  <c r="G466" i="8"/>
  <c r="F465" i="8"/>
  <c r="E465" i="8"/>
  <c r="D465" i="8"/>
  <c r="C465" i="8"/>
  <c r="I463" i="8"/>
  <c r="H463" i="8"/>
  <c r="F463" i="8"/>
  <c r="F462" i="8"/>
  <c r="F461" i="8"/>
  <c r="J460" i="8"/>
  <c r="I460" i="8"/>
  <c r="H460" i="8"/>
  <c r="G460" i="8"/>
  <c r="J459" i="8"/>
  <c r="I459" i="8"/>
  <c r="H459" i="8"/>
  <c r="G459" i="8"/>
  <c r="F458" i="8"/>
  <c r="E458" i="8"/>
  <c r="D458" i="8"/>
  <c r="C458" i="8"/>
  <c r="I456" i="8"/>
  <c r="H456" i="8"/>
  <c r="F456" i="8"/>
  <c r="F455" i="8"/>
  <c r="F454" i="8"/>
  <c r="J453" i="8"/>
  <c r="I453" i="8"/>
  <c r="H453" i="8"/>
  <c r="G453" i="8"/>
  <c r="J452" i="8"/>
  <c r="I452" i="8"/>
  <c r="H452" i="8"/>
  <c r="G452" i="8"/>
  <c r="F451" i="8"/>
  <c r="E451" i="8"/>
  <c r="D451" i="8"/>
  <c r="C451" i="8"/>
  <c r="I449" i="8"/>
  <c r="H449" i="8"/>
  <c r="F449" i="8"/>
  <c r="F448" i="8"/>
  <c r="F447" i="8"/>
  <c r="J446" i="8"/>
  <c r="I446" i="8"/>
  <c r="H446" i="8"/>
  <c r="G446" i="8"/>
  <c r="J445" i="8"/>
  <c r="I445" i="8"/>
  <c r="H445" i="8"/>
  <c r="G445" i="8"/>
  <c r="F444" i="8"/>
  <c r="E444" i="8"/>
  <c r="D444" i="8"/>
  <c r="C444" i="8"/>
  <c r="I442" i="8"/>
  <c r="H442" i="8"/>
  <c r="F442" i="8"/>
  <c r="F441" i="8"/>
  <c r="F440" i="8"/>
  <c r="J439" i="8"/>
  <c r="I439" i="8"/>
  <c r="H439" i="8"/>
  <c r="G439" i="8"/>
  <c r="J438" i="8"/>
  <c r="I438" i="8"/>
  <c r="H438" i="8"/>
  <c r="G438" i="8"/>
  <c r="F437" i="8"/>
  <c r="E437" i="8"/>
  <c r="D437" i="8"/>
  <c r="C437" i="8"/>
  <c r="I435" i="8"/>
  <c r="H435" i="8"/>
  <c r="F435" i="8"/>
  <c r="F434" i="8"/>
  <c r="F433" i="8"/>
  <c r="J432" i="8"/>
  <c r="I432" i="8"/>
  <c r="H432" i="8"/>
  <c r="G432" i="8"/>
  <c r="J431" i="8"/>
  <c r="I431" i="8"/>
  <c r="H431" i="8"/>
  <c r="G431" i="8"/>
  <c r="F430" i="8"/>
  <c r="E430" i="8"/>
  <c r="D430" i="8"/>
  <c r="C430" i="8"/>
  <c r="I428" i="8"/>
  <c r="H428" i="8"/>
  <c r="F428" i="8"/>
  <c r="F427" i="8"/>
  <c r="F426" i="8"/>
  <c r="J425" i="8"/>
  <c r="I425" i="8"/>
  <c r="H425" i="8"/>
  <c r="G425" i="8"/>
  <c r="J424" i="8"/>
  <c r="I424" i="8"/>
  <c r="H424" i="8"/>
  <c r="G424" i="8"/>
  <c r="F423" i="8"/>
  <c r="E423" i="8"/>
  <c r="D423" i="8"/>
  <c r="C423" i="8"/>
  <c r="I421" i="8"/>
  <c r="H421" i="8"/>
  <c r="F421" i="8"/>
  <c r="F420" i="8"/>
  <c r="F419" i="8"/>
  <c r="J418" i="8"/>
  <c r="I418" i="8"/>
  <c r="H418" i="8"/>
  <c r="G418" i="8"/>
  <c r="J417" i="8"/>
  <c r="I417" i="8"/>
  <c r="H417" i="8"/>
  <c r="G417" i="8"/>
  <c r="F416" i="8"/>
  <c r="E416" i="8"/>
  <c r="D416" i="8"/>
  <c r="C416" i="8"/>
  <c r="I414" i="8"/>
  <c r="H414" i="8"/>
  <c r="F414" i="8"/>
  <c r="F413" i="8"/>
  <c r="F412" i="8"/>
  <c r="J411" i="8"/>
  <c r="I411" i="8"/>
  <c r="H411" i="8"/>
  <c r="G411" i="8"/>
  <c r="J410" i="8"/>
  <c r="I410" i="8"/>
  <c r="H410" i="8"/>
  <c r="G410" i="8"/>
  <c r="F409" i="8"/>
  <c r="E409" i="8"/>
  <c r="D409" i="8"/>
  <c r="C409" i="8"/>
  <c r="I407" i="8"/>
  <c r="H407" i="8"/>
  <c r="F407" i="8"/>
  <c r="F406" i="8"/>
  <c r="F405" i="8"/>
  <c r="J404" i="8"/>
  <c r="I404" i="8"/>
  <c r="H404" i="8"/>
  <c r="G404" i="8"/>
  <c r="J403" i="8"/>
  <c r="I403" i="8"/>
  <c r="H403" i="8"/>
  <c r="G403" i="8"/>
  <c r="F402" i="8"/>
  <c r="E402" i="8"/>
  <c r="D402" i="8"/>
  <c r="C402" i="8"/>
  <c r="I400" i="8"/>
  <c r="H400" i="8"/>
  <c r="F400" i="8"/>
  <c r="F399" i="8"/>
  <c r="F398" i="8"/>
  <c r="J397" i="8"/>
  <c r="I397" i="8"/>
  <c r="H397" i="8"/>
  <c r="G397" i="8"/>
  <c r="J396" i="8"/>
  <c r="I396" i="8"/>
  <c r="H396" i="8"/>
  <c r="G396" i="8"/>
  <c r="F395" i="8"/>
  <c r="E395" i="8"/>
  <c r="D395" i="8"/>
  <c r="C395" i="8"/>
  <c r="A394" i="8"/>
  <c r="A392" i="8"/>
  <c r="I386" i="8"/>
  <c r="H386" i="8"/>
  <c r="F386" i="8"/>
  <c r="F385" i="8"/>
  <c r="F384" i="8"/>
  <c r="F383" i="8"/>
  <c r="J382" i="8"/>
  <c r="I382" i="8"/>
  <c r="H382" i="8"/>
  <c r="G382" i="8"/>
  <c r="J381" i="8"/>
  <c r="I381" i="8"/>
  <c r="H381" i="8"/>
  <c r="G381" i="8"/>
  <c r="J380" i="8"/>
  <c r="I380" i="8"/>
  <c r="H380" i="8"/>
  <c r="G380" i="8"/>
  <c r="F379" i="8"/>
  <c r="E379" i="8"/>
  <c r="D379" i="8"/>
  <c r="C379" i="8"/>
  <c r="A378" i="8"/>
  <c r="J372" i="8"/>
  <c r="A370" i="8"/>
  <c r="I364" i="8"/>
  <c r="H364" i="8"/>
  <c r="F364" i="8"/>
  <c r="F363" i="8"/>
  <c r="F362" i="8"/>
  <c r="J361" i="8"/>
  <c r="I361" i="8"/>
  <c r="H361" i="8"/>
  <c r="G361" i="8"/>
  <c r="J360" i="8"/>
  <c r="I360" i="8"/>
  <c r="H360" i="8"/>
  <c r="G360" i="8"/>
  <c r="F359" i="8"/>
  <c r="E359" i="8"/>
  <c r="D359" i="8"/>
  <c r="C359" i="8"/>
  <c r="I357" i="8"/>
  <c r="H357" i="8"/>
  <c r="F357" i="8"/>
  <c r="F356" i="8"/>
  <c r="F355" i="8"/>
  <c r="F354" i="8"/>
  <c r="J353" i="8"/>
  <c r="I353" i="8"/>
  <c r="H353" i="8"/>
  <c r="G353" i="8"/>
  <c r="J352" i="8"/>
  <c r="I352" i="8"/>
  <c r="H352" i="8"/>
  <c r="G352" i="8"/>
  <c r="J351" i="8"/>
  <c r="I351" i="8"/>
  <c r="H351" i="8"/>
  <c r="G351" i="8"/>
  <c r="J350" i="8"/>
  <c r="I350" i="8"/>
  <c r="H350" i="8"/>
  <c r="G350" i="8"/>
  <c r="F349" i="8"/>
  <c r="E349" i="8"/>
  <c r="D349" i="8"/>
  <c r="C349" i="8"/>
  <c r="I347" i="8"/>
  <c r="H347" i="8"/>
  <c r="F347" i="8"/>
  <c r="F346" i="8"/>
  <c r="F345" i="8"/>
  <c r="J344" i="8"/>
  <c r="I344" i="8"/>
  <c r="H344" i="8"/>
  <c r="G344" i="8"/>
  <c r="J343" i="8"/>
  <c r="I343" i="8"/>
  <c r="H343" i="8"/>
  <c r="G343" i="8"/>
  <c r="F342" i="8"/>
  <c r="E342" i="8"/>
  <c r="D342" i="8"/>
  <c r="C342" i="8"/>
  <c r="A341" i="8"/>
  <c r="A339" i="8"/>
  <c r="I330" i="8"/>
  <c r="H330" i="8"/>
  <c r="F330" i="8"/>
  <c r="F329" i="8"/>
  <c r="F328" i="8"/>
  <c r="F327" i="8"/>
  <c r="J326" i="8"/>
  <c r="I326" i="8"/>
  <c r="H326" i="8"/>
  <c r="G326" i="8"/>
  <c r="J325" i="8"/>
  <c r="I325" i="8"/>
  <c r="H325" i="8"/>
  <c r="G325" i="8"/>
  <c r="J324" i="8"/>
  <c r="I324" i="8"/>
  <c r="H324" i="8"/>
  <c r="G324" i="8"/>
  <c r="J323" i="8"/>
  <c r="I323" i="8"/>
  <c r="H323" i="8"/>
  <c r="G323" i="8"/>
  <c r="F322" i="8"/>
  <c r="E322" i="8"/>
  <c r="I320" i="8"/>
  <c r="H320" i="8"/>
  <c r="F320" i="8"/>
  <c r="F319" i="8"/>
  <c r="F318" i="8"/>
  <c r="J317" i="8"/>
  <c r="I317" i="8"/>
  <c r="H317" i="8"/>
  <c r="G317" i="8"/>
  <c r="F316" i="8"/>
  <c r="E316" i="8"/>
  <c r="D316" i="8"/>
  <c r="C316" i="8"/>
  <c r="I314" i="8"/>
  <c r="H314" i="8"/>
  <c r="F314" i="8"/>
  <c r="F313" i="8"/>
  <c r="F312" i="8"/>
  <c r="J311" i="8"/>
  <c r="I311" i="8"/>
  <c r="H311" i="8"/>
  <c r="G311" i="8"/>
  <c r="J310" i="8"/>
  <c r="I310" i="8"/>
  <c r="H310" i="8"/>
  <c r="G310" i="8"/>
  <c r="F309" i="8"/>
  <c r="E309" i="8"/>
  <c r="D309" i="8"/>
  <c r="C309" i="8"/>
  <c r="I307" i="8"/>
  <c r="H307" i="8"/>
  <c r="F307" i="8"/>
  <c r="F306" i="8"/>
  <c r="F305" i="8"/>
  <c r="J304" i="8"/>
  <c r="I304" i="8"/>
  <c r="H304" i="8"/>
  <c r="G304" i="8"/>
  <c r="J303" i="8"/>
  <c r="I303" i="8"/>
  <c r="H303" i="8"/>
  <c r="G303" i="8"/>
  <c r="F302" i="8"/>
  <c r="E302" i="8"/>
  <c r="D302" i="8"/>
  <c r="C302" i="8"/>
  <c r="I300" i="8"/>
  <c r="H300" i="8"/>
  <c r="F300" i="8"/>
  <c r="F299" i="8"/>
  <c r="F298" i="8"/>
  <c r="J297" i="8"/>
  <c r="I297" i="8"/>
  <c r="H297" i="8"/>
  <c r="G297" i="8"/>
  <c r="F296" i="8"/>
  <c r="E296" i="8"/>
  <c r="D296" i="8"/>
  <c r="C296" i="8"/>
  <c r="I294" i="8"/>
  <c r="H294" i="8"/>
  <c r="F294" i="8"/>
  <c r="F293" i="8"/>
  <c r="F292" i="8"/>
  <c r="J291" i="8"/>
  <c r="I291" i="8"/>
  <c r="H291" i="8"/>
  <c r="G291" i="8"/>
  <c r="J290" i="8"/>
  <c r="I290" i="8"/>
  <c r="H290" i="8"/>
  <c r="G290" i="8"/>
  <c r="F289" i="8"/>
  <c r="E289" i="8"/>
  <c r="D289" i="8"/>
  <c r="C289" i="8"/>
  <c r="I287" i="8"/>
  <c r="H287" i="8"/>
  <c r="F287" i="8"/>
  <c r="F286" i="8"/>
  <c r="F285" i="8"/>
  <c r="J284" i="8"/>
  <c r="I284" i="8"/>
  <c r="H284" i="8"/>
  <c r="G284" i="8"/>
  <c r="J283" i="8"/>
  <c r="I283" i="8"/>
  <c r="H283" i="8"/>
  <c r="G283" i="8"/>
  <c r="F282" i="8"/>
  <c r="E282" i="8"/>
  <c r="D282" i="8"/>
  <c r="C282" i="8"/>
  <c r="A281" i="8"/>
  <c r="I275" i="8"/>
  <c r="H275" i="8"/>
  <c r="F275" i="8"/>
  <c r="F274" i="8"/>
  <c r="F273" i="8"/>
  <c r="J272" i="8"/>
  <c r="I272" i="8"/>
  <c r="H272" i="8"/>
  <c r="G272" i="8"/>
  <c r="E271" i="8"/>
  <c r="D271" i="8"/>
  <c r="C271" i="8"/>
  <c r="I269" i="8"/>
  <c r="H269" i="8"/>
  <c r="F269" i="8"/>
  <c r="F268" i="8"/>
  <c r="F267" i="8"/>
  <c r="J266" i="8"/>
  <c r="I266" i="8"/>
  <c r="H266" i="8"/>
  <c r="G266" i="8"/>
  <c r="E264" i="8"/>
  <c r="D264" i="8"/>
  <c r="C264" i="8"/>
  <c r="I262" i="8"/>
  <c r="H262" i="8"/>
  <c r="F262" i="8"/>
  <c r="F261" i="8"/>
  <c r="F260" i="8"/>
  <c r="J259" i="8"/>
  <c r="I259" i="8"/>
  <c r="H259" i="8"/>
  <c r="G259" i="8"/>
  <c r="J258" i="8"/>
  <c r="I258" i="8"/>
  <c r="H258" i="8"/>
  <c r="G258" i="8"/>
  <c r="E256" i="8"/>
  <c r="D256" i="8"/>
  <c r="C256" i="8"/>
  <c r="I254" i="8"/>
  <c r="H254" i="8"/>
  <c r="F254" i="8"/>
  <c r="F253" i="8"/>
  <c r="F252" i="8"/>
  <c r="J251" i="8"/>
  <c r="I251" i="8"/>
  <c r="H251" i="8"/>
  <c r="G251" i="8"/>
  <c r="J250" i="8"/>
  <c r="I250" i="8"/>
  <c r="H250" i="8"/>
  <c r="G250" i="8"/>
  <c r="E249" i="8"/>
  <c r="D249" i="8"/>
  <c r="C249" i="8"/>
  <c r="I247" i="8"/>
  <c r="H247" i="8"/>
  <c r="F247" i="8"/>
  <c r="F246" i="8"/>
  <c r="F245" i="8"/>
  <c r="J244" i="8"/>
  <c r="I244" i="8"/>
  <c r="H244" i="8"/>
  <c r="G244" i="8"/>
  <c r="J243" i="8"/>
  <c r="I243" i="8"/>
  <c r="H243" i="8"/>
  <c r="G243" i="8"/>
  <c r="E242" i="8"/>
  <c r="D242" i="8"/>
  <c r="C242" i="8"/>
  <c r="I240" i="8"/>
  <c r="H240" i="8"/>
  <c r="F240" i="8"/>
  <c r="F239" i="8"/>
  <c r="F238" i="8"/>
  <c r="J237" i="8"/>
  <c r="I237" i="8"/>
  <c r="H237" i="8"/>
  <c r="G237" i="8"/>
  <c r="E236" i="8"/>
  <c r="D236" i="8"/>
  <c r="C236" i="8"/>
  <c r="I234" i="8"/>
  <c r="H234" i="8"/>
  <c r="F234" i="8"/>
  <c r="F233" i="8"/>
  <c r="F232" i="8"/>
  <c r="J231" i="8"/>
  <c r="I231" i="8"/>
  <c r="H231" i="8"/>
  <c r="G231" i="8"/>
  <c r="J230" i="8"/>
  <c r="I230" i="8"/>
  <c r="H230" i="8"/>
  <c r="G230" i="8"/>
  <c r="E229" i="8"/>
  <c r="D229" i="8"/>
  <c r="C229" i="8"/>
  <c r="C228" i="8"/>
  <c r="I225" i="8"/>
  <c r="H225" i="8"/>
  <c r="F225" i="8"/>
  <c r="F224" i="8"/>
  <c r="F223" i="8"/>
  <c r="F222" i="8"/>
  <c r="J221" i="8"/>
  <c r="I221" i="8"/>
  <c r="H221" i="8"/>
  <c r="G221" i="8"/>
  <c r="J220" i="8"/>
  <c r="I220" i="8"/>
  <c r="H220" i="8"/>
  <c r="G220" i="8"/>
  <c r="J219" i="8"/>
  <c r="I219" i="8"/>
  <c r="H219" i="8"/>
  <c r="G219" i="8"/>
  <c r="J218" i="8"/>
  <c r="I218" i="8"/>
  <c r="H218" i="8"/>
  <c r="G218" i="8"/>
  <c r="F217" i="8"/>
  <c r="E217" i="8"/>
  <c r="D217" i="8"/>
  <c r="C217" i="8"/>
  <c r="A216" i="8"/>
  <c r="I210" i="8"/>
  <c r="H210" i="8"/>
  <c r="F210" i="8"/>
  <c r="F209" i="8"/>
  <c r="F208" i="8"/>
  <c r="F207" i="8"/>
  <c r="J206" i="8"/>
  <c r="I206" i="8"/>
  <c r="H206" i="8"/>
  <c r="G206" i="8"/>
  <c r="J205" i="8"/>
  <c r="I205" i="8"/>
  <c r="H205" i="8"/>
  <c r="G205" i="8"/>
  <c r="J204" i="8"/>
  <c r="I204" i="8"/>
  <c r="H204" i="8"/>
  <c r="G204" i="8"/>
  <c r="F203" i="8"/>
  <c r="E203" i="8"/>
  <c r="D203" i="8"/>
  <c r="C203" i="8"/>
  <c r="I201" i="8"/>
  <c r="H201" i="8"/>
  <c r="F201" i="8"/>
  <c r="F200" i="8"/>
  <c r="F199" i="8"/>
  <c r="J198" i="8"/>
  <c r="I198" i="8"/>
  <c r="G198" i="8"/>
  <c r="E198" i="8"/>
  <c r="D198" i="8"/>
  <c r="C198" i="8"/>
  <c r="J197" i="8"/>
  <c r="I197" i="8"/>
  <c r="H197" i="8"/>
  <c r="G197" i="8"/>
  <c r="J196" i="8"/>
  <c r="I196" i="8"/>
  <c r="H196" i="8"/>
  <c r="G196" i="8"/>
  <c r="E194" i="8"/>
  <c r="D194" i="8"/>
  <c r="C194" i="8"/>
  <c r="I192" i="8"/>
  <c r="H192" i="8"/>
  <c r="F192" i="8"/>
  <c r="F191" i="8"/>
  <c r="F190" i="8"/>
  <c r="J189" i="8"/>
  <c r="I189" i="8"/>
  <c r="H189" i="8"/>
  <c r="G189" i="8"/>
  <c r="E187" i="8"/>
  <c r="D187" i="8"/>
  <c r="C187" i="8"/>
  <c r="I185" i="8"/>
  <c r="H185" i="8"/>
  <c r="F185" i="8"/>
  <c r="F184" i="8"/>
  <c r="F183" i="8"/>
  <c r="F182" i="8"/>
  <c r="J181" i="8"/>
  <c r="I181" i="8"/>
  <c r="H181" i="8"/>
  <c r="G181" i="8"/>
  <c r="J180" i="8"/>
  <c r="I180" i="8"/>
  <c r="H180" i="8"/>
  <c r="G180" i="8"/>
  <c r="J179" i="8"/>
  <c r="I179" i="8"/>
  <c r="H179" i="8"/>
  <c r="G179" i="8"/>
  <c r="F178" i="8"/>
  <c r="E178" i="8"/>
  <c r="D178" i="8"/>
  <c r="C178" i="8"/>
  <c r="I176" i="8"/>
  <c r="H176" i="8"/>
  <c r="F176" i="8"/>
  <c r="F175" i="8"/>
  <c r="F174" i="8"/>
  <c r="F173" i="8"/>
  <c r="J172" i="8"/>
  <c r="I172" i="8"/>
  <c r="H172" i="8"/>
  <c r="G172" i="8"/>
  <c r="J171" i="8"/>
  <c r="I171" i="8"/>
  <c r="H171" i="8"/>
  <c r="G171" i="8"/>
  <c r="J170" i="8"/>
  <c r="I170" i="8"/>
  <c r="H170" i="8"/>
  <c r="G170" i="8"/>
  <c r="F169" i="8"/>
  <c r="E169" i="8"/>
  <c r="D169" i="8"/>
  <c r="C169" i="8"/>
  <c r="I167" i="8"/>
  <c r="H167" i="8"/>
  <c r="F167" i="8"/>
  <c r="F166" i="8"/>
  <c r="F165" i="8"/>
  <c r="J164" i="8"/>
  <c r="I164" i="8"/>
  <c r="H164" i="8"/>
  <c r="G164" i="8"/>
  <c r="J163" i="8"/>
  <c r="I163" i="8"/>
  <c r="H163" i="8"/>
  <c r="G163" i="8"/>
  <c r="J162" i="8"/>
  <c r="I162" i="8"/>
  <c r="H162" i="8"/>
  <c r="G162" i="8"/>
  <c r="E161" i="8"/>
  <c r="D161" i="8"/>
  <c r="C161" i="8"/>
  <c r="A160" i="8"/>
  <c r="A158" i="8"/>
  <c r="I149" i="8"/>
  <c r="H149" i="8"/>
  <c r="F149" i="8"/>
  <c r="F148" i="8"/>
  <c r="F147" i="8"/>
  <c r="J146" i="8"/>
  <c r="I146" i="8"/>
  <c r="H146" i="8"/>
  <c r="G146" i="8"/>
  <c r="E144" i="8"/>
  <c r="D144" i="8"/>
  <c r="C144" i="8"/>
  <c r="I142" i="8"/>
  <c r="H142" i="8"/>
  <c r="F142" i="8"/>
  <c r="F141" i="8"/>
  <c r="F140" i="8"/>
  <c r="J139" i="8"/>
  <c r="I139" i="8"/>
  <c r="H139" i="8"/>
  <c r="G139" i="8"/>
  <c r="J138" i="8"/>
  <c r="I138" i="8"/>
  <c r="H138" i="8"/>
  <c r="G138" i="8"/>
  <c r="E136" i="8"/>
  <c r="D136" i="8"/>
  <c r="C136" i="8"/>
  <c r="I134" i="8"/>
  <c r="H134" i="8"/>
  <c r="F134" i="8"/>
  <c r="F133" i="8"/>
  <c r="F132" i="8"/>
  <c r="J131" i="8"/>
  <c r="I131" i="8"/>
  <c r="H131" i="8"/>
  <c r="G131" i="8"/>
  <c r="J130" i="8"/>
  <c r="I130" i="8"/>
  <c r="H130" i="8"/>
  <c r="G130" i="8"/>
  <c r="E128" i="8"/>
  <c r="D128" i="8"/>
  <c r="C128" i="8"/>
  <c r="I126" i="8"/>
  <c r="H126" i="8"/>
  <c r="F126" i="8"/>
  <c r="F125" i="8"/>
  <c r="F124" i="8"/>
  <c r="F123" i="8"/>
  <c r="J122" i="8"/>
  <c r="I122" i="8"/>
  <c r="H122" i="8"/>
  <c r="G122" i="8"/>
  <c r="J121" i="8"/>
  <c r="I121" i="8"/>
  <c r="H121" i="8"/>
  <c r="G121" i="8"/>
  <c r="J120" i="8"/>
  <c r="I120" i="8"/>
  <c r="H120" i="8"/>
  <c r="G120" i="8"/>
  <c r="J119" i="8"/>
  <c r="I119" i="8"/>
  <c r="H119" i="8"/>
  <c r="G119" i="8"/>
  <c r="E117" i="8"/>
  <c r="D117" i="8"/>
  <c r="C117" i="8"/>
  <c r="I115" i="8"/>
  <c r="H115" i="8"/>
  <c r="F115" i="8"/>
  <c r="F114" i="8"/>
  <c r="F113" i="8"/>
  <c r="F112" i="8"/>
  <c r="J111" i="8"/>
  <c r="I111" i="8"/>
  <c r="H111" i="8"/>
  <c r="G111" i="8"/>
  <c r="J110" i="8"/>
  <c r="I110" i="8"/>
  <c r="H110" i="8"/>
  <c r="G110" i="8"/>
  <c r="J109" i="8"/>
  <c r="I109" i="8"/>
  <c r="H109" i="8"/>
  <c r="G109" i="8"/>
  <c r="J108" i="8"/>
  <c r="I108" i="8"/>
  <c r="H108" i="8"/>
  <c r="G108" i="8"/>
  <c r="E106" i="8"/>
  <c r="D106" i="8"/>
  <c r="C106" i="8"/>
  <c r="I104" i="8"/>
  <c r="H104" i="8"/>
  <c r="F104" i="8"/>
  <c r="F103" i="8"/>
  <c r="F102" i="8"/>
  <c r="F101" i="8"/>
  <c r="J100" i="8"/>
  <c r="I100" i="8"/>
  <c r="H100" i="8"/>
  <c r="G100" i="8"/>
  <c r="J99" i="8"/>
  <c r="I99" i="8"/>
  <c r="H99" i="8"/>
  <c r="G99" i="8"/>
  <c r="J98" i="8"/>
  <c r="I98" i="8"/>
  <c r="H98" i="8"/>
  <c r="G98" i="8"/>
  <c r="J97" i="8"/>
  <c r="I97" i="8"/>
  <c r="H97" i="8"/>
  <c r="G97" i="8"/>
  <c r="E95" i="8"/>
  <c r="D95" i="8"/>
  <c r="C95" i="8"/>
  <c r="A94" i="8"/>
  <c r="I88" i="8"/>
  <c r="H88" i="8"/>
  <c r="F88" i="8"/>
  <c r="F87" i="8"/>
  <c r="F86" i="8"/>
  <c r="J85" i="8"/>
  <c r="I85" i="8"/>
  <c r="H85" i="8"/>
  <c r="G85" i="8"/>
  <c r="J84" i="8"/>
  <c r="I84" i="8"/>
  <c r="H84" i="8"/>
  <c r="G84" i="8"/>
  <c r="E82" i="8"/>
  <c r="D82" i="8"/>
  <c r="C82" i="8"/>
  <c r="I80" i="8"/>
  <c r="H80" i="8"/>
  <c r="F80" i="8"/>
  <c r="F79" i="8"/>
  <c r="F78" i="8"/>
  <c r="F77" i="8"/>
  <c r="J76" i="8"/>
  <c r="I76" i="8"/>
  <c r="H76" i="8"/>
  <c r="G76" i="8"/>
  <c r="J75" i="8"/>
  <c r="I75" i="8"/>
  <c r="H75" i="8"/>
  <c r="G75" i="8"/>
  <c r="J74" i="8"/>
  <c r="I74" i="8"/>
  <c r="H74" i="8"/>
  <c r="G74" i="8"/>
  <c r="J73" i="8"/>
  <c r="I73" i="8"/>
  <c r="H73" i="8"/>
  <c r="G73" i="8"/>
  <c r="E71" i="8"/>
  <c r="D71" i="8"/>
  <c r="C71" i="8"/>
  <c r="I69" i="8"/>
  <c r="H69" i="8"/>
  <c r="F69" i="8"/>
  <c r="F68" i="8"/>
  <c r="F67" i="8"/>
  <c r="J66" i="8"/>
  <c r="I66" i="8"/>
  <c r="H66" i="8"/>
  <c r="G66" i="8"/>
  <c r="E64" i="8"/>
  <c r="D64" i="8"/>
  <c r="C64" i="8"/>
  <c r="I62" i="8"/>
  <c r="H62" i="8"/>
  <c r="F62" i="8"/>
  <c r="F61" i="8"/>
  <c r="F60" i="8"/>
  <c r="J59" i="8"/>
  <c r="I59" i="8"/>
  <c r="H59" i="8"/>
  <c r="G59" i="8"/>
  <c r="J58" i="8"/>
  <c r="I58" i="8"/>
  <c r="H58" i="8"/>
  <c r="G58" i="8"/>
  <c r="F57" i="8"/>
  <c r="E57" i="8"/>
  <c r="D57" i="8"/>
  <c r="C57" i="8"/>
  <c r="I55" i="8"/>
  <c r="H55" i="8"/>
  <c r="F55" i="8"/>
  <c r="F54" i="8"/>
  <c r="F53" i="8"/>
  <c r="J52" i="8"/>
  <c r="I52" i="8"/>
  <c r="H52" i="8"/>
  <c r="G52" i="8"/>
  <c r="J51" i="8"/>
  <c r="I51" i="8"/>
  <c r="H51" i="8"/>
  <c r="G51" i="8"/>
  <c r="F50" i="8"/>
  <c r="E50" i="8"/>
  <c r="D50" i="8"/>
  <c r="C50" i="8"/>
  <c r="I48" i="8"/>
  <c r="H48" i="8"/>
  <c r="F48" i="8"/>
  <c r="F47" i="8"/>
  <c r="F46" i="8"/>
  <c r="J45" i="8"/>
  <c r="I45" i="8"/>
  <c r="H45" i="8"/>
  <c r="G45" i="8"/>
  <c r="J44" i="8"/>
  <c r="I44" i="8"/>
  <c r="H44" i="8"/>
  <c r="G44" i="8"/>
  <c r="F43" i="8"/>
  <c r="E43" i="8"/>
  <c r="D43" i="8"/>
  <c r="C43" i="8"/>
  <c r="A42" i="8"/>
  <c r="A40" i="8"/>
  <c r="A38" i="8"/>
  <c r="J26" i="8"/>
  <c r="I26" i="8"/>
  <c r="H26" i="8"/>
  <c r="G26" i="8"/>
  <c r="J22" i="8"/>
  <c r="J21" i="8"/>
  <c r="J20" i="8"/>
  <c r="J19" i="8"/>
  <c r="J16" i="8"/>
  <c r="C17" i="8"/>
  <c r="J14" i="8"/>
  <c r="J12" i="8"/>
  <c r="C13" i="8"/>
  <c r="J10" i="8"/>
  <c r="C11" i="8"/>
  <c r="J8" i="8"/>
  <c r="C9" i="8"/>
  <c r="A1" i="8"/>
  <c r="H1005" i="7"/>
  <c r="H1002" i="7"/>
  <c r="C1005" i="7"/>
  <c r="C1002" i="7"/>
  <c r="C999" i="7"/>
  <c r="C998" i="7"/>
  <c r="C997" i="7"/>
  <c r="H984" i="7"/>
  <c r="G984" i="7"/>
  <c r="E984" i="7"/>
  <c r="E983" i="7"/>
  <c r="E982" i="7"/>
  <c r="E981" i="7"/>
  <c r="I980" i="7"/>
  <c r="H980" i="7"/>
  <c r="G980" i="7"/>
  <c r="F980" i="7"/>
  <c r="I979" i="7"/>
  <c r="H979" i="7"/>
  <c r="G979" i="7"/>
  <c r="F979" i="7"/>
  <c r="I978" i="7"/>
  <c r="H978" i="7"/>
  <c r="G978" i="7"/>
  <c r="F978" i="7"/>
  <c r="I977" i="7"/>
  <c r="H977" i="7"/>
  <c r="G977" i="7"/>
  <c r="F977" i="7"/>
  <c r="E976" i="7"/>
  <c r="D976" i="7"/>
  <c r="C976" i="7"/>
  <c r="B976" i="7"/>
  <c r="H974" i="7"/>
  <c r="G974" i="7"/>
  <c r="E974" i="7"/>
  <c r="E973" i="7"/>
  <c r="E972" i="7"/>
  <c r="E971" i="7"/>
  <c r="I970" i="7"/>
  <c r="H970" i="7"/>
  <c r="G970" i="7"/>
  <c r="F970" i="7"/>
  <c r="I969" i="7"/>
  <c r="H969" i="7"/>
  <c r="G969" i="7"/>
  <c r="F969" i="7"/>
  <c r="I968" i="7"/>
  <c r="H968" i="7"/>
  <c r="G968" i="7"/>
  <c r="F968" i="7"/>
  <c r="E967" i="7"/>
  <c r="D967" i="7"/>
  <c r="C967" i="7"/>
  <c r="B967" i="7"/>
  <c r="H965" i="7"/>
  <c r="G965" i="7"/>
  <c r="E965" i="7"/>
  <c r="E964" i="7"/>
  <c r="E963" i="7"/>
  <c r="E962" i="7"/>
  <c r="I961" i="7"/>
  <c r="H961" i="7"/>
  <c r="G961" i="7"/>
  <c r="F961" i="7"/>
  <c r="I960" i="7"/>
  <c r="H960" i="7"/>
  <c r="G960" i="7"/>
  <c r="F960" i="7"/>
  <c r="I959" i="7"/>
  <c r="H959" i="7"/>
  <c r="G959" i="7"/>
  <c r="F959" i="7"/>
  <c r="I958" i="7"/>
  <c r="H958" i="7"/>
  <c r="G958" i="7"/>
  <c r="F958" i="7"/>
  <c r="E957" i="7"/>
  <c r="D957" i="7"/>
  <c r="C957" i="7"/>
  <c r="B957" i="7"/>
  <c r="H955" i="7"/>
  <c r="G955" i="7"/>
  <c r="E955" i="7"/>
  <c r="E954" i="7"/>
  <c r="E953" i="7"/>
  <c r="E952" i="7"/>
  <c r="I951" i="7"/>
  <c r="H951" i="7"/>
  <c r="G951" i="7"/>
  <c r="F951" i="7"/>
  <c r="I950" i="7"/>
  <c r="H950" i="7"/>
  <c r="G950" i="7"/>
  <c r="F950" i="7"/>
  <c r="I949" i="7"/>
  <c r="H949" i="7"/>
  <c r="G949" i="7"/>
  <c r="F949" i="7"/>
  <c r="I948" i="7"/>
  <c r="H948" i="7"/>
  <c r="G948" i="7"/>
  <c r="F948" i="7"/>
  <c r="E947" i="7"/>
  <c r="D947" i="7"/>
  <c r="C947" i="7"/>
  <c r="B947" i="7"/>
  <c r="H945" i="7"/>
  <c r="G945" i="7"/>
  <c r="E945" i="7"/>
  <c r="E944" i="7"/>
  <c r="E943" i="7"/>
  <c r="E942" i="7"/>
  <c r="I941" i="7"/>
  <c r="H941" i="7"/>
  <c r="G941" i="7"/>
  <c r="F941" i="7"/>
  <c r="I940" i="7"/>
  <c r="H940" i="7"/>
  <c r="G940" i="7"/>
  <c r="F940" i="7"/>
  <c r="I939" i="7"/>
  <c r="H939" i="7"/>
  <c r="G939" i="7"/>
  <c r="F939" i="7"/>
  <c r="I938" i="7"/>
  <c r="H938" i="7"/>
  <c r="G938" i="7"/>
  <c r="F938" i="7"/>
  <c r="E937" i="7"/>
  <c r="D937" i="7"/>
  <c r="C937" i="7"/>
  <c r="B937" i="7"/>
  <c r="H935" i="7"/>
  <c r="G935" i="7"/>
  <c r="E935" i="7"/>
  <c r="E934" i="7"/>
  <c r="E933" i="7"/>
  <c r="E932" i="7"/>
  <c r="I931" i="7"/>
  <c r="H931" i="7"/>
  <c r="G931" i="7"/>
  <c r="F931" i="7"/>
  <c r="I930" i="7"/>
  <c r="H930" i="7"/>
  <c r="G930" i="7"/>
  <c r="F930" i="7"/>
  <c r="I929" i="7"/>
  <c r="H929" i="7"/>
  <c r="G929" i="7"/>
  <c r="F929" i="7"/>
  <c r="I928" i="7"/>
  <c r="H928" i="7"/>
  <c r="G928" i="7"/>
  <c r="F928" i="7"/>
  <c r="E927" i="7"/>
  <c r="D927" i="7"/>
  <c r="C927" i="7"/>
  <c r="B927" i="7"/>
  <c r="H925" i="7"/>
  <c r="G925" i="7"/>
  <c r="E925" i="7"/>
  <c r="E924" i="7"/>
  <c r="E923" i="7"/>
  <c r="E922" i="7"/>
  <c r="I921" i="7"/>
  <c r="H921" i="7"/>
  <c r="G921" i="7"/>
  <c r="F921" i="7"/>
  <c r="I920" i="7"/>
  <c r="H920" i="7"/>
  <c r="G920" i="7"/>
  <c r="F920" i="7"/>
  <c r="I919" i="7"/>
  <c r="H919" i="7"/>
  <c r="G919" i="7"/>
  <c r="F919" i="7"/>
  <c r="I918" i="7"/>
  <c r="H918" i="7"/>
  <c r="G918" i="7"/>
  <c r="F918" i="7"/>
  <c r="E917" i="7"/>
  <c r="D917" i="7"/>
  <c r="C917" i="7"/>
  <c r="B917" i="7"/>
  <c r="H915" i="7"/>
  <c r="G915" i="7"/>
  <c r="E915" i="7"/>
  <c r="E914" i="7"/>
  <c r="E913" i="7"/>
  <c r="E912" i="7"/>
  <c r="I911" i="7"/>
  <c r="H911" i="7"/>
  <c r="G911" i="7"/>
  <c r="F911" i="7"/>
  <c r="I910" i="7"/>
  <c r="H910" i="7"/>
  <c r="G910" i="7"/>
  <c r="F910" i="7"/>
  <c r="I909" i="7"/>
  <c r="H909" i="7"/>
  <c r="G909" i="7"/>
  <c r="F909" i="7"/>
  <c r="I908" i="7"/>
  <c r="H908" i="7"/>
  <c r="G908" i="7"/>
  <c r="F908" i="7"/>
  <c r="E907" i="7"/>
  <c r="D907" i="7"/>
  <c r="C907" i="7"/>
  <c r="B907" i="7"/>
  <c r="H905" i="7"/>
  <c r="G905" i="7"/>
  <c r="E905" i="7"/>
  <c r="E904" i="7"/>
  <c r="E903" i="7"/>
  <c r="E902" i="7"/>
  <c r="I901" i="7"/>
  <c r="H901" i="7"/>
  <c r="G901" i="7"/>
  <c r="F901" i="7"/>
  <c r="I900" i="7"/>
  <c r="H900" i="7"/>
  <c r="G900" i="7"/>
  <c r="F900" i="7"/>
  <c r="I899" i="7"/>
  <c r="H899" i="7"/>
  <c r="G899" i="7"/>
  <c r="F899" i="7"/>
  <c r="I898" i="7"/>
  <c r="H898" i="7"/>
  <c r="G898" i="7"/>
  <c r="F898" i="7"/>
  <c r="E897" i="7"/>
  <c r="D897" i="7"/>
  <c r="C897" i="7"/>
  <c r="B897" i="7"/>
  <c r="H895" i="7"/>
  <c r="G895" i="7"/>
  <c r="E895" i="7"/>
  <c r="E894" i="7"/>
  <c r="E893" i="7"/>
  <c r="E892" i="7"/>
  <c r="I891" i="7"/>
  <c r="H891" i="7"/>
  <c r="G891" i="7"/>
  <c r="F891" i="7"/>
  <c r="I890" i="7"/>
  <c r="H890" i="7"/>
  <c r="G890" i="7"/>
  <c r="F890" i="7"/>
  <c r="I889" i="7"/>
  <c r="H889" i="7"/>
  <c r="G889" i="7"/>
  <c r="F889" i="7"/>
  <c r="I888" i="7"/>
  <c r="H888" i="7"/>
  <c r="G888" i="7"/>
  <c r="F888" i="7"/>
  <c r="E887" i="7"/>
  <c r="D887" i="7"/>
  <c r="C887" i="7"/>
  <c r="B887" i="7"/>
  <c r="H885" i="7"/>
  <c r="G885" i="7"/>
  <c r="E885" i="7"/>
  <c r="E884" i="7"/>
  <c r="E883" i="7"/>
  <c r="E882" i="7"/>
  <c r="I881" i="7"/>
  <c r="H881" i="7"/>
  <c r="G881" i="7"/>
  <c r="F881" i="7"/>
  <c r="I880" i="7"/>
  <c r="H880" i="7"/>
  <c r="G880" i="7"/>
  <c r="F880" i="7"/>
  <c r="I879" i="7"/>
  <c r="H879" i="7"/>
  <c r="G879" i="7"/>
  <c r="F879" i="7"/>
  <c r="I878" i="7"/>
  <c r="H878" i="7"/>
  <c r="G878" i="7"/>
  <c r="F878" i="7"/>
  <c r="E877" i="7"/>
  <c r="D877" i="7"/>
  <c r="C877" i="7"/>
  <c r="B877" i="7"/>
  <c r="H875" i="7"/>
  <c r="G875" i="7"/>
  <c r="E875" i="7"/>
  <c r="E874" i="7"/>
  <c r="E873" i="7"/>
  <c r="E872" i="7"/>
  <c r="I871" i="7"/>
  <c r="H871" i="7"/>
  <c r="G871" i="7"/>
  <c r="F871" i="7"/>
  <c r="I870" i="7"/>
  <c r="H870" i="7"/>
  <c r="G870" i="7"/>
  <c r="F870" i="7"/>
  <c r="I869" i="7"/>
  <c r="H869" i="7"/>
  <c r="G869" i="7"/>
  <c r="F869" i="7"/>
  <c r="I868" i="7"/>
  <c r="H868" i="7"/>
  <c r="G868" i="7"/>
  <c r="F868" i="7"/>
  <c r="E867" i="7"/>
  <c r="D867" i="7"/>
  <c r="C867" i="7"/>
  <c r="B867" i="7"/>
  <c r="H865" i="7"/>
  <c r="G865" i="7"/>
  <c r="E865" i="7"/>
  <c r="E864" i="7"/>
  <c r="E863" i="7"/>
  <c r="E862" i="7"/>
  <c r="I861" i="7"/>
  <c r="H861" i="7"/>
  <c r="G861" i="7"/>
  <c r="F861" i="7"/>
  <c r="I860" i="7"/>
  <c r="H860" i="7"/>
  <c r="G860" i="7"/>
  <c r="F860" i="7"/>
  <c r="I859" i="7"/>
  <c r="H859" i="7"/>
  <c r="G859" i="7"/>
  <c r="F859" i="7"/>
  <c r="I858" i="7"/>
  <c r="H858" i="7"/>
  <c r="G858" i="7"/>
  <c r="F858" i="7"/>
  <c r="E857" i="7"/>
  <c r="D857" i="7"/>
  <c r="C857" i="7"/>
  <c r="B857" i="7"/>
  <c r="H855" i="7"/>
  <c r="G855" i="7"/>
  <c r="E855" i="7"/>
  <c r="E854" i="7"/>
  <c r="E853" i="7"/>
  <c r="E852" i="7"/>
  <c r="I851" i="7"/>
  <c r="H851" i="7"/>
  <c r="G851" i="7"/>
  <c r="F851" i="7"/>
  <c r="I850" i="7"/>
  <c r="H850" i="7"/>
  <c r="G850" i="7"/>
  <c r="F850" i="7"/>
  <c r="I849" i="7"/>
  <c r="H849" i="7"/>
  <c r="G849" i="7"/>
  <c r="F849" i="7"/>
  <c r="I848" i="7"/>
  <c r="H848" i="7"/>
  <c r="G848" i="7"/>
  <c r="F848" i="7"/>
  <c r="E847" i="7"/>
  <c r="D847" i="7"/>
  <c r="C847" i="7"/>
  <c r="B847" i="7"/>
  <c r="H845" i="7"/>
  <c r="G845" i="7"/>
  <c r="E845" i="7"/>
  <c r="E844" i="7"/>
  <c r="E843" i="7"/>
  <c r="E842" i="7"/>
  <c r="I841" i="7"/>
  <c r="H841" i="7"/>
  <c r="G841" i="7"/>
  <c r="F841" i="7"/>
  <c r="I840" i="7"/>
  <c r="H840" i="7"/>
  <c r="G840" i="7"/>
  <c r="F840" i="7"/>
  <c r="I839" i="7"/>
  <c r="H839" i="7"/>
  <c r="G839" i="7"/>
  <c r="F839" i="7"/>
  <c r="I838" i="7"/>
  <c r="H838" i="7"/>
  <c r="G838" i="7"/>
  <c r="F838" i="7"/>
  <c r="E837" i="7"/>
  <c r="D837" i="7"/>
  <c r="C837" i="7"/>
  <c r="B837" i="7"/>
  <c r="H835" i="7"/>
  <c r="G835" i="7"/>
  <c r="E835" i="7"/>
  <c r="E834" i="7"/>
  <c r="E833" i="7"/>
  <c r="E832" i="7"/>
  <c r="I831" i="7"/>
  <c r="H831" i="7"/>
  <c r="G831" i="7"/>
  <c r="F831" i="7"/>
  <c r="I830" i="7"/>
  <c r="H830" i="7"/>
  <c r="G830" i="7"/>
  <c r="F830" i="7"/>
  <c r="I829" i="7"/>
  <c r="H829" i="7"/>
  <c r="G829" i="7"/>
  <c r="F829" i="7"/>
  <c r="I828" i="7"/>
  <c r="H828" i="7"/>
  <c r="G828" i="7"/>
  <c r="F828" i="7"/>
  <c r="E827" i="7"/>
  <c r="D827" i="7"/>
  <c r="C827" i="7"/>
  <c r="B827" i="7"/>
  <c r="H825" i="7"/>
  <c r="G825" i="7"/>
  <c r="E825" i="7"/>
  <c r="E824" i="7"/>
  <c r="E823" i="7"/>
  <c r="E822" i="7"/>
  <c r="I821" i="7"/>
  <c r="H821" i="7"/>
  <c r="G821" i="7"/>
  <c r="F821" i="7"/>
  <c r="I820" i="7"/>
  <c r="H820" i="7"/>
  <c r="G820" i="7"/>
  <c r="F820" i="7"/>
  <c r="I819" i="7"/>
  <c r="H819" i="7"/>
  <c r="G819" i="7"/>
  <c r="F819" i="7"/>
  <c r="I818" i="7"/>
  <c r="H818" i="7"/>
  <c r="G818" i="7"/>
  <c r="F818" i="7"/>
  <c r="E817" i="7"/>
  <c r="D817" i="7"/>
  <c r="C817" i="7"/>
  <c r="B817" i="7"/>
  <c r="H815" i="7"/>
  <c r="G815" i="7"/>
  <c r="E815" i="7"/>
  <c r="E814" i="7"/>
  <c r="E813" i="7"/>
  <c r="E812" i="7"/>
  <c r="I811" i="7"/>
  <c r="H811" i="7"/>
  <c r="G811" i="7"/>
  <c r="F811" i="7"/>
  <c r="I810" i="7"/>
  <c r="H810" i="7"/>
  <c r="G810" i="7"/>
  <c r="F810" i="7"/>
  <c r="I809" i="7"/>
  <c r="H809" i="7"/>
  <c r="G809" i="7"/>
  <c r="F809" i="7"/>
  <c r="E808" i="7"/>
  <c r="D808" i="7"/>
  <c r="C808" i="7"/>
  <c r="B808" i="7"/>
  <c r="H806" i="7"/>
  <c r="G806" i="7"/>
  <c r="E806" i="7"/>
  <c r="E805" i="7"/>
  <c r="E804" i="7"/>
  <c r="E803" i="7"/>
  <c r="I802" i="7"/>
  <c r="H802" i="7"/>
  <c r="G802" i="7"/>
  <c r="F802" i="7"/>
  <c r="I801" i="7"/>
  <c r="H801" i="7"/>
  <c r="G801" i="7"/>
  <c r="F801" i="7"/>
  <c r="I800" i="7"/>
  <c r="H800" i="7"/>
  <c r="G800" i="7"/>
  <c r="F800" i="7"/>
  <c r="E799" i="7"/>
  <c r="D799" i="7"/>
  <c r="C799" i="7"/>
  <c r="B799" i="7"/>
  <c r="H797" i="7"/>
  <c r="G797" i="7"/>
  <c r="E797" i="7"/>
  <c r="E796" i="7"/>
  <c r="E795" i="7"/>
  <c r="E794" i="7"/>
  <c r="I793" i="7"/>
  <c r="H793" i="7"/>
  <c r="G793" i="7"/>
  <c r="F793" i="7"/>
  <c r="I792" i="7"/>
  <c r="H792" i="7"/>
  <c r="G792" i="7"/>
  <c r="F792" i="7"/>
  <c r="I791" i="7"/>
  <c r="H791" i="7"/>
  <c r="G791" i="7"/>
  <c r="F791" i="7"/>
  <c r="I790" i="7"/>
  <c r="H790" i="7"/>
  <c r="G790" i="7"/>
  <c r="F790" i="7"/>
  <c r="E789" i="7"/>
  <c r="D789" i="7"/>
  <c r="C789" i="7"/>
  <c r="B789" i="7"/>
  <c r="H787" i="7"/>
  <c r="G787" i="7"/>
  <c r="E787" i="7"/>
  <c r="E786" i="7"/>
  <c r="E785" i="7"/>
  <c r="E784" i="7"/>
  <c r="I783" i="7"/>
  <c r="H783" i="7"/>
  <c r="G783" i="7"/>
  <c r="F783" i="7"/>
  <c r="I782" i="7"/>
  <c r="H782" i="7"/>
  <c r="G782" i="7"/>
  <c r="F782" i="7"/>
  <c r="I781" i="7"/>
  <c r="H781" i="7"/>
  <c r="G781" i="7"/>
  <c r="F781" i="7"/>
  <c r="I780" i="7"/>
  <c r="H780" i="7"/>
  <c r="G780" i="7"/>
  <c r="F780" i="7"/>
  <c r="E779" i="7"/>
  <c r="D779" i="7"/>
  <c r="C779" i="7"/>
  <c r="B779" i="7"/>
  <c r="H777" i="7"/>
  <c r="G777" i="7"/>
  <c r="E777" i="7"/>
  <c r="E776" i="7"/>
  <c r="E775" i="7"/>
  <c r="E774" i="7"/>
  <c r="I773" i="7"/>
  <c r="H773" i="7"/>
  <c r="G773" i="7"/>
  <c r="F773" i="7"/>
  <c r="I772" i="7"/>
  <c r="H772" i="7"/>
  <c r="G772" i="7"/>
  <c r="F772" i="7"/>
  <c r="I771" i="7"/>
  <c r="H771" i="7"/>
  <c r="G771" i="7"/>
  <c r="F771" i="7"/>
  <c r="I770" i="7"/>
  <c r="H770" i="7"/>
  <c r="G770" i="7"/>
  <c r="F770" i="7"/>
  <c r="E769" i="7"/>
  <c r="D769" i="7"/>
  <c r="C769" i="7"/>
  <c r="B769" i="7"/>
  <c r="H767" i="7"/>
  <c r="G767" i="7"/>
  <c r="E767" i="7"/>
  <c r="E766" i="7"/>
  <c r="E765" i="7"/>
  <c r="E764" i="7"/>
  <c r="I763" i="7"/>
  <c r="H763" i="7"/>
  <c r="G763" i="7"/>
  <c r="F763" i="7"/>
  <c r="I762" i="7"/>
  <c r="H762" i="7"/>
  <c r="G762" i="7"/>
  <c r="F762" i="7"/>
  <c r="I761" i="7"/>
  <c r="H761" i="7"/>
  <c r="G761" i="7"/>
  <c r="F761" i="7"/>
  <c r="E760" i="7"/>
  <c r="D760" i="7"/>
  <c r="C760" i="7"/>
  <c r="B760" i="7"/>
  <c r="H758" i="7"/>
  <c r="G758" i="7"/>
  <c r="E758" i="7"/>
  <c r="E757" i="7"/>
  <c r="E756" i="7"/>
  <c r="E755" i="7"/>
  <c r="I754" i="7"/>
  <c r="H754" i="7"/>
  <c r="G754" i="7"/>
  <c r="F754" i="7"/>
  <c r="I753" i="7"/>
  <c r="H753" i="7"/>
  <c r="G753" i="7"/>
  <c r="F753" i="7"/>
  <c r="I752" i="7"/>
  <c r="H752" i="7"/>
  <c r="G752" i="7"/>
  <c r="F752" i="7"/>
  <c r="E751" i="7"/>
  <c r="D751" i="7"/>
  <c r="C751" i="7"/>
  <c r="B751" i="7"/>
  <c r="A750" i="7"/>
  <c r="A748" i="7"/>
  <c r="H739" i="7"/>
  <c r="G739" i="7"/>
  <c r="E739" i="7"/>
  <c r="E738" i="7"/>
  <c r="E737" i="7"/>
  <c r="I736" i="7"/>
  <c r="H736" i="7"/>
  <c r="G736" i="7"/>
  <c r="F736" i="7"/>
  <c r="I735" i="7"/>
  <c r="H735" i="7"/>
  <c r="G735" i="7"/>
  <c r="F735" i="7"/>
  <c r="E734" i="7"/>
  <c r="D734" i="7"/>
  <c r="C734" i="7"/>
  <c r="B734" i="7"/>
  <c r="H732" i="7"/>
  <c r="G732" i="7"/>
  <c r="E732" i="7"/>
  <c r="E731" i="7"/>
  <c r="E730" i="7"/>
  <c r="I729" i="7"/>
  <c r="H729" i="7"/>
  <c r="G729" i="7"/>
  <c r="F729" i="7"/>
  <c r="I728" i="7"/>
  <c r="H728" i="7"/>
  <c r="G728" i="7"/>
  <c r="F728" i="7"/>
  <c r="E727" i="7"/>
  <c r="D727" i="7"/>
  <c r="C727" i="7"/>
  <c r="B727" i="7"/>
  <c r="H725" i="7"/>
  <c r="G725" i="7"/>
  <c r="E725" i="7"/>
  <c r="E724" i="7"/>
  <c r="E723" i="7"/>
  <c r="I722" i="7"/>
  <c r="H722" i="7"/>
  <c r="G722" i="7"/>
  <c r="F722" i="7"/>
  <c r="I721" i="7"/>
  <c r="H721" i="7"/>
  <c r="G721" i="7"/>
  <c r="F721" i="7"/>
  <c r="E720" i="7"/>
  <c r="D720" i="7"/>
  <c r="C720" i="7"/>
  <c r="B720" i="7"/>
  <c r="H718" i="7"/>
  <c r="G718" i="7"/>
  <c r="E718" i="7"/>
  <c r="E717" i="7"/>
  <c r="E716" i="7"/>
  <c r="I715" i="7"/>
  <c r="H715" i="7"/>
  <c r="G715" i="7"/>
  <c r="F715" i="7"/>
  <c r="I714" i="7"/>
  <c r="H714" i="7"/>
  <c r="G714" i="7"/>
  <c r="F714" i="7"/>
  <c r="E713" i="7"/>
  <c r="D713" i="7"/>
  <c r="C713" i="7"/>
  <c r="B713" i="7"/>
  <c r="H711" i="7"/>
  <c r="G711" i="7"/>
  <c r="E711" i="7"/>
  <c r="E710" i="7"/>
  <c r="E709" i="7"/>
  <c r="I708" i="7"/>
  <c r="H708" i="7"/>
  <c r="G708" i="7"/>
  <c r="F708" i="7"/>
  <c r="I707" i="7"/>
  <c r="H707" i="7"/>
  <c r="G707" i="7"/>
  <c r="F707" i="7"/>
  <c r="E706" i="7"/>
  <c r="D706" i="7"/>
  <c r="C706" i="7"/>
  <c r="B706" i="7"/>
  <c r="H704" i="7"/>
  <c r="G704" i="7"/>
  <c r="E704" i="7"/>
  <c r="E703" i="7"/>
  <c r="E702" i="7"/>
  <c r="I701" i="7"/>
  <c r="H701" i="7"/>
  <c r="G701" i="7"/>
  <c r="F701" i="7"/>
  <c r="I700" i="7"/>
  <c r="H700" i="7"/>
  <c r="G700" i="7"/>
  <c r="F700" i="7"/>
  <c r="E699" i="7"/>
  <c r="D699" i="7"/>
  <c r="C699" i="7"/>
  <c r="B699" i="7"/>
  <c r="H697" i="7"/>
  <c r="G697" i="7"/>
  <c r="E697" i="7"/>
  <c r="E696" i="7"/>
  <c r="E695" i="7"/>
  <c r="I694" i="7"/>
  <c r="H694" i="7"/>
  <c r="G694" i="7"/>
  <c r="F694" i="7"/>
  <c r="I693" i="7"/>
  <c r="H693" i="7"/>
  <c r="G693" i="7"/>
  <c r="F693" i="7"/>
  <c r="E692" i="7"/>
  <c r="D692" i="7"/>
  <c r="C692" i="7"/>
  <c r="B692" i="7"/>
  <c r="H690" i="7"/>
  <c r="G690" i="7"/>
  <c r="E690" i="7"/>
  <c r="E689" i="7"/>
  <c r="E688" i="7"/>
  <c r="I687" i="7"/>
  <c r="H687" i="7"/>
  <c r="G687" i="7"/>
  <c r="F687" i="7"/>
  <c r="I686" i="7"/>
  <c r="H686" i="7"/>
  <c r="G686" i="7"/>
  <c r="F686" i="7"/>
  <c r="E685" i="7"/>
  <c r="D685" i="7"/>
  <c r="C685" i="7"/>
  <c r="B685" i="7"/>
  <c r="H683" i="7"/>
  <c r="G683" i="7"/>
  <c r="E683" i="7"/>
  <c r="E682" i="7"/>
  <c r="E681" i="7"/>
  <c r="I680" i="7"/>
  <c r="H680" i="7"/>
  <c r="G680" i="7"/>
  <c r="F680" i="7"/>
  <c r="I679" i="7"/>
  <c r="H679" i="7"/>
  <c r="G679" i="7"/>
  <c r="F679" i="7"/>
  <c r="E678" i="7"/>
  <c r="D678" i="7"/>
  <c r="C678" i="7"/>
  <c r="B678" i="7"/>
  <c r="H676" i="7"/>
  <c r="G676" i="7"/>
  <c r="E676" i="7"/>
  <c r="E675" i="7"/>
  <c r="E674" i="7"/>
  <c r="I673" i="7"/>
  <c r="H673" i="7"/>
  <c r="G673" i="7"/>
  <c r="F673" i="7"/>
  <c r="I672" i="7"/>
  <c r="H672" i="7"/>
  <c r="G672" i="7"/>
  <c r="F672" i="7"/>
  <c r="E671" i="7"/>
  <c r="D671" i="7"/>
  <c r="C671" i="7"/>
  <c r="B671" i="7"/>
  <c r="H669" i="7"/>
  <c r="G669" i="7"/>
  <c r="E669" i="7"/>
  <c r="E668" i="7"/>
  <c r="E667" i="7"/>
  <c r="I666" i="7"/>
  <c r="H666" i="7"/>
  <c r="G666" i="7"/>
  <c r="F666" i="7"/>
  <c r="I665" i="7"/>
  <c r="H665" i="7"/>
  <c r="G665" i="7"/>
  <c r="F665" i="7"/>
  <c r="E664" i="7"/>
  <c r="D664" i="7"/>
  <c r="C664" i="7"/>
  <c r="B664" i="7"/>
  <c r="H662" i="7"/>
  <c r="G662" i="7"/>
  <c r="E662" i="7"/>
  <c r="E661" i="7"/>
  <c r="E660" i="7"/>
  <c r="I659" i="7"/>
  <c r="H659" i="7"/>
  <c r="G659" i="7"/>
  <c r="F659" i="7"/>
  <c r="I658" i="7"/>
  <c r="H658" i="7"/>
  <c r="G658" i="7"/>
  <c r="F658" i="7"/>
  <c r="E657" i="7"/>
  <c r="D657" i="7"/>
  <c r="C657" i="7"/>
  <c r="B657" i="7"/>
  <c r="H655" i="7"/>
  <c r="G655" i="7"/>
  <c r="E655" i="7"/>
  <c r="E654" i="7"/>
  <c r="E653" i="7"/>
  <c r="I652" i="7"/>
  <c r="H652" i="7"/>
  <c r="G652" i="7"/>
  <c r="F652" i="7"/>
  <c r="I651" i="7"/>
  <c r="H651" i="7"/>
  <c r="G651" i="7"/>
  <c r="F651" i="7"/>
  <c r="E650" i="7"/>
  <c r="D650" i="7"/>
  <c r="C650" i="7"/>
  <c r="B650" i="7"/>
  <c r="H648" i="7"/>
  <c r="G648" i="7"/>
  <c r="E648" i="7"/>
  <c r="E647" i="7"/>
  <c r="E646" i="7"/>
  <c r="I645" i="7"/>
  <c r="H645" i="7"/>
  <c r="G645" i="7"/>
  <c r="F645" i="7"/>
  <c r="I644" i="7"/>
  <c r="H644" i="7"/>
  <c r="G644" i="7"/>
  <c r="F644" i="7"/>
  <c r="E643" i="7"/>
  <c r="D643" i="7"/>
  <c r="C643" i="7"/>
  <c r="B643" i="7"/>
  <c r="H641" i="7"/>
  <c r="G641" i="7"/>
  <c r="E641" i="7"/>
  <c r="E640" i="7"/>
  <c r="E639" i="7"/>
  <c r="I638" i="7"/>
  <c r="H638" i="7"/>
  <c r="G638" i="7"/>
  <c r="F638" i="7"/>
  <c r="I637" i="7"/>
  <c r="H637" i="7"/>
  <c r="G637" i="7"/>
  <c r="F637" i="7"/>
  <c r="E636" i="7"/>
  <c r="D636" i="7"/>
  <c r="C636" i="7"/>
  <c r="B636" i="7"/>
  <c r="H634" i="7"/>
  <c r="G634" i="7"/>
  <c r="E634" i="7"/>
  <c r="E633" i="7"/>
  <c r="E632" i="7"/>
  <c r="I631" i="7"/>
  <c r="H631" i="7"/>
  <c r="G631" i="7"/>
  <c r="F631" i="7"/>
  <c r="I630" i="7"/>
  <c r="H630" i="7"/>
  <c r="G630" i="7"/>
  <c r="F630" i="7"/>
  <c r="E629" i="7"/>
  <c r="D629" i="7"/>
  <c r="C629" i="7"/>
  <c r="B629" i="7"/>
  <c r="H627" i="7"/>
  <c r="G627" i="7"/>
  <c r="E627" i="7"/>
  <c r="E626" i="7"/>
  <c r="E625" i="7"/>
  <c r="I624" i="7"/>
  <c r="H624" i="7"/>
  <c r="G624" i="7"/>
  <c r="F624" i="7"/>
  <c r="I623" i="7"/>
  <c r="H623" i="7"/>
  <c r="G623" i="7"/>
  <c r="F623" i="7"/>
  <c r="E622" i="7"/>
  <c r="D622" i="7"/>
  <c r="C622" i="7"/>
  <c r="B622" i="7"/>
  <c r="H620" i="7"/>
  <c r="G620" i="7"/>
  <c r="E620" i="7"/>
  <c r="E619" i="7"/>
  <c r="E618" i="7"/>
  <c r="I617" i="7"/>
  <c r="H617" i="7"/>
  <c r="G617" i="7"/>
  <c r="F617" i="7"/>
  <c r="I616" i="7"/>
  <c r="H616" i="7"/>
  <c r="G616" i="7"/>
  <c r="F616" i="7"/>
  <c r="E615" i="7"/>
  <c r="D615" i="7"/>
  <c r="C615" i="7"/>
  <c r="B615" i="7"/>
  <c r="H613" i="7"/>
  <c r="G613" i="7"/>
  <c r="E613" i="7"/>
  <c r="E612" i="7"/>
  <c r="E611" i="7"/>
  <c r="I610" i="7"/>
  <c r="H610" i="7"/>
  <c r="G610" i="7"/>
  <c r="F610" i="7"/>
  <c r="I609" i="7"/>
  <c r="H609" i="7"/>
  <c r="G609" i="7"/>
  <c r="F609" i="7"/>
  <c r="E608" i="7"/>
  <c r="D608" i="7"/>
  <c r="C608" i="7"/>
  <c r="B608" i="7"/>
  <c r="H606" i="7"/>
  <c r="G606" i="7"/>
  <c r="E606" i="7"/>
  <c r="E605" i="7"/>
  <c r="E604" i="7"/>
  <c r="I603" i="7"/>
  <c r="H603" i="7"/>
  <c r="G603" i="7"/>
  <c r="F603" i="7"/>
  <c r="I602" i="7"/>
  <c r="H602" i="7"/>
  <c r="G602" i="7"/>
  <c r="F602" i="7"/>
  <c r="E601" i="7"/>
  <c r="D601" i="7"/>
  <c r="C601" i="7"/>
  <c r="B601" i="7"/>
  <c r="H599" i="7"/>
  <c r="G599" i="7"/>
  <c r="E599" i="7"/>
  <c r="E598" i="7"/>
  <c r="E597" i="7"/>
  <c r="I596" i="7"/>
  <c r="H596" i="7"/>
  <c r="G596" i="7"/>
  <c r="F596" i="7"/>
  <c r="I595" i="7"/>
  <c r="H595" i="7"/>
  <c r="G595" i="7"/>
  <c r="F595" i="7"/>
  <c r="E594" i="7"/>
  <c r="D594" i="7"/>
  <c r="C594" i="7"/>
  <c r="B594" i="7"/>
  <c r="H592" i="7"/>
  <c r="G592" i="7"/>
  <c r="E592" i="7"/>
  <c r="E591" i="7"/>
  <c r="E590" i="7"/>
  <c r="I589" i="7"/>
  <c r="H589" i="7"/>
  <c r="G589" i="7"/>
  <c r="F589" i="7"/>
  <c r="I588" i="7"/>
  <c r="H588" i="7"/>
  <c r="G588" i="7"/>
  <c r="F588" i="7"/>
  <c r="E587" i="7"/>
  <c r="D587" i="7"/>
  <c r="C587" i="7"/>
  <c r="B587" i="7"/>
  <c r="H585" i="7"/>
  <c r="G585" i="7"/>
  <c r="E585" i="7"/>
  <c r="E584" i="7"/>
  <c r="E583" i="7"/>
  <c r="I582" i="7"/>
  <c r="H582" i="7"/>
  <c r="G582" i="7"/>
  <c r="F582" i="7"/>
  <c r="I581" i="7"/>
  <c r="H581" i="7"/>
  <c r="G581" i="7"/>
  <c r="F581" i="7"/>
  <c r="E580" i="7"/>
  <c r="D580" i="7"/>
  <c r="C580" i="7"/>
  <c r="B580" i="7"/>
  <c r="H578" i="7"/>
  <c r="G578" i="7"/>
  <c r="E578" i="7"/>
  <c r="E577" i="7"/>
  <c r="E576" i="7"/>
  <c r="I575" i="7"/>
  <c r="H575" i="7"/>
  <c r="G575" i="7"/>
  <c r="F575" i="7"/>
  <c r="I574" i="7"/>
  <c r="H574" i="7"/>
  <c r="G574" i="7"/>
  <c r="F574" i="7"/>
  <c r="E573" i="7"/>
  <c r="D573" i="7"/>
  <c r="C573" i="7"/>
  <c r="B573" i="7"/>
  <c r="H571" i="7"/>
  <c r="G571" i="7"/>
  <c r="E571" i="7"/>
  <c r="E570" i="7"/>
  <c r="E569" i="7"/>
  <c r="I568" i="7"/>
  <c r="H568" i="7"/>
  <c r="G568" i="7"/>
  <c r="F568" i="7"/>
  <c r="I567" i="7"/>
  <c r="H567" i="7"/>
  <c r="G567" i="7"/>
  <c r="F567" i="7"/>
  <c r="E566" i="7"/>
  <c r="D566" i="7"/>
  <c r="C566" i="7"/>
  <c r="B566" i="7"/>
  <c r="H564" i="7"/>
  <c r="G564" i="7"/>
  <c r="E564" i="7"/>
  <c r="E563" i="7"/>
  <c r="E562" i="7"/>
  <c r="E561" i="7"/>
  <c r="I560" i="7"/>
  <c r="H560" i="7"/>
  <c r="G560" i="7"/>
  <c r="F560" i="7"/>
  <c r="I559" i="7"/>
  <c r="H559" i="7"/>
  <c r="G559" i="7"/>
  <c r="F559" i="7"/>
  <c r="I558" i="7"/>
  <c r="H558" i="7"/>
  <c r="G558" i="7"/>
  <c r="F558" i="7"/>
  <c r="I557" i="7"/>
  <c r="H557" i="7"/>
  <c r="G557" i="7"/>
  <c r="F557" i="7"/>
  <c r="E556" i="7"/>
  <c r="D556" i="7"/>
  <c r="C556" i="7"/>
  <c r="B556" i="7"/>
  <c r="H554" i="7"/>
  <c r="G554" i="7"/>
  <c r="E554" i="7"/>
  <c r="E553" i="7"/>
  <c r="E552" i="7"/>
  <c r="E551" i="7"/>
  <c r="I550" i="7"/>
  <c r="H550" i="7"/>
  <c r="G550" i="7"/>
  <c r="F550" i="7"/>
  <c r="I549" i="7"/>
  <c r="H549" i="7"/>
  <c r="G549" i="7"/>
  <c r="F549" i="7"/>
  <c r="I548" i="7"/>
  <c r="H548" i="7"/>
  <c r="G548" i="7"/>
  <c r="F548" i="7"/>
  <c r="I547" i="7"/>
  <c r="H547" i="7"/>
  <c r="G547" i="7"/>
  <c r="F547" i="7"/>
  <c r="D545" i="7"/>
  <c r="C545" i="7"/>
  <c r="B545" i="7"/>
  <c r="H543" i="7"/>
  <c r="G543" i="7"/>
  <c r="E543" i="7"/>
  <c r="E542" i="7"/>
  <c r="E541" i="7"/>
  <c r="E540" i="7"/>
  <c r="I539" i="7"/>
  <c r="H539" i="7"/>
  <c r="G539" i="7"/>
  <c r="F539" i="7"/>
  <c r="I538" i="7"/>
  <c r="H538" i="7"/>
  <c r="G538" i="7"/>
  <c r="F538" i="7"/>
  <c r="I537" i="7"/>
  <c r="H537" i="7"/>
  <c r="G537" i="7"/>
  <c r="F537" i="7"/>
  <c r="I536" i="7"/>
  <c r="H536" i="7"/>
  <c r="G536" i="7"/>
  <c r="F536" i="7"/>
  <c r="E535" i="7"/>
  <c r="D535" i="7"/>
  <c r="C535" i="7"/>
  <c r="B535" i="7"/>
  <c r="A534" i="7"/>
  <c r="H528" i="7"/>
  <c r="G528" i="7"/>
  <c r="E528" i="7"/>
  <c r="E527" i="7"/>
  <c r="E526" i="7"/>
  <c r="I525" i="7"/>
  <c r="H525" i="7"/>
  <c r="G525" i="7"/>
  <c r="F525" i="7"/>
  <c r="I524" i="7"/>
  <c r="H524" i="7"/>
  <c r="G524" i="7"/>
  <c r="F524" i="7"/>
  <c r="D522" i="7"/>
  <c r="C522" i="7"/>
  <c r="B522" i="7"/>
  <c r="H520" i="7"/>
  <c r="G520" i="7"/>
  <c r="E520" i="7"/>
  <c r="E519" i="7"/>
  <c r="E518" i="7"/>
  <c r="I517" i="7"/>
  <c r="H517" i="7"/>
  <c r="G517" i="7"/>
  <c r="F517" i="7"/>
  <c r="I516" i="7"/>
  <c r="H516" i="7"/>
  <c r="G516" i="7"/>
  <c r="F516" i="7"/>
  <c r="E515" i="7"/>
  <c r="D515" i="7"/>
  <c r="C515" i="7"/>
  <c r="B515" i="7"/>
  <c r="H513" i="7"/>
  <c r="G513" i="7"/>
  <c r="E513" i="7"/>
  <c r="E512" i="7"/>
  <c r="E511" i="7"/>
  <c r="E510" i="7"/>
  <c r="I509" i="7"/>
  <c r="H509" i="7"/>
  <c r="G509" i="7"/>
  <c r="F509" i="7"/>
  <c r="I508" i="7"/>
  <c r="H508" i="7"/>
  <c r="G508" i="7"/>
  <c r="F508" i="7"/>
  <c r="I507" i="7"/>
  <c r="H507" i="7"/>
  <c r="G507" i="7"/>
  <c r="F507" i="7"/>
  <c r="I506" i="7"/>
  <c r="H506" i="7"/>
  <c r="G506" i="7"/>
  <c r="F506" i="7"/>
  <c r="D504" i="7"/>
  <c r="C504" i="7"/>
  <c r="B504" i="7"/>
  <c r="H502" i="7"/>
  <c r="G502" i="7"/>
  <c r="E502" i="7"/>
  <c r="E501" i="7"/>
  <c r="E500" i="7"/>
  <c r="I499" i="7"/>
  <c r="H499" i="7"/>
  <c r="G499" i="7"/>
  <c r="F499" i="7"/>
  <c r="I498" i="7"/>
  <c r="H498" i="7"/>
  <c r="G498" i="7"/>
  <c r="F498" i="7"/>
  <c r="E497" i="7"/>
  <c r="D497" i="7"/>
  <c r="C497" i="7"/>
  <c r="B497" i="7"/>
  <c r="H495" i="7"/>
  <c r="G495" i="7"/>
  <c r="E495" i="7"/>
  <c r="E494" i="7"/>
  <c r="E493" i="7"/>
  <c r="E492" i="7"/>
  <c r="I491" i="7"/>
  <c r="H491" i="7"/>
  <c r="G491" i="7"/>
  <c r="F491" i="7"/>
  <c r="I490" i="7"/>
  <c r="H490" i="7"/>
  <c r="G490" i="7"/>
  <c r="F490" i="7"/>
  <c r="I489" i="7"/>
  <c r="H489" i="7"/>
  <c r="G489" i="7"/>
  <c r="F489" i="7"/>
  <c r="I488" i="7"/>
  <c r="H488" i="7"/>
  <c r="G488" i="7"/>
  <c r="F488" i="7"/>
  <c r="E487" i="7"/>
  <c r="D487" i="7"/>
  <c r="C487" i="7"/>
  <c r="B487" i="7"/>
  <c r="H485" i="7"/>
  <c r="G485" i="7"/>
  <c r="E485" i="7"/>
  <c r="E484" i="7"/>
  <c r="E483" i="7"/>
  <c r="I482" i="7"/>
  <c r="H482" i="7"/>
  <c r="G482" i="7"/>
  <c r="F482" i="7"/>
  <c r="I481" i="7"/>
  <c r="H481" i="7"/>
  <c r="G481" i="7"/>
  <c r="F481" i="7"/>
  <c r="E480" i="7"/>
  <c r="D480" i="7"/>
  <c r="C480" i="7"/>
  <c r="B480" i="7"/>
  <c r="H478" i="7"/>
  <c r="G478" i="7"/>
  <c r="E478" i="7"/>
  <c r="E477" i="7"/>
  <c r="E476" i="7"/>
  <c r="I475" i="7"/>
  <c r="H475" i="7"/>
  <c r="G475" i="7"/>
  <c r="F475" i="7"/>
  <c r="I474" i="7"/>
  <c r="H474" i="7"/>
  <c r="G474" i="7"/>
  <c r="F474" i="7"/>
  <c r="E473" i="7"/>
  <c r="D473" i="7"/>
  <c r="C473" i="7"/>
  <c r="B473" i="7"/>
  <c r="H471" i="7"/>
  <c r="G471" i="7"/>
  <c r="E471" i="7"/>
  <c r="E470" i="7"/>
  <c r="E469" i="7"/>
  <c r="I468" i="7"/>
  <c r="H468" i="7"/>
  <c r="G468" i="7"/>
  <c r="F468" i="7"/>
  <c r="I467" i="7"/>
  <c r="H467" i="7"/>
  <c r="G467" i="7"/>
  <c r="F467" i="7"/>
  <c r="E466" i="7"/>
  <c r="D466" i="7"/>
  <c r="C466" i="7"/>
  <c r="B466" i="7"/>
  <c r="H464" i="7"/>
  <c r="G464" i="7"/>
  <c r="E464" i="7"/>
  <c r="E463" i="7"/>
  <c r="E462" i="7"/>
  <c r="I461" i="7"/>
  <c r="H461" i="7"/>
  <c r="G461" i="7"/>
  <c r="F461" i="7"/>
  <c r="I460" i="7"/>
  <c r="H460" i="7"/>
  <c r="G460" i="7"/>
  <c r="F460" i="7"/>
  <c r="E459" i="7"/>
  <c r="D459" i="7"/>
  <c r="C459" i="7"/>
  <c r="B459" i="7"/>
  <c r="H457" i="7"/>
  <c r="G457" i="7"/>
  <c r="E457" i="7"/>
  <c r="E456" i="7"/>
  <c r="E455" i="7"/>
  <c r="I454" i="7"/>
  <c r="H454" i="7"/>
  <c r="G454" i="7"/>
  <c r="F454" i="7"/>
  <c r="I453" i="7"/>
  <c r="H453" i="7"/>
  <c r="G453" i="7"/>
  <c r="F453" i="7"/>
  <c r="E452" i="7"/>
  <c r="D452" i="7"/>
  <c r="C452" i="7"/>
  <c r="B452" i="7"/>
  <c r="H450" i="7"/>
  <c r="G450" i="7"/>
  <c r="E450" i="7"/>
  <c r="E449" i="7"/>
  <c r="E448" i="7"/>
  <c r="I447" i="7"/>
  <c r="H447" i="7"/>
  <c r="G447" i="7"/>
  <c r="F447" i="7"/>
  <c r="I446" i="7"/>
  <c r="H446" i="7"/>
  <c r="G446" i="7"/>
  <c r="F446" i="7"/>
  <c r="E445" i="7"/>
  <c r="D445" i="7"/>
  <c r="C445" i="7"/>
  <c r="B445" i="7"/>
  <c r="H443" i="7"/>
  <c r="G443" i="7"/>
  <c r="E443" i="7"/>
  <c r="E442" i="7"/>
  <c r="E441" i="7"/>
  <c r="I440" i="7"/>
  <c r="H440" i="7"/>
  <c r="G440" i="7"/>
  <c r="F440" i="7"/>
  <c r="I439" i="7"/>
  <c r="H439" i="7"/>
  <c r="G439" i="7"/>
  <c r="F439" i="7"/>
  <c r="E438" i="7"/>
  <c r="D438" i="7"/>
  <c r="C438" i="7"/>
  <c r="B438" i="7"/>
  <c r="H436" i="7"/>
  <c r="G436" i="7"/>
  <c r="E436" i="7"/>
  <c r="E435" i="7"/>
  <c r="E434" i="7"/>
  <c r="I433" i="7"/>
  <c r="H433" i="7"/>
  <c r="G433" i="7"/>
  <c r="F433" i="7"/>
  <c r="I432" i="7"/>
  <c r="H432" i="7"/>
  <c r="G432" i="7"/>
  <c r="F432" i="7"/>
  <c r="E431" i="7"/>
  <c r="D431" i="7"/>
  <c r="C431" i="7"/>
  <c r="B431" i="7"/>
  <c r="H429" i="7"/>
  <c r="G429" i="7"/>
  <c r="E429" i="7"/>
  <c r="E428" i="7"/>
  <c r="E427" i="7"/>
  <c r="I426" i="7"/>
  <c r="H426" i="7"/>
  <c r="G426" i="7"/>
  <c r="F426" i="7"/>
  <c r="I425" i="7"/>
  <c r="H425" i="7"/>
  <c r="G425" i="7"/>
  <c r="F425" i="7"/>
  <c r="E424" i="7"/>
  <c r="D424" i="7"/>
  <c r="C424" i="7"/>
  <c r="B424" i="7"/>
  <c r="H422" i="7"/>
  <c r="G422" i="7"/>
  <c r="E422" i="7"/>
  <c r="E421" i="7"/>
  <c r="E420" i="7"/>
  <c r="I419" i="7"/>
  <c r="H419" i="7"/>
  <c r="G419" i="7"/>
  <c r="F419" i="7"/>
  <c r="I418" i="7"/>
  <c r="H418" i="7"/>
  <c r="G418" i="7"/>
  <c r="F418" i="7"/>
  <c r="E417" i="7"/>
  <c r="D417" i="7"/>
  <c r="C417" i="7"/>
  <c r="B417" i="7"/>
  <c r="H415" i="7"/>
  <c r="G415" i="7"/>
  <c r="E415" i="7"/>
  <c r="E414" i="7"/>
  <c r="E413" i="7"/>
  <c r="I412" i="7"/>
  <c r="H412" i="7"/>
  <c r="G412" i="7"/>
  <c r="F412" i="7"/>
  <c r="I411" i="7"/>
  <c r="H411" i="7"/>
  <c r="G411" i="7"/>
  <c r="F411" i="7"/>
  <c r="E410" i="7"/>
  <c r="D410" i="7"/>
  <c r="C410" i="7"/>
  <c r="B410" i="7"/>
  <c r="H408" i="7"/>
  <c r="G408" i="7"/>
  <c r="E408" i="7"/>
  <c r="E407" i="7"/>
  <c r="E406" i="7"/>
  <c r="I405" i="7"/>
  <c r="H405" i="7"/>
  <c r="G405" i="7"/>
  <c r="F405" i="7"/>
  <c r="I404" i="7"/>
  <c r="H404" i="7"/>
  <c r="G404" i="7"/>
  <c r="F404" i="7"/>
  <c r="E403" i="7"/>
  <c r="D403" i="7"/>
  <c r="C403" i="7"/>
  <c r="B403" i="7"/>
  <c r="H401" i="7"/>
  <c r="G401" i="7"/>
  <c r="E401" i="7"/>
  <c r="E400" i="7"/>
  <c r="E399" i="7"/>
  <c r="I398" i="7"/>
  <c r="H398" i="7"/>
  <c r="G398" i="7"/>
  <c r="F398" i="7"/>
  <c r="I397" i="7"/>
  <c r="H397" i="7"/>
  <c r="G397" i="7"/>
  <c r="F397" i="7"/>
  <c r="E396" i="7"/>
  <c r="D396" i="7"/>
  <c r="C396" i="7"/>
  <c r="B396" i="7"/>
  <c r="H394" i="7"/>
  <c r="G394" i="7"/>
  <c r="E394" i="7"/>
  <c r="E393" i="7"/>
  <c r="E392" i="7"/>
  <c r="I391" i="7"/>
  <c r="H391" i="7"/>
  <c r="G391" i="7"/>
  <c r="F391" i="7"/>
  <c r="I390" i="7"/>
  <c r="H390" i="7"/>
  <c r="G390" i="7"/>
  <c r="F390" i="7"/>
  <c r="E389" i="7"/>
  <c r="D389" i="7"/>
  <c r="C389" i="7"/>
  <c r="B389" i="7"/>
  <c r="A388" i="7"/>
  <c r="A386" i="7"/>
  <c r="H380" i="7"/>
  <c r="G380" i="7"/>
  <c r="E380" i="7"/>
  <c r="E379" i="7"/>
  <c r="E378" i="7"/>
  <c r="E377" i="7"/>
  <c r="I376" i="7"/>
  <c r="H376" i="7"/>
  <c r="G376" i="7"/>
  <c r="F376" i="7"/>
  <c r="I375" i="7"/>
  <c r="H375" i="7"/>
  <c r="G375" i="7"/>
  <c r="F375" i="7"/>
  <c r="I374" i="7"/>
  <c r="H374" i="7"/>
  <c r="G374" i="7"/>
  <c r="F374" i="7"/>
  <c r="E373" i="7"/>
  <c r="D373" i="7"/>
  <c r="C373" i="7"/>
  <c r="B373" i="7"/>
  <c r="A372" i="7"/>
  <c r="I366" i="7"/>
  <c r="A364" i="7"/>
  <c r="H358" i="7"/>
  <c r="G358" i="7"/>
  <c r="E358" i="7"/>
  <c r="E357" i="7"/>
  <c r="E356" i="7"/>
  <c r="I355" i="7"/>
  <c r="H355" i="7"/>
  <c r="G355" i="7"/>
  <c r="F355" i="7"/>
  <c r="I354" i="7"/>
  <c r="H354" i="7"/>
  <c r="G354" i="7"/>
  <c r="F354" i="7"/>
  <c r="E353" i="7"/>
  <c r="D353" i="7"/>
  <c r="C353" i="7"/>
  <c r="B353" i="7"/>
  <c r="H351" i="7"/>
  <c r="G351" i="7"/>
  <c r="E351" i="7"/>
  <c r="E350" i="7"/>
  <c r="E349" i="7"/>
  <c r="E348" i="7"/>
  <c r="I347" i="7"/>
  <c r="H347" i="7"/>
  <c r="G347" i="7"/>
  <c r="F347" i="7"/>
  <c r="I346" i="7"/>
  <c r="H346" i="7"/>
  <c r="G346" i="7"/>
  <c r="F346" i="7"/>
  <c r="I345" i="7"/>
  <c r="H345" i="7"/>
  <c r="G345" i="7"/>
  <c r="F345" i="7"/>
  <c r="I344" i="7"/>
  <c r="H344" i="7"/>
  <c r="G344" i="7"/>
  <c r="F344" i="7"/>
  <c r="E343" i="7"/>
  <c r="D343" i="7"/>
  <c r="C343" i="7"/>
  <c r="B343" i="7"/>
  <c r="H341" i="7"/>
  <c r="G341" i="7"/>
  <c r="E341" i="7"/>
  <c r="E340" i="7"/>
  <c r="E339" i="7"/>
  <c r="I338" i="7"/>
  <c r="H338" i="7"/>
  <c r="G338" i="7"/>
  <c r="F338" i="7"/>
  <c r="I337" i="7"/>
  <c r="H337" i="7"/>
  <c r="G337" i="7"/>
  <c r="F337" i="7"/>
  <c r="E336" i="7"/>
  <c r="D336" i="7"/>
  <c r="C336" i="7"/>
  <c r="B336" i="7"/>
  <c r="A335" i="7"/>
  <c r="A333" i="7"/>
  <c r="H324" i="7"/>
  <c r="G324" i="7"/>
  <c r="E324" i="7"/>
  <c r="E323" i="7"/>
  <c r="E322" i="7"/>
  <c r="E321" i="7"/>
  <c r="I320" i="7"/>
  <c r="H320" i="7"/>
  <c r="G320" i="7"/>
  <c r="F320" i="7"/>
  <c r="I319" i="7"/>
  <c r="H319" i="7"/>
  <c r="G319" i="7"/>
  <c r="F319" i="7"/>
  <c r="I318" i="7"/>
  <c r="H318" i="7"/>
  <c r="G318" i="7"/>
  <c r="F318" i="7"/>
  <c r="I317" i="7"/>
  <c r="H317" i="7"/>
  <c r="G317" i="7"/>
  <c r="F317" i="7"/>
  <c r="E316" i="7"/>
  <c r="D316" i="7"/>
  <c r="H314" i="7"/>
  <c r="G314" i="7"/>
  <c r="E314" i="7"/>
  <c r="E313" i="7"/>
  <c r="E312" i="7"/>
  <c r="I311" i="7"/>
  <c r="H311" i="7"/>
  <c r="G311" i="7"/>
  <c r="F311" i="7"/>
  <c r="E310" i="7"/>
  <c r="D310" i="7"/>
  <c r="C310" i="7"/>
  <c r="B310" i="7"/>
  <c r="H308" i="7"/>
  <c r="G308" i="7"/>
  <c r="E308" i="7"/>
  <c r="E307" i="7"/>
  <c r="E306" i="7"/>
  <c r="I305" i="7"/>
  <c r="H305" i="7"/>
  <c r="G305" i="7"/>
  <c r="F305" i="7"/>
  <c r="I304" i="7"/>
  <c r="H304" i="7"/>
  <c r="G304" i="7"/>
  <c r="F304" i="7"/>
  <c r="E303" i="7"/>
  <c r="D303" i="7"/>
  <c r="C303" i="7"/>
  <c r="B303" i="7"/>
  <c r="H301" i="7"/>
  <c r="G301" i="7"/>
  <c r="E301" i="7"/>
  <c r="E300" i="7"/>
  <c r="E299" i="7"/>
  <c r="I298" i="7"/>
  <c r="H298" i="7"/>
  <c r="G298" i="7"/>
  <c r="F298" i="7"/>
  <c r="I297" i="7"/>
  <c r="H297" i="7"/>
  <c r="G297" i="7"/>
  <c r="F297" i="7"/>
  <c r="E296" i="7"/>
  <c r="D296" i="7"/>
  <c r="C296" i="7"/>
  <c r="B296" i="7"/>
  <c r="H294" i="7"/>
  <c r="G294" i="7"/>
  <c r="E294" i="7"/>
  <c r="E293" i="7"/>
  <c r="E292" i="7"/>
  <c r="I291" i="7"/>
  <c r="H291" i="7"/>
  <c r="G291" i="7"/>
  <c r="F291" i="7"/>
  <c r="E290" i="7"/>
  <c r="D290" i="7"/>
  <c r="C290" i="7"/>
  <c r="B290" i="7"/>
  <c r="H288" i="7"/>
  <c r="G288" i="7"/>
  <c r="E288" i="7"/>
  <c r="E287" i="7"/>
  <c r="E286" i="7"/>
  <c r="I285" i="7"/>
  <c r="H285" i="7"/>
  <c r="G285" i="7"/>
  <c r="F285" i="7"/>
  <c r="I284" i="7"/>
  <c r="H284" i="7"/>
  <c r="G284" i="7"/>
  <c r="F284" i="7"/>
  <c r="E283" i="7"/>
  <c r="D283" i="7"/>
  <c r="C283" i="7"/>
  <c r="B283" i="7"/>
  <c r="H281" i="7"/>
  <c r="G281" i="7"/>
  <c r="E281" i="7"/>
  <c r="E280" i="7"/>
  <c r="E279" i="7"/>
  <c r="I278" i="7"/>
  <c r="H278" i="7"/>
  <c r="G278" i="7"/>
  <c r="F278" i="7"/>
  <c r="I277" i="7"/>
  <c r="H277" i="7"/>
  <c r="G277" i="7"/>
  <c r="F277" i="7"/>
  <c r="E276" i="7"/>
  <c r="D276" i="7"/>
  <c r="C276" i="7"/>
  <c r="B276" i="7"/>
  <c r="A275" i="7"/>
  <c r="H269" i="7"/>
  <c r="G269" i="7"/>
  <c r="E269" i="7"/>
  <c r="E268" i="7"/>
  <c r="E267" i="7"/>
  <c r="I266" i="7"/>
  <c r="H266" i="7"/>
  <c r="G266" i="7"/>
  <c r="F266" i="7"/>
  <c r="D265" i="7"/>
  <c r="C265" i="7"/>
  <c r="B265" i="7"/>
  <c r="H263" i="7"/>
  <c r="G263" i="7"/>
  <c r="E263" i="7"/>
  <c r="E262" i="7"/>
  <c r="E261" i="7"/>
  <c r="I260" i="7"/>
  <c r="H260" i="7"/>
  <c r="G260" i="7"/>
  <c r="F260" i="7"/>
  <c r="D258" i="7"/>
  <c r="C258" i="7"/>
  <c r="B258" i="7"/>
  <c r="H256" i="7"/>
  <c r="G256" i="7"/>
  <c r="E256" i="7"/>
  <c r="E255" i="7"/>
  <c r="E254" i="7"/>
  <c r="I253" i="7"/>
  <c r="H253" i="7"/>
  <c r="G253" i="7"/>
  <c r="F253" i="7"/>
  <c r="I252" i="7"/>
  <c r="H252" i="7"/>
  <c r="G252" i="7"/>
  <c r="F252" i="7"/>
  <c r="D250" i="7"/>
  <c r="C250" i="7"/>
  <c r="B250" i="7"/>
  <c r="H248" i="7"/>
  <c r="G248" i="7"/>
  <c r="E248" i="7"/>
  <c r="E247" i="7"/>
  <c r="E246" i="7"/>
  <c r="I245" i="7"/>
  <c r="H245" i="7"/>
  <c r="G245" i="7"/>
  <c r="F245" i="7"/>
  <c r="I244" i="7"/>
  <c r="H244" i="7"/>
  <c r="G244" i="7"/>
  <c r="F244" i="7"/>
  <c r="D243" i="7"/>
  <c r="C243" i="7"/>
  <c r="B243" i="7"/>
  <c r="H241" i="7"/>
  <c r="G241" i="7"/>
  <c r="E241" i="7"/>
  <c r="E240" i="7"/>
  <c r="E239" i="7"/>
  <c r="I238" i="7"/>
  <c r="H238" i="7"/>
  <c r="G238" i="7"/>
  <c r="F238" i="7"/>
  <c r="I237" i="7"/>
  <c r="H237" i="7"/>
  <c r="G237" i="7"/>
  <c r="F237" i="7"/>
  <c r="D236" i="7"/>
  <c r="C236" i="7"/>
  <c r="B236" i="7"/>
  <c r="H234" i="7"/>
  <c r="G234" i="7"/>
  <c r="E234" i="7"/>
  <c r="E233" i="7"/>
  <c r="E232" i="7"/>
  <c r="I231" i="7"/>
  <c r="H231" i="7"/>
  <c r="G231" i="7"/>
  <c r="F231" i="7"/>
  <c r="D230" i="7"/>
  <c r="C230" i="7"/>
  <c r="B230" i="7"/>
  <c r="H228" i="7"/>
  <c r="G228" i="7"/>
  <c r="E228" i="7"/>
  <c r="E227" i="7"/>
  <c r="E226" i="7"/>
  <c r="I225" i="7"/>
  <c r="H225" i="7"/>
  <c r="G225" i="7"/>
  <c r="F225" i="7"/>
  <c r="I224" i="7"/>
  <c r="H224" i="7"/>
  <c r="G224" i="7"/>
  <c r="F224" i="7"/>
  <c r="D223" i="7"/>
  <c r="C223" i="7"/>
  <c r="B223" i="7"/>
  <c r="B222" i="7"/>
  <c r="H219" i="7"/>
  <c r="G219" i="7"/>
  <c r="E219" i="7"/>
  <c r="E218" i="7"/>
  <c r="E217" i="7"/>
  <c r="E216" i="7"/>
  <c r="I215" i="7"/>
  <c r="H215" i="7"/>
  <c r="G215" i="7"/>
  <c r="F215" i="7"/>
  <c r="I214" i="7"/>
  <c r="H214" i="7"/>
  <c r="G214" i="7"/>
  <c r="F214" i="7"/>
  <c r="I213" i="7"/>
  <c r="H213" i="7"/>
  <c r="G213" i="7"/>
  <c r="F213" i="7"/>
  <c r="I212" i="7"/>
  <c r="H212" i="7"/>
  <c r="G212" i="7"/>
  <c r="F212" i="7"/>
  <c r="E211" i="7"/>
  <c r="D211" i="7"/>
  <c r="C211" i="7"/>
  <c r="B211" i="7"/>
  <c r="A210" i="7"/>
  <c r="H204" i="7"/>
  <c r="G204" i="7"/>
  <c r="E204" i="7"/>
  <c r="E203" i="7"/>
  <c r="E202" i="7"/>
  <c r="E201" i="7"/>
  <c r="I200" i="7"/>
  <c r="H200" i="7"/>
  <c r="G200" i="7"/>
  <c r="F200" i="7"/>
  <c r="I199" i="7"/>
  <c r="H199" i="7"/>
  <c r="G199" i="7"/>
  <c r="F199" i="7"/>
  <c r="I198" i="7"/>
  <c r="H198" i="7"/>
  <c r="G198" i="7"/>
  <c r="F198" i="7"/>
  <c r="E197" i="7"/>
  <c r="D197" i="7"/>
  <c r="C197" i="7"/>
  <c r="B197" i="7"/>
  <c r="H195" i="7"/>
  <c r="G195" i="7"/>
  <c r="E195" i="7"/>
  <c r="E194" i="7"/>
  <c r="E193" i="7"/>
  <c r="I192" i="7"/>
  <c r="H192" i="7"/>
  <c r="F192" i="7"/>
  <c r="D192" i="7"/>
  <c r="C192" i="7"/>
  <c r="B192" i="7"/>
  <c r="I191" i="7"/>
  <c r="H191" i="7"/>
  <c r="G191" i="7"/>
  <c r="F191" i="7"/>
  <c r="I190" i="7"/>
  <c r="H190" i="7"/>
  <c r="G190" i="7"/>
  <c r="F190" i="7"/>
  <c r="D188" i="7"/>
  <c r="C188" i="7"/>
  <c r="B188" i="7"/>
  <c r="H186" i="7"/>
  <c r="G186" i="7"/>
  <c r="E186" i="7"/>
  <c r="E185" i="7"/>
  <c r="E184" i="7"/>
  <c r="I183" i="7"/>
  <c r="H183" i="7"/>
  <c r="G183" i="7"/>
  <c r="F183" i="7"/>
  <c r="D181" i="7"/>
  <c r="C181" i="7"/>
  <c r="B181" i="7"/>
  <c r="H179" i="7"/>
  <c r="G179" i="7"/>
  <c r="E179" i="7"/>
  <c r="E178" i="7"/>
  <c r="E177" i="7"/>
  <c r="E176" i="7"/>
  <c r="I175" i="7"/>
  <c r="H175" i="7"/>
  <c r="G175" i="7"/>
  <c r="F175" i="7"/>
  <c r="I174" i="7"/>
  <c r="H174" i="7"/>
  <c r="G174" i="7"/>
  <c r="F174" i="7"/>
  <c r="I173" i="7"/>
  <c r="H173" i="7"/>
  <c r="G173" i="7"/>
  <c r="F173" i="7"/>
  <c r="E172" i="7"/>
  <c r="D172" i="7"/>
  <c r="C172" i="7"/>
  <c r="B172" i="7"/>
  <c r="H170" i="7"/>
  <c r="G170" i="7"/>
  <c r="E170" i="7"/>
  <c r="E169" i="7"/>
  <c r="E168" i="7"/>
  <c r="E167" i="7"/>
  <c r="I166" i="7"/>
  <c r="H166" i="7"/>
  <c r="G166" i="7"/>
  <c r="F166" i="7"/>
  <c r="I165" i="7"/>
  <c r="H165" i="7"/>
  <c r="G165" i="7"/>
  <c r="F165" i="7"/>
  <c r="I164" i="7"/>
  <c r="H164" i="7"/>
  <c r="G164" i="7"/>
  <c r="F164" i="7"/>
  <c r="E163" i="7"/>
  <c r="D163" i="7"/>
  <c r="C163" i="7"/>
  <c r="B163" i="7"/>
  <c r="H161" i="7"/>
  <c r="G161" i="7"/>
  <c r="E161" i="7"/>
  <c r="E160" i="7"/>
  <c r="E159" i="7"/>
  <c r="I158" i="7"/>
  <c r="H158" i="7"/>
  <c r="G158" i="7"/>
  <c r="F158" i="7"/>
  <c r="I157" i="7"/>
  <c r="H157" i="7"/>
  <c r="G157" i="7"/>
  <c r="F157" i="7"/>
  <c r="I156" i="7"/>
  <c r="H156" i="7"/>
  <c r="G156" i="7"/>
  <c r="F156" i="7"/>
  <c r="D155" i="7"/>
  <c r="C155" i="7"/>
  <c r="B155" i="7"/>
  <c r="A154" i="7"/>
  <c r="A152" i="7"/>
  <c r="H143" i="7"/>
  <c r="G143" i="7"/>
  <c r="E143" i="7"/>
  <c r="E142" i="7"/>
  <c r="E141" i="7"/>
  <c r="I140" i="7"/>
  <c r="H140" i="7"/>
  <c r="G140" i="7"/>
  <c r="F140" i="7"/>
  <c r="D138" i="7"/>
  <c r="C138" i="7"/>
  <c r="B138" i="7"/>
  <c r="H136" i="7"/>
  <c r="G136" i="7"/>
  <c r="E136" i="7"/>
  <c r="E135" i="7"/>
  <c r="E134" i="7"/>
  <c r="I133" i="7"/>
  <c r="H133" i="7"/>
  <c r="G133" i="7"/>
  <c r="F133" i="7"/>
  <c r="I132" i="7"/>
  <c r="H132" i="7"/>
  <c r="G132" i="7"/>
  <c r="F132" i="7"/>
  <c r="D130" i="7"/>
  <c r="C130" i="7"/>
  <c r="B130" i="7"/>
  <c r="H128" i="7"/>
  <c r="G128" i="7"/>
  <c r="E128" i="7"/>
  <c r="E127" i="7"/>
  <c r="E126" i="7"/>
  <c r="I125" i="7"/>
  <c r="H125" i="7"/>
  <c r="G125" i="7"/>
  <c r="F125" i="7"/>
  <c r="I124" i="7"/>
  <c r="H124" i="7"/>
  <c r="G124" i="7"/>
  <c r="F124" i="7"/>
  <c r="D122" i="7"/>
  <c r="C122" i="7"/>
  <c r="B122" i="7"/>
  <c r="H120" i="7"/>
  <c r="G120" i="7"/>
  <c r="E120" i="7"/>
  <c r="E119" i="7"/>
  <c r="E118" i="7"/>
  <c r="E117" i="7"/>
  <c r="I116" i="7"/>
  <c r="H116" i="7"/>
  <c r="G116" i="7"/>
  <c r="F116" i="7"/>
  <c r="I115" i="7"/>
  <c r="H115" i="7"/>
  <c r="G115" i="7"/>
  <c r="F115" i="7"/>
  <c r="I114" i="7"/>
  <c r="H114" i="7"/>
  <c r="G114" i="7"/>
  <c r="F114" i="7"/>
  <c r="I113" i="7"/>
  <c r="H113" i="7"/>
  <c r="G113" i="7"/>
  <c r="F113" i="7"/>
  <c r="D111" i="7"/>
  <c r="C111" i="7"/>
  <c r="B111" i="7"/>
  <c r="H109" i="7"/>
  <c r="G109" i="7"/>
  <c r="E109" i="7"/>
  <c r="E108" i="7"/>
  <c r="E107" i="7"/>
  <c r="E106" i="7"/>
  <c r="I105" i="7"/>
  <c r="H105" i="7"/>
  <c r="G105" i="7"/>
  <c r="F105" i="7"/>
  <c r="I104" i="7"/>
  <c r="H104" i="7"/>
  <c r="G104" i="7"/>
  <c r="F104" i="7"/>
  <c r="I103" i="7"/>
  <c r="H103" i="7"/>
  <c r="G103" i="7"/>
  <c r="F103" i="7"/>
  <c r="I102" i="7"/>
  <c r="H102" i="7"/>
  <c r="G102" i="7"/>
  <c r="F102" i="7"/>
  <c r="D100" i="7"/>
  <c r="C100" i="7"/>
  <c r="B100" i="7"/>
  <c r="H98" i="7"/>
  <c r="G98" i="7"/>
  <c r="E98" i="7"/>
  <c r="E97" i="7"/>
  <c r="E96" i="7"/>
  <c r="E95" i="7"/>
  <c r="I94" i="7"/>
  <c r="H94" i="7"/>
  <c r="G94" i="7"/>
  <c r="F94" i="7"/>
  <c r="I93" i="7"/>
  <c r="H93" i="7"/>
  <c r="G93" i="7"/>
  <c r="F93" i="7"/>
  <c r="I92" i="7"/>
  <c r="H92" i="7"/>
  <c r="G92" i="7"/>
  <c r="F92" i="7"/>
  <c r="I91" i="7"/>
  <c r="H91" i="7"/>
  <c r="G91" i="7"/>
  <c r="F91" i="7"/>
  <c r="D89" i="7"/>
  <c r="C89" i="7"/>
  <c r="B89" i="7"/>
  <c r="A88" i="7"/>
  <c r="H82" i="7"/>
  <c r="G82" i="7"/>
  <c r="E82" i="7"/>
  <c r="E81" i="7"/>
  <c r="E80" i="7"/>
  <c r="I79" i="7"/>
  <c r="H79" i="7"/>
  <c r="G79" i="7"/>
  <c r="F79" i="7"/>
  <c r="I78" i="7"/>
  <c r="H78" i="7"/>
  <c r="G78" i="7"/>
  <c r="F78" i="7"/>
  <c r="D76" i="7"/>
  <c r="C76" i="7"/>
  <c r="B76" i="7"/>
  <c r="H74" i="7"/>
  <c r="G74" i="7"/>
  <c r="E74" i="7"/>
  <c r="E73" i="7"/>
  <c r="E72" i="7"/>
  <c r="E71" i="7"/>
  <c r="I70" i="7"/>
  <c r="H70" i="7"/>
  <c r="G70" i="7"/>
  <c r="F70" i="7"/>
  <c r="I69" i="7"/>
  <c r="H69" i="7"/>
  <c r="G69" i="7"/>
  <c r="F69" i="7"/>
  <c r="I68" i="7"/>
  <c r="H68" i="7"/>
  <c r="G68" i="7"/>
  <c r="F68" i="7"/>
  <c r="I67" i="7"/>
  <c r="H67" i="7"/>
  <c r="G67" i="7"/>
  <c r="F67" i="7"/>
  <c r="D65" i="7"/>
  <c r="C65" i="7"/>
  <c r="B65" i="7"/>
  <c r="H63" i="7"/>
  <c r="G63" i="7"/>
  <c r="E63" i="7"/>
  <c r="E62" i="7"/>
  <c r="E61" i="7"/>
  <c r="I60" i="7"/>
  <c r="H60" i="7"/>
  <c r="G60" i="7"/>
  <c r="F60" i="7"/>
  <c r="D58" i="7"/>
  <c r="C58" i="7"/>
  <c r="B58" i="7"/>
  <c r="H56" i="7"/>
  <c r="G56" i="7"/>
  <c r="E56" i="7"/>
  <c r="E55" i="7"/>
  <c r="E54" i="7"/>
  <c r="I53" i="7"/>
  <c r="H53" i="7"/>
  <c r="G53" i="7"/>
  <c r="F53" i="7"/>
  <c r="I52" i="7"/>
  <c r="H52" i="7"/>
  <c r="G52" i="7"/>
  <c r="F52" i="7"/>
  <c r="E51" i="7"/>
  <c r="D51" i="7"/>
  <c r="C51" i="7"/>
  <c r="B51" i="7"/>
  <c r="H49" i="7"/>
  <c r="G49" i="7"/>
  <c r="E49" i="7"/>
  <c r="E48" i="7"/>
  <c r="E47" i="7"/>
  <c r="I46" i="7"/>
  <c r="H46" i="7"/>
  <c r="G46" i="7"/>
  <c r="F46" i="7"/>
  <c r="I45" i="7"/>
  <c r="H45" i="7"/>
  <c r="G45" i="7"/>
  <c r="F45" i="7"/>
  <c r="E44" i="7"/>
  <c r="D44" i="7"/>
  <c r="C44" i="7"/>
  <c r="B44" i="7"/>
  <c r="H42" i="7"/>
  <c r="G42" i="7"/>
  <c r="E42" i="7"/>
  <c r="E41" i="7"/>
  <c r="E40" i="7"/>
  <c r="I39" i="7"/>
  <c r="H39" i="7"/>
  <c r="G39" i="7"/>
  <c r="F39" i="7"/>
  <c r="I38" i="7"/>
  <c r="H38" i="7"/>
  <c r="G38" i="7"/>
  <c r="F38" i="7"/>
  <c r="E37" i="7"/>
  <c r="D37" i="7"/>
  <c r="C37" i="7"/>
  <c r="B37" i="7"/>
  <c r="A36" i="7"/>
  <c r="A34" i="7"/>
  <c r="A32" i="7"/>
  <c r="A18" i="7"/>
  <c r="A15" i="7"/>
  <c r="A10" i="7"/>
  <c r="G6" i="7"/>
  <c r="B6" i="7"/>
  <c r="A1" i="7"/>
  <c r="A1" i="4" l="1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0" i="4"/>
  <c r="A201" i="4"/>
  <c r="A202" i="4"/>
  <c r="A203" i="4"/>
  <c r="A204" i="4"/>
  <c r="A205" i="4"/>
  <c r="A206" i="4"/>
  <c r="A207" i="4"/>
  <c r="A208" i="4"/>
  <c r="A209" i="4"/>
  <c r="A210" i="4"/>
  <c r="A211" i="4"/>
  <c r="A212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40" i="4"/>
  <c r="A241" i="4"/>
  <c r="A242" i="4"/>
  <c r="A243" i="4"/>
  <c r="A244" i="4"/>
  <c r="A245" i="4"/>
  <c r="A246" i="4"/>
  <c r="A247" i="4"/>
  <c r="A248" i="4"/>
  <c r="A249" i="4"/>
  <c r="A250" i="4"/>
  <c r="A251" i="4"/>
  <c r="A252" i="4"/>
  <c r="A253" i="4"/>
  <c r="A254" i="4"/>
  <c r="A255" i="4"/>
  <c r="A256" i="4"/>
  <c r="A257" i="4"/>
  <c r="A258" i="4"/>
  <c r="A259" i="4"/>
  <c r="A260" i="4"/>
  <c r="A261" i="4"/>
  <c r="A262" i="4"/>
  <c r="A263" i="4"/>
  <c r="A264" i="4"/>
  <c r="A265" i="4"/>
  <c r="A266" i="4"/>
  <c r="A267" i="4"/>
  <c r="A268" i="4"/>
  <c r="A269" i="4"/>
  <c r="A270" i="4"/>
  <c r="A271" i="4"/>
  <c r="A272" i="4"/>
  <c r="A273" i="4"/>
  <c r="A274" i="4"/>
  <c r="A275" i="4"/>
  <c r="A276" i="4"/>
  <c r="A277" i="4"/>
  <c r="A278" i="4"/>
  <c r="A279" i="4"/>
  <c r="A280" i="4"/>
  <c r="A281" i="4"/>
  <c r="A282" i="4"/>
  <c r="A283" i="4"/>
  <c r="A284" i="4"/>
  <c r="A285" i="4"/>
  <c r="A286" i="4"/>
  <c r="A287" i="4"/>
  <c r="A288" i="4"/>
  <c r="A289" i="4"/>
  <c r="A290" i="4"/>
  <c r="A291" i="4"/>
  <c r="A292" i="4"/>
  <c r="A293" i="4"/>
  <c r="A294" i="4"/>
  <c r="A295" i="4"/>
  <c r="A296" i="4"/>
  <c r="A297" i="4"/>
  <c r="A298" i="4"/>
  <c r="A299" i="4"/>
  <c r="A300" i="4"/>
  <c r="A301" i="4"/>
  <c r="A302" i="4"/>
  <c r="A303" i="4"/>
  <c r="A304" i="4"/>
  <c r="A305" i="4"/>
  <c r="A306" i="4"/>
  <c r="A307" i="4"/>
  <c r="A308" i="4"/>
  <c r="A309" i="4"/>
  <c r="A310" i="4"/>
  <c r="A311" i="4"/>
  <c r="A312" i="4"/>
  <c r="A313" i="4"/>
  <c r="A314" i="4"/>
  <c r="A315" i="4"/>
  <c r="A316" i="4"/>
  <c r="A317" i="4"/>
  <c r="A318" i="4"/>
  <c r="A319" i="4"/>
  <c r="A320" i="4"/>
  <c r="A321" i="4"/>
  <c r="A322" i="4"/>
  <c r="A323" i="4"/>
  <c r="A324" i="4"/>
  <c r="A325" i="4"/>
  <c r="A326" i="4"/>
  <c r="A327" i="4"/>
  <c r="A328" i="4"/>
  <c r="A329" i="4"/>
  <c r="A330" i="4"/>
  <c r="A331" i="4"/>
  <c r="A332" i="4"/>
  <c r="A333" i="4"/>
  <c r="A334" i="4"/>
  <c r="A335" i="4"/>
  <c r="A336" i="4"/>
  <c r="A337" i="4"/>
  <c r="A338" i="4"/>
  <c r="A339" i="4"/>
  <c r="A340" i="4"/>
  <c r="A341" i="4"/>
  <c r="A342" i="4"/>
  <c r="A343" i="4"/>
  <c r="A344" i="4"/>
  <c r="A345" i="4"/>
  <c r="A346" i="4"/>
  <c r="A347" i="4"/>
  <c r="A348" i="4"/>
  <c r="A349" i="4"/>
  <c r="A350" i="4"/>
  <c r="A351" i="4"/>
  <c r="A352" i="4"/>
  <c r="A353" i="4"/>
  <c r="A354" i="4"/>
  <c r="A355" i="4"/>
  <c r="A356" i="4"/>
  <c r="A357" i="4"/>
  <c r="A358" i="4"/>
  <c r="A359" i="4"/>
  <c r="A360" i="4"/>
  <c r="A361" i="4"/>
  <c r="A362" i="4"/>
  <c r="A363" i="4"/>
  <c r="A364" i="4"/>
  <c r="A365" i="4"/>
  <c r="A366" i="4"/>
  <c r="A367" i="4"/>
  <c r="A368" i="4"/>
  <c r="A369" i="4"/>
  <c r="A370" i="4"/>
  <c r="A371" i="4"/>
  <c r="A372" i="4"/>
  <c r="A373" i="4"/>
  <c r="A374" i="4"/>
  <c r="A375" i="4"/>
  <c r="A376" i="4"/>
  <c r="A377" i="4"/>
  <c r="A378" i="4"/>
  <c r="A379" i="4"/>
  <c r="A380" i="4"/>
  <c r="A381" i="4"/>
  <c r="A382" i="4"/>
  <c r="A383" i="4"/>
  <c r="A384" i="4"/>
  <c r="A385" i="4"/>
  <c r="A386" i="4"/>
  <c r="A387" i="4"/>
  <c r="A388" i="4"/>
  <c r="A389" i="4"/>
  <c r="A390" i="4"/>
  <c r="A391" i="4"/>
  <c r="A392" i="4"/>
  <c r="A393" i="4"/>
  <c r="A394" i="4"/>
  <c r="A395" i="4"/>
  <c r="A396" i="4"/>
  <c r="A397" i="4"/>
  <c r="A398" i="4"/>
  <c r="A399" i="4"/>
  <c r="A400" i="4"/>
  <c r="A401" i="4"/>
  <c r="A402" i="4"/>
  <c r="A403" i="4"/>
  <c r="A404" i="4"/>
  <c r="A405" i="4"/>
  <c r="A406" i="4"/>
  <c r="A407" i="4"/>
  <c r="A408" i="4"/>
  <c r="A409" i="4"/>
  <c r="A410" i="4"/>
  <c r="A411" i="4"/>
  <c r="A412" i="4"/>
  <c r="A413" i="4"/>
  <c r="A414" i="4"/>
  <c r="A415" i="4"/>
  <c r="A416" i="4"/>
  <c r="A417" i="4"/>
  <c r="A418" i="4"/>
  <c r="A419" i="4"/>
  <c r="A420" i="4"/>
  <c r="A421" i="4"/>
  <c r="A422" i="4"/>
  <c r="A423" i="4"/>
  <c r="A424" i="4"/>
  <c r="A425" i="4"/>
  <c r="A426" i="4"/>
  <c r="A427" i="4"/>
  <c r="A428" i="4"/>
  <c r="A429" i="4"/>
  <c r="A430" i="4"/>
  <c r="A431" i="4"/>
  <c r="A432" i="4"/>
  <c r="A433" i="4"/>
  <c r="A434" i="4"/>
  <c r="A435" i="4"/>
  <c r="A436" i="4"/>
  <c r="A437" i="4"/>
  <c r="A438" i="4"/>
  <c r="A439" i="4"/>
  <c r="A440" i="4"/>
  <c r="A441" i="4"/>
  <c r="A442" i="4"/>
  <c r="A443" i="4"/>
  <c r="A444" i="4"/>
  <c r="A445" i="4"/>
  <c r="A446" i="4"/>
  <c r="A447" i="4"/>
  <c r="A448" i="4"/>
  <c r="A449" i="4"/>
  <c r="A450" i="4"/>
  <c r="A451" i="4"/>
  <c r="A452" i="4"/>
  <c r="A453" i="4"/>
  <c r="A454" i="4"/>
  <c r="A455" i="4"/>
  <c r="A456" i="4"/>
  <c r="A457" i="4"/>
  <c r="A458" i="4"/>
  <c r="A459" i="4"/>
  <c r="A460" i="4"/>
  <c r="A461" i="4"/>
  <c r="A462" i="4"/>
  <c r="A463" i="4"/>
  <c r="A464" i="4"/>
  <c r="A465" i="4"/>
  <c r="A466" i="4"/>
  <c r="A467" i="4"/>
  <c r="A468" i="4"/>
  <c r="A469" i="4"/>
  <c r="A470" i="4"/>
  <c r="A471" i="4"/>
  <c r="A472" i="4"/>
  <c r="A473" i="4"/>
  <c r="A474" i="4"/>
  <c r="A475" i="4"/>
  <c r="A476" i="4"/>
  <c r="A477" i="4"/>
  <c r="A478" i="4"/>
  <c r="A479" i="4"/>
  <c r="A480" i="4"/>
  <c r="A481" i="4"/>
  <c r="A482" i="4"/>
  <c r="A483" i="4"/>
  <c r="A484" i="4"/>
  <c r="A485" i="4"/>
  <c r="A486" i="4"/>
  <c r="A487" i="4"/>
  <c r="A488" i="4"/>
  <c r="A489" i="4"/>
  <c r="A490" i="4"/>
  <c r="A491" i="4"/>
  <c r="A492" i="4"/>
  <c r="A493" i="4"/>
  <c r="A494" i="4"/>
  <c r="A495" i="4"/>
  <c r="A496" i="4"/>
  <c r="A497" i="4"/>
  <c r="A498" i="4"/>
  <c r="A499" i="4"/>
  <c r="A500" i="4"/>
  <c r="A501" i="4"/>
  <c r="A502" i="4"/>
  <c r="A503" i="4"/>
  <c r="A504" i="4"/>
  <c r="A505" i="4"/>
  <c r="A506" i="4"/>
  <c r="A507" i="4"/>
  <c r="A508" i="4"/>
  <c r="A509" i="4"/>
  <c r="A510" i="4"/>
  <c r="A511" i="4"/>
  <c r="A512" i="4"/>
  <c r="A513" i="4"/>
  <c r="A514" i="4"/>
  <c r="A515" i="4"/>
  <c r="A516" i="4"/>
  <c r="A517" i="4"/>
  <c r="A518" i="4"/>
  <c r="A519" i="4"/>
  <c r="A520" i="4"/>
  <c r="A521" i="4"/>
  <c r="A522" i="4"/>
  <c r="A523" i="4"/>
  <c r="A524" i="4"/>
  <c r="A525" i="4"/>
  <c r="A526" i="4"/>
  <c r="A527" i="4"/>
  <c r="A528" i="4"/>
  <c r="A529" i="4"/>
  <c r="A530" i="4"/>
  <c r="A531" i="4"/>
  <c r="A532" i="4"/>
  <c r="A533" i="4"/>
  <c r="A534" i="4"/>
  <c r="A535" i="4"/>
  <c r="A536" i="4"/>
  <c r="A537" i="4"/>
  <c r="A538" i="4"/>
  <c r="A539" i="4"/>
  <c r="A540" i="4"/>
  <c r="A541" i="4"/>
  <c r="A542" i="4"/>
  <c r="A543" i="4"/>
  <c r="A544" i="4"/>
  <c r="A545" i="4"/>
  <c r="A546" i="4"/>
  <c r="A547" i="4"/>
  <c r="A548" i="4"/>
  <c r="A549" i="4"/>
  <c r="A550" i="4"/>
  <c r="A551" i="4"/>
  <c r="A552" i="4"/>
  <c r="A553" i="4"/>
  <c r="A554" i="4"/>
  <c r="A555" i="4"/>
  <c r="A556" i="4"/>
  <c r="A557" i="4"/>
  <c r="A558" i="4"/>
  <c r="A559" i="4"/>
  <c r="A560" i="4"/>
  <c r="A561" i="4"/>
  <c r="A562" i="4"/>
  <c r="A563" i="4"/>
  <c r="A564" i="4"/>
  <c r="A565" i="4"/>
  <c r="A566" i="4"/>
  <c r="A567" i="4"/>
  <c r="A568" i="4"/>
  <c r="A569" i="4"/>
  <c r="A570" i="4"/>
  <c r="A571" i="4"/>
  <c r="A572" i="4"/>
  <c r="A573" i="4"/>
  <c r="A574" i="4"/>
  <c r="A575" i="4"/>
  <c r="A576" i="4"/>
  <c r="A577" i="4"/>
  <c r="A578" i="4"/>
  <c r="A579" i="4"/>
  <c r="A580" i="4"/>
  <c r="A581" i="4"/>
  <c r="A582" i="4"/>
  <c r="A583" i="4"/>
  <c r="A584" i="4"/>
  <c r="A585" i="4"/>
  <c r="A586" i="4"/>
  <c r="A587" i="4"/>
  <c r="A588" i="4"/>
  <c r="A589" i="4"/>
  <c r="A590" i="4"/>
  <c r="A591" i="4"/>
  <c r="A592" i="4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BX26" i="1"/>
  <c r="BY26" i="1"/>
  <c r="BZ26" i="1"/>
  <c r="CA26" i="1"/>
  <c r="CB26" i="1"/>
  <c r="CC26" i="1"/>
  <c r="CD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D28" i="1"/>
  <c r="E30" i="1"/>
  <c r="Z30" i="1"/>
  <c r="AA30" i="1"/>
  <c r="AM30" i="1"/>
  <c r="AN30" i="1"/>
  <c r="BE30" i="1"/>
  <c r="BF30" i="1"/>
  <c r="BG30" i="1"/>
  <c r="BH30" i="1"/>
  <c r="BI30" i="1"/>
  <c r="BJ30" i="1"/>
  <c r="BK30" i="1"/>
  <c r="BL30" i="1"/>
  <c r="BM30" i="1"/>
  <c r="BN30" i="1"/>
  <c r="BO30" i="1"/>
  <c r="BP30" i="1"/>
  <c r="BQ30" i="1"/>
  <c r="BR30" i="1"/>
  <c r="BS30" i="1"/>
  <c r="BT30" i="1"/>
  <c r="BU30" i="1"/>
  <c r="BV30" i="1"/>
  <c r="BW30" i="1"/>
  <c r="CN30" i="1"/>
  <c r="CO30" i="1"/>
  <c r="CP30" i="1"/>
  <c r="CQ30" i="1"/>
  <c r="CR30" i="1"/>
  <c r="CS30" i="1"/>
  <c r="CT30" i="1"/>
  <c r="CU30" i="1"/>
  <c r="CV30" i="1"/>
  <c r="CW30" i="1"/>
  <c r="CX30" i="1"/>
  <c r="CY30" i="1"/>
  <c r="CZ30" i="1"/>
  <c r="DA30" i="1"/>
  <c r="DB30" i="1"/>
  <c r="DC30" i="1"/>
  <c r="DD30" i="1"/>
  <c r="DE30" i="1"/>
  <c r="DF30" i="1"/>
  <c r="DG30" i="1"/>
  <c r="DH30" i="1"/>
  <c r="DI30" i="1"/>
  <c r="DJ30" i="1"/>
  <c r="DK30" i="1"/>
  <c r="DL30" i="1"/>
  <c r="DM30" i="1"/>
  <c r="DN30" i="1"/>
  <c r="DO30" i="1"/>
  <c r="DP30" i="1"/>
  <c r="DQ30" i="1"/>
  <c r="DR30" i="1"/>
  <c r="DS30" i="1"/>
  <c r="DT30" i="1"/>
  <c r="DU30" i="1"/>
  <c r="DV30" i="1"/>
  <c r="DW30" i="1"/>
  <c r="DX30" i="1"/>
  <c r="DY30" i="1"/>
  <c r="DZ30" i="1"/>
  <c r="EA30" i="1"/>
  <c r="EB30" i="1"/>
  <c r="EC30" i="1"/>
  <c r="ED30" i="1"/>
  <c r="EE30" i="1"/>
  <c r="EF30" i="1"/>
  <c r="EG30" i="1"/>
  <c r="EH30" i="1"/>
  <c r="EI30" i="1"/>
  <c r="EJ30" i="1"/>
  <c r="EK30" i="1"/>
  <c r="EL30" i="1"/>
  <c r="EM30" i="1"/>
  <c r="EN30" i="1"/>
  <c r="EO30" i="1"/>
  <c r="EP30" i="1"/>
  <c r="EQ30" i="1"/>
  <c r="ER30" i="1"/>
  <c r="ES30" i="1"/>
  <c r="ET30" i="1"/>
  <c r="EU30" i="1"/>
  <c r="EV30" i="1"/>
  <c r="EW30" i="1"/>
  <c r="EX30" i="1"/>
  <c r="EY30" i="1"/>
  <c r="EZ30" i="1"/>
  <c r="FA30" i="1"/>
  <c r="FB30" i="1"/>
  <c r="FC30" i="1"/>
  <c r="FD30" i="1"/>
  <c r="FE30" i="1"/>
  <c r="FF30" i="1"/>
  <c r="FG30" i="1"/>
  <c r="FH30" i="1"/>
  <c r="FI30" i="1"/>
  <c r="FJ30" i="1"/>
  <c r="FK30" i="1"/>
  <c r="FL30" i="1"/>
  <c r="FM30" i="1"/>
  <c r="FN30" i="1"/>
  <c r="FO30" i="1"/>
  <c r="FP30" i="1"/>
  <c r="FQ30" i="1"/>
  <c r="FR30" i="1"/>
  <c r="FS30" i="1"/>
  <c r="FT30" i="1"/>
  <c r="FU30" i="1"/>
  <c r="FV30" i="1"/>
  <c r="FW30" i="1"/>
  <c r="FX30" i="1"/>
  <c r="FY30" i="1"/>
  <c r="FZ30" i="1"/>
  <c r="GA30" i="1"/>
  <c r="GB30" i="1"/>
  <c r="GC30" i="1"/>
  <c r="GD30" i="1"/>
  <c r="GE30" i="1"/>
  <c r="GF30" i="1"/>
  <c r="GG30" i="1"/>
  <c r="GH30" i="1"/>
  <c r="GI30" i="1"/>
  <c r="GJ30" i="1"/>
  <c r="GK30" i="1"/>
  <c r="GL30" i="1"/>
  <c r="GM30" i="1"/>
  <c r="GN30" i="1"/>
  <c r="GO30" i="1"/>
  <c r="GP30" i="1"/>
  <c r="GQ30" i="1"/>
  <c r="GR30" i="1"/>
  <c r="GS30" i="1"/>
  <c r="GT30" i="1"/>
  <c r="GU30" i="1"/>
  <c r="GV30" i="1"/>
  <c r="GW30" i="1"/>
  <c r="GX30" i="1"/>
  <c r="D32" i="1"/>
  <c r="I32" i="1"/>
  <c r="K32" i="1"/>
  <c r="AC32" i="1"/>
  <c r="CQ32" i="1" s="1"/>
  <c r="AE32" i="1"/>
  <c r="CR32" i="1" s="1"/>
  <c r="AF32" i="1"/>
  <c r="CT32" i="1" s="1"/>
  <c r="AG32" i="1"/>
  <c r="CU32" i="1" s="1"/>
  <c r="AH32" i="1"/>
  <c r="CV32" i="1" s="1"/>
  <c r="AI32" i="1"/>
  <c r="CW32" i="1" s="1"/>
  <c r="AJ32" i="1"/>
  <c r="CX32" i="1" s="1"/>
  <c r="FR32" i="1"/>
  <c r="GL32" i="1"/>
  <c r="GN32" i="1"/>
  <c r="GO32" i="1"/>
  <c r="GV32" i="1"/>
  <c r="HC32" i="1" s="1"/>
  <c r="D33" i="1"/>
  <c r="I33" i="1"/>
  <c r="K33" i="1"/>
  <c r="AC33" i="1"/>
  <c r="CQ33" i="1" s="1"/>
  <c r="P33" i="1" s="1"/>
  <c r="AE33" i="1"/>
  <c r="AF33" i="1"/>
  <c r="CT33" i="1" s="1"/>
  <c r="S33" i="1" s="1"/>
  <c r="AG33" i="1"/>
  <c r="CU33" i="1" s="1"/>
  <c r="T33" i="1" s="1"/>
  <c r="AH33" i="1"/>
  <c r="CV33" i="1" s="1"/>
  <c r="U33" i="1" s="1"/>
  <c r="AI33" i="1"/>
  <c r="CW33" i="1" s="1"/>
  <c r="V33" i="1" s="1"/>
  <c r="AJ33" i="1"/>
  <c r="CX33" i="1" s="1"/>
  <c r="W33" i="1" s="1"/>
  <c r="FR33" i="1"/>
  <c r="GL33" i="1"/>
  <c r="GN33" i="1"/>
  <c r="GO33" i="1"/>
  <c r="GV33" i="1"/>
  <c r="HC33" i="1" s="1"/>
  <c r="GX33" i="1" s="1"/>
  <c r="D34" i="1"/>
  <c r="I34" i="1"/>
  <c r="K34" i="1"/>
  <c r="AC34" i="1"/>
  <c r="AE34" i="1"/>
  <c r="AD34" i="1" s="1"/>
  <c r="AF34" i="1"/>
  <c r="AG34" i="1"/>
  <c r="AH34" i="1"/>
  <c r="CV34" i="1" s="1"/>
  <c r="U34" i="1" s="1"/>
  <c r="AI34" i="1"/>
  <c r="CW34" i="1" s="1"/>
  <c r="V34" i="1" s="1"/>
  <c r="AJ34" i="1"/>
  <c r="CX34" i="1" s="1"/>
  <c r="W34" i="1" s="1"/>
  <c r="CQ34" i="1"/>
  <c r="P34" i="1" s="1"/>
  <c r="CR34" i="1"/>
  <c r="Q34" i="1" s="1"/>
  <c r="CS34" i="1"/>
  <c r="R34" i="1" s="1"/>
  <c r="GK34" i="1" s="1"/>
  <c r="CT34" i="1"/>
  <c r="CU34" i="1"/>
  <c r="FR34" i="1"/>
  <c r="GL34" i="1"/>
  <c r="GN34" i="1"/>
  <c r="GO34" i="1"/>
  <c r="GV34" i="1"/>
  <c r="HC34" i="1"/>
  <c r="D35" i="1"/>
  <c r="AC35" i="1"/>
  <c r="CQ35" i="1" s="1"/>
  <c r="P35" i="1" s="1"/>
  <c r="AD35" i="1"/>
  <c r="AE35" i="1"/>
  <c r="AF35" i="1"/>
  <c r="AG35" i="1"/>
  <c r="AH35" i="1"/>
  <c r="CV35" i="1" s="1"/>
  <c r="U35" i="1" s="1"/>
  <c r="AI35" i="1"/>
  <c r="AJ35" i="1"/>
  <c r="CU35" i="1"/>
  <c r="T35" i="1" s="1"/>
  <c r="CW35" i="1"/>
  <c r="V35" i="1" s="1"/>
  <c r="CX35" i="1"/>
  <c r="W35" i="1" s="1"/>
  <c r="FR35" i="1"/>
  <c r="BY44" i="1" s="1"/>
  <c r="GL35" i="1"/>
  <c r="GN35" i="1"/>
  <c r="GO35" i="1"/>
  <c r="GV35" i="1"/>
  <c r="HC35" i="1"/>
  <c r="GX35" i="1" s="1"/>
  <c r="D36" i="1"/>
  <c r="AC36" i="1"/>
  <c r="AE36" i="1"/>
  <c r="AF36" i="1"/>
  <c r="CT36" i="1" s="1"/>
  <c r="S36" i="1" s="1"/>
  <c r="AG36" i="1"/>
  <c r="CU36" i="1" s="1"/>
  <c r="T36" i="1" s="1"/>
  <c r="AH36" i="1"/>
  <c r="CV36" i="1" s="1"/>
  <c r="U36" i="1" s="1"/>
  <c r="AI36" i="1"/>
  <c r="CW36" i="1" s="1"/>
  <c r="V36" i="1" s="1"/>
  <c r="AJ36" i="1"/>
  <c r="CX36" i="1" s="1"/>
  <c r="W36" i="1" s="1"/>
  <c r="CQ36" i="1"/>
  <c r="P36" i="1" s="1"/>
  <c r="FR36" i="1"/>
  <c r="GL36" i="1"/>
  <c r="GN36" i="1"/>
  <c r="GO36" i="1"/>
  <c r="GV36" i="1"/>
  <c r="GX36" i="1"/>
  <c r="HC36" i="1"/>
  <c r="D37" i="1"/>
  <c r="Q37" i="1"/>
  <c r="AC37" i="1"/>
  <c r="AD37" i="1"/>
  <c r="AE37" i="1"/>
  <c r="AF37" i="1"/>
  <c r="CT37" i="1" s="1"/>
  <c r="S37" i="1" s="1"/>
  <c r="AG37" i="1"/>
  <c r="AH37" i="1"/>
  <c r="AI37" i="1"/>
  <c r="AJ37" i="1"/>
  <c r="CX37" i="1" s="1"/>
  <c r="W37" i="1" s="1"/>
  <c r="CQ37" i="1"/>
  <c r="P37" i="1" s="1"/>
  <c r="CR37" i="1"/>
  <c r="CS37" i="1"/>
  <c r="R37" i="1" s="1"/>
  <c r="GK37" i="1" s="1"/>
  <c r="CU37" i="1"/>
  <c r="T37" i="1" s="1"/>
  <c r="CV37" i="1"/>
  <c r="U37" i="1" s="1"/>
  <c r="CW37" i="1"/>
  <c r="V37" i="1" s="1"/>
  <c r="FR37" i="1"/>
  <c r="GL37" i="1"/>
  <c r="GN37" i="1"/>
  <c r="GO37" i="1"/>
  <c r="GV37" i="1"/>
  <c r="HC37" i="1" s="1"/>
  <c r="GX37" i="1" s="1"/>
  <c r="D38" i="1"/>
  <c r="AC38" i="1"/>
  <c r="CQ38" i="1" s="1"/>
  <c r="P38" i="1" s="1"/>
  <c r="AE38" i="1"/>
  <c r="AF38" i="1"/>
  <c r="AG38" i="1"/>
  <c r="CU38" i="1" s="1"/>
  <c r="T38" i="1" s="1"/>
  <c r="AH38" i="1"/>
  <c r="CV38" i="1" s="1"/>
  <c r="U38" i="1" s="1"/>
  <c r="AI38" i="1"/>
  <c r="AJ38" i="1"/>
  <c r="CX38" i="1" s="1"/>
  <c r="W38" i="1" s="1"/>
  <c r="CW38" i="1"/>
  <c r="V38" i="1" s="1"/>
  <c r="FR38" i="1"/>
  <c r="GL38" i="1"/>
  <c r="GN38" i="1"/>
  <c r="GO38" i="1"/>
  <c r="GV38" i="1"/>
  <c r="HC38" i="1" s="1"/>
  <c r="GX38" i="1" s="1"/>
  <c r="D39" i="1"/>
  <c r="T39" i="1"/>
  <c r="V39" i="1"/>
  <c r="AC39" i="1"/>
  <c r="CQ39" i="1" s="1"/>
  <c r="P39" i="1" s="1"/>
  <c r="AE39" i="1"/>
  <c r="AF39" i="1"/>
  <c r="AG39" i="1"/>
  <c r="AH39" i="1"/>
  <c r="CV39" i="1" s="1"/>
  <c r="U39" i="1" s="1"/>
  <c r="AI39" i="1"/>
  <c r="AJ39" i="1"/>
  <c r="CX39" i="1" s="1"/>
  <c r="W39" i="1" s="1"/>
  <c r="CU39" i="1"/>
  <c r="CW39" i="1"/>
  <c r="FR39" i="1"/>
  <c r="GL39" i="1"/>
  <c r="GN39" i="1"/>
  <c r="GO39" i="1"/>
  <c r="GV39" i="1"/>
  <c r="HC39" i="1" s="1"/>
  <c r="GX39" i="1" s="1"/>
  <c r="D40" i="1"/>
  <c r="I40" i="1"/>
  <c r="K40" i="1"/>
  <c r="AC40" i="1"/>
  <c r="AE40" i="1"/>
  <c r="AF40" i="1"/>
  <c r="AG40" i="1"/>
  <c r="CU40" i="1" s="1"/>
  <c r="T40" i="1" s="1"/>
  <c r="AH40" i="1"/>
  <c r="AI40" i="1"/>
  <c r="AJ40" i="1"/>
  <c r="CX40" i="1" s="1"/>
  <c r="W40" i="1" s="1"/>
  <c r="CT40" i="1"/>
  <c r="S40" i="1" s="1"/>
  <c r="CV40" i="1"/>
  <c r="U40" i="1" s="1"/>
  <c r="CW40" i="1"/>
  <c r="V40" i="1" s="1"/>
  <c r="FR40" i="1"/>
  <c r="GL40" i="1"/>
  <c r="GN40" i="1"/>
  <c r="GO40" i="1"/>
  <c r="GV40" i="1"/>
  <c r="HC40" i="1"/>
  <c r="GX40" i="1" s="1"/>
  <c r="D41" i="1"/>
  <c r="I41" i="1"/>
  <c r="K41" i="1"/>
  <c r="AC41" i="1"/>
  <c r="CQ41" i="1" s="1"/>
  <c r="P41" i="1" s="1"/>
  <c r="AE41" i="1"/>
  <c r="AF41" i="1"/>
  <c r="AG41" i="1"/>
  <c r="CU41" i="1" s="1"/>
  <c r="T41" i="1" s="1"/>
  <c r="AH41" i="1"/>
  <c r="CV41" i="1" s="1"/>
  <c r="AI41" i="1"/>
  <c r="AJ41" i="1"/>
  <c r="CX41" i="1" s="1"/>
  <c r="CW41" i="1"/>
  <c r="FR41" i="1"/>
  <c r="GL41" i="1"/>
  <c r="GN41" i="1"/>
  <c r="GO41" i="1"/>
  <c r="GV41" i="1"/>
  <c r="HC41" i="1" s="1"/>
  <c r="D42" i="1"/>
  <c r="I42" i="1"/>
  <c r="K42" i="1"/>
  <c r="AC42" i="1"/>
  <c r="AE42" i="1"/>
  <c r="CS42" i="1" s="1"/>
  <c r="AF42" i="1"/>
  <c r="AG42" i="1"/>
  <c r="CU42" i="1" s="1"/>
  <c r="T42" i="1" s="1"/>
  <c r="AH42" i="1"/>
  <c r="CV42" i="1" s="1"/>
  <c r="U42" i="1" s="1"/>
  <c r="AI42" i="1"/>
  <c r="CW42" i="1" s="1"/>
  <c r="V42" i="1" s="1"/>
  <c r="AJ42" i="1"/>
  <c r="CX42" i="1" s="1"/>
  <c r="FR42" i="1"/>
  <c r="GL42" i="1"/>
  <c r="GN42" i="1"/>
  <c r="GO42" i="1"/>
  <c r="GV42" i="1"/>
  <c r="HC42" i="1" s="1"/>
  <c r="GX42" i="1"/>
  <c r="B44" i="1"/>
  <c r="B30" i="1" s="1"/>
  <c r="C44" i="1"/>
  <c r="C30" i="1" s="1"/>
  <c r="D44" i="1"/>
  <c r="D30" i="1" s="1"/>
  <c r="F44" i="1"/>
  <c r="F30" i="1" s="1"/>
  <c r="G44" i="1"/>
  <c r="BX44" i="1"/>
  <c r="AO44" i="1" s="1"/>
  <c r="CC44" i="1"/>
  <c r="CC30" i="1" s="1"/>
  <c r="CK44" i="1"/>
  <c r="CL44" i="1"/>
  <c r="CL30" i="1" s="1"/>
  <c r="CM44" i="1"/>
  <c r="D74" i="1"/>
  <c r="E76" i="1"/>
  <c r="Z76" i="1"/>
  <c r="AA76" i="1"/>
  <c r="AM76" i="1"/>
  <c r="AN76" i="1"/>
  <c r="BE76" i="1"/>
  <c r="BF76" i="1"/>
  <c r="BG76" i="1"/>
  <c r="BH76" i="1"/>
  <c r="BI76" i="1"/>
  <c r="BJ76" i="1"/>
  <c r="BK76" i="1"/>
  <c r="BL76" i="1"/>
  <c r="BM76" i="1"/>
  <c r="BN76" i="1"/>
  <c r="BO76" i="1"/>
  <c r="BP76" i="1"/>
  <c r="BQ76" i="1"/>
  <c r="BR76" i="1"/>
  <c r="BS76" i="1"/>
  <c r="BT76" i="1"/>
  <c r="BU76" i="1"/>
  <c r="BV76" i="1"/>
  <c r="BW76" i="1"/>
  <c r="CN76" i="1"/>
  <c r="CO76" i="1"/>
  <c r="CP76" i="1"/>
  <c r="CQ76" i="1"/>
  <c r="CR76" i="1"/>
  <c r="CS76" i="1"/>
  <c r="CT76" i="1"/>
  <c r="CU76" i="1"/>
  <c r="CV76" i="1"/>
  <c r="CW76" i="1"/>
  <c r="CX76" i="1"/>
  <c r="CY76" i="1"/>
  <c r="CZ76" i="1"/>
  <c r="DA76" i="1"/>
  <c r="DB76" i="1"/>
  <c r="DC76" i="1"/>
  <c r="DD76" i="1"/>
  <c r="DE76" i="1"/>
  <c r="DF76" i="1"/>
  <c r="DG76" i="1"/>
  <c r="DH76" i="1"/>
  <c r="DI76" i="1"/>
  <c r="DJ76" i="1"/>
  <c r="DK76" i="1"/>
  <c r="DL76" i="1"/>
  <c r="DM76" i="1"/>
  <c r="DN76" i="1"/>
  <c r="DO76" i="1"/>
  <c r="DP76" i="1"/>
  <c r="DQ76" i="1"/>
  <c r="DR76" i="1"/>
  <c r="DS76" i="1"/>
  <c r="DT76" i="1"/>
  <c r="DU76" i="1"/>
  <c r="DV76" i="1"/>
  <c r="DW76" i="1"/>
  <c r="DX76" i="1"/>
  <c r="DY76" i="1"/>
  <c r="DZ76" i="1"/>
  <c r="EA76" i="1"/>
  <c r="EB76" i="1"/>
  <c r="EC76" i="1"/>
  <c r="ED76" i="1"/>
  <c r="EE76" i="1"/>
  <c r="EF76" i="1"/>
  <c r="EG76" i="1"/>
  <c r="EH76" i="1"/>
  <c r="EI76" i="1"/>
  <c r="EJ76" i="1"/>
  <c r="EK76" i="1"/>
  <c r="EL76" i="1"/>
  <c r="EM76" i="1"/>
  <c r="EN76" i="1"/>
  <c r="EO76" i="1"/>
  <c r="EP76" i="1"/>
  <c r="EQ76" i="1"/>
  <c r="ER76" i="1"/>
  <c r="ES76" i="1"/>
  <c r="ET76" i="1"/>
  <c r="EU76" i="1"/>
  <c r="EV76" i="1"/>
  <c r="EW76" i="1"/>
  <c r="EX76" i="1"/>
  <c r="EY76" i="1"/>
  <c r="EZ76" i="1"/>
  <c r="FA76" i="1"/>
  <c r="FB76" i="1"/>
  <c r="FC76" i="1"/>
  <c r="FD76" i="1"/>
  <c r="FE76" i="1"/>
  <c r="FF76" i="1"/>
  <c r="FG76" i="1"/>
  <c r="FH76" i="1"/>
  <c r="FI76" i="1"/>
  <c r="FJ76" i="1"/>
  <c r="FK76" i="1"/>
  <c r="FL76" i="1"/>
  <c r="FM76" i="1"/>
  <c r="FN76" i="1"/>
  <c r="FO76" i="1"/>
  <c r="FP76" i="1"/>
  <c r="FQ76" i="1"/>
  <c r="FR76" i="1"/>
  <c r="FS76" i="1"/>
  <c r="FT76" i="1"/>
  <c r="FU76" i="1"/>
  <c r="FV76" i="1"/>
  <c r="FW76" i="1"/>
  <c r="FX76" i="1"/>
  <c r="FY76" i="1"/>
  <c r="FZ76" i="1"/>
  <c r="GA76" i="1"/>
  <c r="GB76" i="1"/>
  <c r="GC76" i="1"/>
  <c r="GD76" i="1"/>
  <c r="GE76" i="1"/>
  <c r="GF76" i="1"/>
  <c r="GG76" i="1"/>
  <c r="GH76" i="1"/>
  <c r="GI76" i="1"/>
  <c r="GJ76" i="1"/>
  <c r="GK76" i="1"/>
  <c r="GL76" i="1"/>
  <c r="GM76" i="1"/>
  <c r="GN76" i="1"/>
  <c r="GO76" i="1"/>
  <c r="GP76" i="1"/>
  <c r="GQ76" i="1"/>
  <c r="GR76" i="1"/>
  <c r="GS76" i="1"/>
  <c r="GT76" i="1"/>
  <c r="GU76" i="1"/>
  <c r="GV76" i="1"/>
  <c r="GW76" i="1"/>
  <c r="GX76" i="1"/>
  <c r="D78" i="1"/>
  <c r="I78" i="1"/>
  <c r="K78" i="1"/>
  <c r="AC78" i="1"/>
  <c r="CQ78" i="1" s="1"/>
  <c r="P78" i="1" s="1"/>
  <c r="AE78" i="1"/>
  <c r="CR78" i="1" s="1"/>
  <c r="Q78" i="1" s="1"/>
  <c r="AF78" i="1"/>
  <c r="AG78" i="1"/>
  <c r="CU78" i="1" s="1"/>
  <c r="T78" i="1" s="1"/>
  <c r="AH78" i="1"/>
  <c r="CV78" i="1" s="1"/>
  <c r="U78" i="1" s="1"/>
  <c r="AI78" i="1"/>
  <c r="AJ78" i="1"/>
  <c r="CX78" i="1" s="1"/>
  <c r="W78" i="1" s="1"/>
  <c r="CS78" i="1"/>
  <c r="R78" i="1" s="1"/>
  <c r="GK78" i="1" s="1"/>
  <c r="CW78" i="1"/>
  <c r="V78" i="1" s="1"/>
  <c r="FR78" i="1"/>
  <c r="GL78" i="1"/>
  <c r="GN78" i="1"/>
  <c r="GO78" i="1"/>
  <c r="GV78" i="1"/>
  <c r="HC78" i="1"/>
  <c r="GX78" i="1" s="1"/>
  <c r="D79" i="1"/>
  <c r="I79" i="1"/>
  <c r="K79" i="1"/>
  <c r="AC79" i="1"/>
  <c r="AE79" i="1"/>
  <c r="AF79" i="1"/>
  <c r="CT79" i="1" s="1"/>
  <c r="AG79" i="1"/>
  <c r="CU79" i="1" s="1"/>
  <c r="T79" i="1" s="1"/>
  <c r="AH79" i="1"/>
  <c r="CV79" i="1" s="1"/>
  <c r="U79" i="1" s="1"/>
  <c r="AI79" i="1"/>
  <c r="CW79" i="1" s="1"/>
  <c r="V79" i="1" s="1"/>
  <c r="AJ79" i="1"/>
  <c r="CX79" i="1" s="1"/>
  <c r="W79" i="1" s="1"/>
  <c r="FR79" i="1"/>
  <c r="GL79" i="1"/>
  <c r="GN79" i="1"/>
  <c r="GO79" i="1"/>
  <c r="GV79" i="1"/>
  <c r="HC79" i="1"/>
  <c r="GX79" i="1" s="1"/>
  <c r="D80" i="1"/>
  <c r="I80" i="1"/>
  <c r="K80" i="1"/>
  <c r="AC80" i="1"/>
  <c r="AD80" i="1"/>
  <c r="AE80" i="1"/>
  <c r="CR80" i="1" s="1"/>
  <c r="Q80" i="1" s="1"/>
  <c r="AF80" i="1"/>
  <c r="AG80" i="1"/>
  <c r="CU80" i="1" s="1"/>
  <c r="T80" i="1" s="1"/>
  <c r="AH80" i="1"/>
  <c r="CV80" i="1" s="1"/>
  <c r="U80" i="1" s="1"/>
  <c r="AI80" i="1"/>
  <c r="AJ80" i="1"/>
  <c r="CS80" i="1"/>
  <c r="R80" i="1" s="1"/>
  <c r="GK80" i="1" s="1"/>
  <c r="CT80" i="1"/>
  <c r="S80" i="1" s="1"/>
  <c r="CW80" i="1"/>
  <c r="V80" i="1" s="1"/>
  <c r="CX80" i="1"/>
  <c r="W80" i="1" s="1"/>
  <c r="FR80" i="1"/>
  <c r="GL80" i="1"/>
  <c r="GN80" i="1"/>
  <c r="GO80" i="1"/>
  <c r="GV80" i="1"/>
  <c r="HC80" i="1"/>
  <c r="GX80" i="1" s="1"/>
  <c r="D81" i="1"/>
  <c r="I81" i="1"/>
  <c r="K81" i="1"/>
  <c r="AC81" i="1"/>
  <c r="CQ81" i="1" s="1"/>
  <c r="AE81" i="1"/>
  <c r="AD81" i="1" s="1"/>
  <c r="AF81" i="1"/>
  <c r="AG81" i="1"/>
  <c r="CU81" i="1" s="1"/>
  <c r="T81" i="1" s="1"/>
  <c r="AH81" i="1"/>
  <c r="CV81" i="1" s="1"/>
  <c r="U81" i="1" s="1"/>
  <c r="AI81" i="1"/>
  <c r="AJ81" i="1"/>
  <c r="CX81" i="1" s="1"/>
  <c r="W81" i="1" s="1"/>
  <c r="CR81" i="1"/>
  <c r="Q81" i="1" s="1"/>
  <c r="CS81" i="1"/>
  <c r="R81" i="1" s="1"/>
  <c r="GK81" i="1" s="1"/>
  <c r="CT81" i="1"/>
  <c r="S81" i="1" s="1"/>
  <c r="CZ81" i="1" s="1"/>
  <c r="Y81" i="1" s="1"/>
  <c r="CW81" i="1"/>
  <c r="V81" i="1" s="1"/>
  <c r="FR81" i="1"/>
  <c r="GL81" i="1"/>
  <c r="GN81" i="1"/>
  <c r="GO81" i="1"/>
  <c r="GV81" i="1"/>
  <c r="HC81" i="1" s="1"/>
  <c r="GX81" i="1" s="1"/>
  <c r="D82" i="1"/>
  <c r="I82" i="1"/>
  <c r="K82" i="1"/>
  <c r="R82" i="1"/>
  <c r="GK82" i="1" s="1"/>
  <c r="AC82" i="1"/>
  <c r="AE82" i="1"/>
  <c r="CS82" i="1" s="1"/>
  <c r="AF82" i="1"/>
  <c r="CT82" i="1" s="1"/>
  <c r="S82" i="1" s="1"/>
  <c r="AG82" i="1"/>
  <c r="CU82" i="1" s="1"/>
  <c r="T82" i="1" s="1"/>
  <c r="AH82" i="1"/>
  <c r="CV82" i="1" s="1"/>
  <c r="U82" i="1" s="1"/>
  <c r="AI82" i="1"/>
  <c r="CW82" i="1" s="1"/>
  <c r="V82" i="1" s="1"/>
  <c r="AJ82" i="1"/>
  <c r="CX82" i="1" s="1"/>
  <c r="W82" i="1" s="1"/>
  <c r="CQ82" i="1"/>
  <c r="P82" i="1" s="1"/>
  <c r="CR82" i="1"/>
  <c r="Q82" i="1" s="1"/>
  <c r="FR82" i="1"/>
  <c r="GL82" i="1"/>
  <c r="GN82" i="1"/>
  <c r="GO82" i="1"/>
  <c r="GV82" i="1"/>
  <c r="HC82" i="1" s="1"/>
  <c r="GX82" i="1" s="1"/>
  <c r="D83" i="1"/>
  <c r="I83" i="1"/>
  <c r="K83" i="1"/>
  <c r="AC83" i="1"/>
  <c r="CQ83" i="1" s="1"/>
  <c r="AE83" i="1"/>
  <c r="AF83" i="1"/>
  <c r="AG83" i="1"/>
  <c r="CU83" i="1" s="1"/>
  <c r="AH83" i="1"/>
  <c r="CV83" i="1" s="1"/>
  <c r="AI83" i="1"/>
  <c r="CW83" i="1" s="1"/>
  <c r="AJ83" i="1"/>
  <c r="CX83" i="1" s="1"/>
  <c r="CS83" i="1"/>
  <c r="CT83" i="1"/>
  <c r="S83" i="1" s="1"/>
  <c r="FR83" i="1"/>
  <c r="GL83" i="1"/>
  <c r="GN83" i="1"/>
  <c r="GO83" i="1"/>
  <c r="GV83" i="1"/>
  <c r="HC83" i="1"/>
  <c r="D84" i="1"/>
  <c r="I84" i="1"/>
  <c r="K84" i="1"/>
  <c r="AC84" i="1"/>
  <c r="CQ84" i="1" s="1"/>
  <c r="AE84" i="1"/>
  <c r="AF84" i="1"/>
  <c r="AG84" i="1"/>
  <c r="CU84" i="1" s="1"/>
  <c r="AH84" i="1"/>
  <c r="CV84" i="1" s="1"/>
  <c r="AI84" i="1"/>
  <c r="CW84" i="1" s="1"/>
  <c r="AJ84" i="1"/>
  <c r="CX84" i="1" s="1"/>
  <c r="CS84" i="1"/>
  <c r="FR84" i="1"/>
  <c r="GL84" i="1"/>
  <c r="GN84" i="1"/>
  <c r="GO84" i="1"/>
  <c r="GV84" i="1"/>
  <c r="HC84" i="1"/>
  <c r="D85" i="1"/>
  <c r="I85" i="1"/>
  <c r="K85" i="1"/>
  <c r="V85" i="1"/>
  <c r="W85" i="1"/>
  <c r="AC85" i="1"/>
  <c r="CQ85" i="1" s="1"/>
  <c r="AD85" i="1"/>
  <c r="AE85" i="1"/>
  <c r="AF85" i="1"/>
  <c r="AG85" i="1"/>
  <c r="CU85" i="1" s="1"/>
  <c r="AH85" i="1"/>
  <c r="CV85" i="1" s="1"/>
  <c r="AI85" i="1"/>
  <c r="AJ85" i="1"/>
  <c r="CR85" i="1"/>
  <c r="CS85" i="1"/>
  <c r="CW85" i="1"/>
  <c r="CX85" i="1"/>
  <c r="FR85" i="1"/>
  <c r="GL85" i="1"/>
  <c r="GN85" i="1"/>
  <c r="GO85" i="1"/>
  <c r="GV85" i="1"/>
  <c r="HC85" i="1" s="1"/>
  <c r="D86" i="1"/>
  <c r="I86" i="1"/>
  <c r="K86" i="1"/>
  <c r="Q86" i="1"/>
  <c r="AC86" i="1"/>
  <c r="AE86" i="1"/>
  <c r="AF86" i="1"/>
  <c r="AG86" i="1"/>
  <c r="CU86" i="1" s="1"/>
  <c r="AH86" i="1"/>
  <c r="AI86" i="1"/>
  <c r="AJ86" i="1"/>
  <c r="CR86" i="1"/>
  <c r="CV86" i="1"/>
  <c r="CW86" i="1"/>
  <c r="CX86" i="1"/>
  <c r="FR86" i="1"/>
  <c r="GL86" i="1"/>
  <c r="GN86" i="1"/>
  <c r="GO86" i="1"/>
  <c r="GV86" i="1"/>
  <c r="HC86" i="1"/>
  <c r="D87" i="1"/>
  <c r="I87" i="1"/>
  <c r="K87" i="1"/>
  <c r="AC87" i="1"/>
  <c r="AE87" i="1"/>
  <c r="AF87" i="1"/>
  <c r="CT87" i="1" s="1"/>
  <c r="AG87" i="1"/>
  <c r="CU87" i="1" s="1"/>
  <c r="AH87" i="1"/>
  <c r="CV87" i="1" s="1"/>
  <c r="AI87" i="1"/>
  <c r="AJ87" i="1"/>
  <c r="CW87" i="1"/>
  <c r="CX87" i="1"/>
  <c r="FR87" i="1"/>
  <c r="GL87" i="1"/>
  <c r="GN87" i="1"/>
  <c r="GO87" i="1"/>
  <c r="GV87" i="1"/>
  <c r="HC87" i="1"/>
  <c r="D88" i="1"/>
  <c r="I88" i="1"/>
  <c r="K88" i="1"/>
  <c r="AC88" i="1"/>
  <c r="AE88" i="1"/>
  <c r="AF88" i="1"/>
  <c r="AG88" i="1"/>
  <c r="AH88" i="1"/>
  <c r="CV88" i="1" s="1"/>
  <c r="AI88" i="1"/>
  <c r="AJ88" i="1"/>
  <c r="CS88" i="1"/>
  <c r="CT88" i="1"/>
  <c r="CU88" i="1"/>
  <c r="CW88" i="1"/>
  <c r="CX88" i="1"/>
  <c r="FR88" i="1"/>
  <c r="GL88" i="1"/>
  <c r="GN88" i="1"/>
  <c r="GO88" i="1"/>
  <c r="GV88" i="1"/>
  <c r="HC88" i="1"/>
  <c r="D89" i="1"/>
  <c r="I89" i="1"/>
  <c r="K89" i="1"/>
  <c r="P89" i="1"/>
  <c r="AC89" i="1"/>
  <c r="CQ89" i="1" s="1"/>
  <c r="AE89" i="1"/>
  <c r="AF89" i="1"/>
  <c r="AG89" i="1"/>
  <c r="CU89" i="1" s="1"/>
  <c r="T89" i="1" s="1"/>
  <c r="AH89" i="1"/>
  <c r="CV89" i="1" s="1"/>
  <c r="U89" i="1" s="1"/>
  <c r="AI89" i="1"/>
  <c r="AJ89" i="1"/>
  <c r="CX89" i="1" s="1"/>
  <c r="W89" i="1" s="1"/>
  <c r="CR89" i="1"/>
  <c r="Q89" i="1" s="1"/>
  <c r="CS89" i="1"/>
  <c r="CT89" i="1"/>
  <c r="S89" i="1" s="1"/>
  <c r="CW89" i="1"/>
  <c r="V89" i="1" s="1"/>
  <c r="FR89" i="1"/>
  <c r="GL89" i="1"/>
  <c r="GN89" i="1"/>
  <c r="GO89" i="1"/>
  <c r="GV89" i="1"/>
  <c r="HC89" i="1" s="1"/>
  <c r="GX89" i="1" s="1"/>
  <c r="B91" i="1"/>
  <c r="B76" i="1" s="1"/>
  <c r="C91" i="1"/>
  <c r="C76" i="1" s="1"/>
  <c r="D91" i="1"/>
  <c r="D76" i="1" s="1"/>
  <c r="F91" i="1"/>
  <c r="F76" i="1" s="1"/>
  <c r="G91" i="1"/>
  <c r="BX91" i="1"/>
  <c r="CK91" i="1"/>
  <c r="CL91" i="1"/>
  <c r="BC91" i="1" s="1"/>
  <c r="CM91" i="1"/>
  <c r="BD91" i="1" s="1"/>
  <c r="BD76" i="1" s="1"/>
  <c r="F116" i="1"/>
  <c r="B121" i="1"/>
  <c r="B26" i="1" s="1"/>
  <c r="C121" i="1"/>
  <c r="C26" i="1" s="1"/>
  <c r="D121" i="1"/>
  <c r="D26" i="1" s="1"/>
  <c r="F121" i="1"/>
  <c r="F26" i="1" s="1"/>
  <c r="G121" i="1"/>
  <c r="D151" i="1"/>
  <c r="E153" i="1"/>
  <c r="Z153" i="1"/>
  <c r="AA153" i="1"/>
  <c r="AB153" i="1"/>
  <c r="AC153" i="1"/>
  <c r="AD153" i="1"/>
  <c r="AE153" i="1"/>
  <c r="AF153" i="1"/>
  <c r="AG153" i="1"/>
  <c r="AH153" i="1"/>
  <c r="AI153" i="1"/>
  <c r="AJ153" i="1"/>
  <c r="AK153" i="1"/>
  <c r="AL153" i="1"/>
  <c r="AM153" i="1"/>
  <c r="AN153" i="1"/>
  <c r="BE153" i="1"/>
  <c r="BF153" i="1"/>
  <c r="BG153" i="1"/>
  <c r="BH153" i="1"/>
  <c r="BI153" i="1"/>
  <c r="BJ153" i="1"/>
  <c r="BK153" i="1"/>
  <c r="BL153" i="1"/>
  <c r="BM153" i="1"/>
  <c r="BN153" i="1"/>
  <c r="BO153" i="1"/>
  <c r="BP153" i="1"/>
  <c r="BQ153" i="1"/>
  <c r="BR153" i="1"/>
  <c r="BS153" i="1"/>
  <c r="BT153" i="1"/>
  <c r="BU153" i="1"/>
  <c r="BV153" i="1"/>
  <c r="BW153" i="1"/>
  <c r="BX153" i="1"/>
  <c r="BY153" i="1"/>
  <c r="BZ153" i="1"/>
  <c r="CA153" i="1"/>
  <c r="CB153" i="1"/>
  <c r="CC153" i="1"/>
  <c r="CD153" i="1"/>
  <c r="CE153" i="1"/>
  <c r="CF153" i="1"/>
  <c r="CG153" i="1"/>
  <c r="CH153" i="1"/>
  <c r="CI153" i="1"/>
  <c r="CJ153" i="1"/>
  <c r="CK153" i="1"/>
  <c r="CL153" i="1"/>
  <c r="CM153" i="1"/>
  <c r="CN153" i="1"/>
  <c r="CO153" i="1"/>
  <c r="CP153" i="1"/>
  <c r="CQ153" i="1"/>
  <c r="CR153" i="1"/>
  <c r="CS153" i="1"/>
  <c r="CT153" i="1"/>
  <c r="CU153" i="1"/>
  <c r="CV153" i="1"/>
  <c r="CW153" i="1"/>
  <c r="CX153" i="1"/>
  <c r="CY153" i="1"/>
  <c r="CZ153" i="1"/>
  <c r="DA153" i="1"/>
  <c r="DB153" i="1"/>
  <c r="DC153" i="1"/>
  <c r="DD153" i="1"/>
  <c r="DE153" i="1"/>
  <c r="DF153" i="1"/>
  <c r="DG153" i="1"/>
  <c r="DH153" i="1"/>
  <c r="DI153" i="1"/>
  <c r="DJ153" i="1"/>
  <c r="DK153" i="1"/>
  <c r="DL153" i="1"/>
  <c r="DM153" i="1"/>
  <c r="DN153" i="1"/>
  <c r="DO153" i="1"/>
  <c r="DP153" i="1"/>
  <c r="DQ153" i="1"/>
  <c r="DR153" i="1"/>
  <c r="DS153" i="1"/>
  <c r="DT153" i="1"/>
  <c r="DU153" i="1"/>
  <c r="DV153" i="1"/>
  <c r="DW153" i="1"/>
  <c r="DX153" i="1"/>
  <c r="DY153" i="1"/>
  <c r="DZ153" i="1"/>
  <c r="EA153" i="1"/>
  <c r="EB153" i="1"/>
  <c r="EC153" i="1"/>
  <c r="ED153" i="1"/>
  <c r="EE153" i="1"/>
  <c r="EF153" i="1"/>
  <c r="EG153" i="1"/>
  <c r="EH153" i="1"/>
  <c r="EI153" i="1"/>
  <c r="EJ153" i="1"/>
  <c r="EK153" i="1"/>
  <c r="EL153" i="1"/>
  <c r="EM153" i="1"/>
  <c r="EN153" i="1"/>
  <c r="EO153" i="1"/>
  <c r="EP153" i="1"/>
  <c r="EQ153" i="1"/>
  <c r="ER153" i="1"/>
  <c r="ES153" i="1"/>
  <c r="ET153" i="1"/>
  <c r="EU153" i="1"/>
  <c r="EV153" i="1"/>
  <c r="EW153" i="1"/>
  <c r="EX153" i="1"/>
  <c r="EY153" i="1"/>
  <c r="EZ153" i="1"/>
  <c r="FA153" i="1"/>
  <c r="FB153" i="1"/>
  <c r="FC153" i="1"/>
  <c r="FD153" i="1"/>
  <c r="FE153" i="1"/>
  <c r="FF153" i="1"/>
  <c r="FG153" i="1"/>
  <c r="FH153" i="1"/>
  <c r="FI153" i="1"/>
  <c r="FJ153" i="1"/>
  <c r="FK153" i="1"/>
  <c r="FL153" i="1"/>
  <c r="FM153" i="1"/>
  <c r="FN153" i="1"/>
  <c r="FO153" i="1"/>
  <c r="FP153" i="1"/>
  <c r="FQ153" i="1"/>
  <c r="FR153" i="1"/>
  <c r="FS153" i="1"/>
  <c r="FT153" i="1"/>
  <c r="FU153" i="1"/>
  <c r="FV153" i="1"/>
  <c r="FW153" i="1"/>
  <c r="FX153" i="1"/>
  <c r="FY153" i="1"/>
  <c r="FZ153" i="1"/>
  <c r="GA153" i="1"/>
  <c r="GB153" i="1"/>
  <c r="GC153" i="1"/>
  <c r="GD153" i="1"/>
  <c r="GE153" i="1"/>
  <c r="GF153" i="1"/>
  <c r="GG153" i="1"/>
  <c r="GH153" i="1"/>
  <c r="GI153" i="1"/>
  <c r="GJ153" i="1"/>
  <c r="GK153" i="1"/>
  <c r="GL153" i="1"/>
  <c r="GM153" i="1"/>
  <c r="GN153" i="1"/>
  <c r="GO153" i="1"/>
  <c r="GP153" i="1"/>
  <c r="GQ153" i="1"/>
  <c r="GR153" i="1"/>
  <c r="GS153" i="1"/>
  <c r="GT153" i="1"/>
  <c r="GU153" i="1"/>
  <c r="GV153" i="1"/>
  <c r="GW153" i="1"/>
  <c r="GX153" i="1"/>
  <c r="D155" i="1"/>
  <c r="E157" i="1"/>
  <c r="Z157" i="1"/>
  <c r="AA157" i="1"/>
  <c r="AM157" i="1"/>
  <c r="AN157" i="1"/>
  <c r="BE157" i="1"/>
  <c r="BF157" i="1"/>
  <c r="BG157" i="1"/>
  <c r="BH157" i="1"/>
  <c r="BI157" i="1"/>
  <c r="BJ157" i="1"/>
  <c r="BK157" i="1"/>
  <c r="BL157" i="1"/>
  <c r="BM157" i="1"/>
  <c r="BN157" i="1"/>
  <c r="BO157" i="1"/>
  <c r="BP157" i="1"/>
  <c r="BQ157" i="1"/>
  <c r="BR157" i="1"/>
  <c r="BS157" i="1"/>
  <c r="BT157" i="1"/>
  <c r="BU157" i="1"/>
  <c r="BV157" i="1"/>
  <c r="BW157" i="1"/>
  <c r="CN157" i="1"/>
  <c r="CO157" i="1"/>
  <c r="CP157" i="1"/>
  <c r="CQ157" i="1"/>
  <c r="CR157" i="1"/>
  <c r="CS157" i="1"/>
  <c r="CT157" i="1"/>
  <c r="CU157" i="1"/>
  <c r="CV157" i="1"/>
  <c r="CW157" i="1"/>
  <c r="CX157" i="1"/>
  <c r="CY157" i="1"/>
  <c r="CZ157" i="1"/>
  <c r="DA157" i="1"/>
  <c r="DB157" i="1"/>
  <c r="DC157" i="1"/>
  <c r="DD157" i="1"/>
  <c r="DE157" i="1"/>
  <c r="DF157" i="1"/>
  <c r="DG157" i="1"/>
  <c r="DH157" i="1"/>
  <c r="DI157" i="1"/>
  <c r="DJ157" i="1"/>
  <c r="DK157" i="1"/>
  <c r="DL157" i="1"/>
  <c r="DM157" i="1"/>
  <c r="DN157" i="1"/>
  <c r="DO157" i="1"/>
  <c r="DP157" i="1"/>
  <c r="DQ157" i="1"/>
  <c r="DR157" i="1"/>
  <c r="DS157" i="1"/>
  <c r="DT157" i="1"/>
  <c r="DU157" i="1"/>
  <c r="DV157" i="1"/>
  <c r="DW157" i="1"/>
  <c r="DX157" i="1"/>
  <c r="DY157" i="1"/>
  <c r="DZ157" i="1"/>
  <c r="EA157" i="1"/>
  <c r="EB157" i="1"/>
  <c r="EC157" i="1"/>
  <c r="ED157" i="1"/>
  <c r="EE157" i="1"/>
  <c r="EF157" i="1"/>
  <c r="EG157" i="1"/>
  <c r="EH157" i="1"/>
  <c r="EI157" i="1"/>
  <c r="EJ157" i="1"/>
  <c r="EK157" i="1"/>
  <c r="EL157" i="1"/>
  <c r="EM157" i="1"/>
  <c r="EN157" i="1"/>
  <c r="EO157" i="1"/>
  <c r="EP157" i="1"/>
  <c r="EQ157" i="1"/>
  <c r="ER157" i="1"/>
  <c r="ES157" i="1"/>
  <c r="ET157" i="1"/>
  <c r="EU157" i="1"/>
  <c r="EV157" i="1"/>
  <c r="EW157" i="1"/>
  <c r="EX157" i="1"/>
  <c r="EY157" i="1"/>
  <c r="EZ157" i="1"/>
  <c r="FA157" i="1"/>
  <c r="FB157" i="1"/>
  <c r="FC157" i="1"/>
  <c r="FD157" i="1"/>
  <c r="FE157" i="1"/>
  <c r="FF157" i="1"/>
  <c r="FG157" i="1"/>
  <c r="FH157" i="1"/>
  <c r="FI157" i="1"/>
  <c r="FJ157" i="1"/>
  <c r="FK157" i="1"/>
  <c r="FL157" i="1"/>
  <c r="FM157" i="1"/>
  <c r="FN157" i="1"/>
  <c r="FO157" i="1"/>
  <c r="FP157" i="1"/>
  <c r="FQ157" i="1"/>
  <c r="FR157" i="1"/>
  <c r="FS157" i="1"/>
  <c r="FT157" i="1"/>
  <c r="FU157" i="1"/>
  <c r="FV157" i="1"/>
  <c r="FW157" i="1"/>
  <c r="FX157" i="1"/>
  <c r="FY157" i="1"/>
  <c r="FZ157" i="1"/>
  <c r="GA157" i="1"/>
  <c r="GB157" i="1"/>
  <c r="GC157" i="1"/>
  <c r="GD157" i="1"/>
  <c r="GE157" i="1"/>
  <c r="GF157" i="1"/>
  <c r="GG157" i="1"/>
  <c r="GH157" i="1"/>
  <c r="GI157" i="1"/>
  <c r="GJ157" i="1"/>
  <c r="GK157" i="1"/>
  <c r="GL157" i="1"/>
  <c r="GM157" i="1"/>
  <c r="GN157" i="1"/>
  <c r="GO157" i="1"/>
  <c r="GP157" i="1"/>
  <c r="GQ157" i="1"/>
  <c r="GR157" i="1"/>
  <c r="GS157" i="1"/>
  <c r="GT157" i="1"/>
  <c r="GU157" i="1"/>
  <c r="GV157" i="1"/>
  <c r="GW157" i="1"/>
  <c r="GX157" i="1"/>
  <c r="D159" i="1"/>
  <c r="I159" i="1"/>
  <c r="K159" i="1"/>
  <c r="U159" i="1"/>
  <c r="AC159" i="1"/>
  <c r="CQ159" i="1" s="1"/>
  <c r="P159" i="1" s="1"/>
  <c r="AE159" i="1"/>
  <c r="AF159" i="1"/>
  <c r="CT159" i="1" s="1"/>
  <c r="S159" i="1" s="1"/>
  <c r="AG159" i="1"/>
  <c r="CU159" i="1" s="1"/>
  <c r="AH159" i="1"/>
  <c r="CV159" i="1" s="1"/>
  <c r="AI159" i="1"/>
  <c r="AJ159" i="1"/>
  <c r="CW159" i="1"/>
  <c r="CX159" i="1"/>
  <c r="FR159" i="1"/>
  <c r="GL159" i="1"/>
  <c r="GN159" i="1"/>
  <c r="GO159" i="1"/>
  <c r="GV159" i="1"/>
  <c r="HC159" i="1"/>
  <c r="D160" i="1"/>
  <c r="I160" i="1"/>
  <c r="K160" i="1"/>
  <c r="S160" i="1"/>
  <c r="CY160" i="1" s="1"/>
  <c r="X160" i="1" s="1"/>
  <c r="U160" i="1"/>
  <c r="AC160" i="1"/>
  <c r="CQ160" i="1" s="1"/>
  <c r="P160" i="1" s="1"/>
  <c r="AD160" i="1"/>
  <c r="AE160" i="1"/>
  <c r="AF160" i="1"/>
  <c r="CT160" i="1" s="1"/>
  <c r="AG160" i="1"/>
  <c r="CU160" i="1" s="1"/>
  <c r="AH160" i="1"/>
  <c r="CV160" i="1" s="1"/>
  <c r="AI160" i="1"/>
  <c r="CW160" i="1" s="1"/>
  <c r="AJ160" i="1"/>
  <c r="CX160" i="1"/>
  <c r="FR160" i="1"/>
  <c r="GL160" i="1"/>
  <c r="GN160" i="1"/>
  <c r="GO160" i="1"/>
  <c r="GV160" i="1"/>
  <c r="HC160" i="1" s="1"/>
  <c r="D161" i="1"/>
  <c r="I161" i="1"/>
  <c r="K161" i="1"/>
  <c r="AC161" i="1"/>
  <c r="CQ161" i="1" s="1"/>
  <c r="AE161" i="1"/>
  <c r="AF161" i="1"/>
  <c r="CT161" i="1" s="1"/>
  <c r="S161" i="1" s="1"/>
  <c r="CZ161" i="1" s="1"/>
  <c r="Y161" i="1" s="1"/>
  <c r="AG161" i="1"/>
  <c r="CU161" i="1" s="1"/>
  <c r="T161" i="1" s="1"/>
  <c r="AH161" i="1"/>
  <c r="CV161" i="1" s="1"/>
  <c r="U161" i="1" s="1"/>
  <c r="AI161" i="1"/>
  <c r="CW161" i="1" s="1"/>
  <c r="AJ161" i="1"/>
  <c r="CX161" i="1" s="1"/>
  <c r="FR161" i="1"/>
  <c r="GL161" i="1"/>
  <c r="GN161" i="1"/>
  <c r="GO161" i="1"/>
  <c r="GV161" i="1"/>
  <c r="HC161" i="1" s="1"/>
  <c r="D162" i="1"/>
  <c r="I162" i="1"/>
  <c r="K162" i="1"/>
  <c r="AC162" i="1"/>
  <c r="AE162" i="1"/>
  <c r="AF162" i="1"/>
  <c r="CT162" i="1" s="1"/>
  <c r="AG162" i="1"/>
  <c r="CU162" i="1" s="1"/>
  <c r="T162" i="1" s="1"/>
  <c r="AH162" i="1"/>
  <c r="CV162" i="1" s="1"/>
  <c r="U162" i="1" s="1"/>
  <c r="AI162" i="1"/>
  <c r="CW162" i="1" s="1"/>
  <c r="AJ162" i="1"/>
  <c r="CX162" i="1" s="1"/>
  <c r="W162" i="1" s="1"/>
  <c r="FR162" i="1"/>
  <c r="GL162" i="1"/>
  <c r="GN162" i="1"/>
  <c r="GO162" i="1"/>
  <c r="GV162" i="1"/>
  <c r="HC162" i="1" s="1"/>
  <c r="D163" i="1"/>
  <c r="I163" i="1"/>
  <c r="K163" i="1"/>
  <c r="W163" i="1"/>
  <c r="AC163" i="1"/>
  <c r="AE163" i="1"/>
  <c r="AF163" i="1"/>
  <c r="AG163" i="1"/>
  <c r="CU163" i="1" s="1"/>
  <c r="T163" i="1" s="1"/>
  <c r="AH163" i="1"/>
  <c r="CV163" i="1" s="1"/>
  <c r="U163" i="1" s="1"/>
  <c r="AI163" i="1"/>
  <c r="CW163" i="1" s="1"/>
  <c r="V163" i="1" s="1"/>
  <c r="AJ163" i="1"/>
  <c r="CX163" i="1" s="1"/>
  <c r="CQ163" i="1"/>
  <c r="P163" i="1" s="1"/>
  <c r="CR163" i="1"/>
  <c r="Q163" i="1" s="1"/>
  <c r="CS163" i="1"/>
  <c r="CT163" i="1"/>
  <c r="S163" i="1" s="1"/>
  <c r="FR163" i="1"/>
  <c r="GL163" i="1"/>
  <c r="GN163" i="1"/>
  <c r="GO163" i="1"/>
  <c r="GV163" i="1"/>
  <c r="HC163" i="1" s="1"/>
  <c r="D164" i="1"/>
  <c r="I164" i="1"/>
  <c r="K164" i="1"/>
  <c r="AC164" i="1"/>
  <c r="AD164" i="1"/>
  <c r="AE164" i="1"/>
  <c r="AF164" i="1"/>
  <c r="CT164" i="1" s="1"/>
  <c r="S164" i="1" s="1"/>
  <c r="CY164" i="1" s="1"/>
  <c r="X164" i="1" s="1"/>
  <c r="AG164" i="1"/>
  <c r="AH164" i="1"/>
  <c r="AI164" i="1"/>
  <c r="AJ164" i="1"/>
  <c r="CU164" i="1"/>
  <c r="T164" i="1" s="1"/>
  <c r="CV164" i="1"/>
  <c r="U164" i="1" s="1"/>
  <c r="CW164" i="1"/>
  <c r="V164" i="1" s="1"/>
  <c r="CX164" i="1"/>
  <c r="W164" i="1" s="1"/>
  <c r="CZ164" i="1"/>
  <c r="Y164" i="1" s="1"/>
  <c r="FR164" i="1"/>
  <c r="GL164" i="1"/>
  <c r="GN164" i="1"/>
  <c r="GO164" i="1"/>
  <c r="GV164" i="1"/>
  <c r="HC164" i="1" s="1"/>
  <c r="D165" i="1"/>
  <c r="AC165" i="1"/>
  <c r="AE165" i="1"/>
  <c r="AF165" i="1"/>
  <c r="AG165" i="1"/>
  <c r="CU165" i="1" s="1"/>
  <c r="T165" i="1" s="1"/>
  <c r="AH165" i="1"/>
  <c r="CV165" i="1" s="1"/>
  <c r="U165" i="1" s="1"/>
  <c r="AI165" i="1"/>
  <c r="CW165" i="1" s="1"/>
  <c r="V165" i="1" s="1"/>
  <c r="AJ165" i="1"/>
  <c r="CX165" i="1" s="1"/>
  <c r="W165" i="1" s="1"/>
  <c r="FR165" i="1"/>
  <c r="GL165" i="1"/>
  <c r="GN165" i="1"/>
  <c r="GO165" i="1"/>
  <c r="GV165" i="1"/>
  <c r="HC165" i="1" s="1"/>
  <c r="GX165" i="1" s="1"/>
  <c r="D166" i="1"/>
  <c r="AC166" i="1"/>
  <c r="AE166" i="1"/>
  <c r="CS166" i="1" s="1"/>
  <c r="AF166" i="1"/>
  <c r="AG166" i="1"/>
  <c r="AH166" i="1"/>
  <c r="AI166" i="1"/>
  <c r="CW166" i="1" s="1"/>
  <c r="V166" i="1" s="1"/>
  <c r="AJ166" i="1"/>
  <c r="CU166" i="1"/>
  <c r="T166" i="1" s="1"/>
  <c r="CV166" i="1"/>
  <c r="U166" i="1" s="1"/>
  <c r="CX166" i="1"/>
  <c r="W166" i="1" s="1"/>
  <c r="FR166" i="1"/>
  <c r="GL166" i="1"/>
  <c r="GN166" i="1"/>
  <c r="GO166" i="1"/>
  <c r="GV166" i="1"/>
  <c r="HC166" i="1"/>
  <c r="GX166" i="1" s="1"/>
  <c r="D167" i="1"/>
  <c r="I167" i="1"/>
  <c r="K167" i="1"/>
  <c r="AC167" i="1"/>
  <c r="AE167" i="1"/>
  <c r="AF167" i="1"/>
  <c r="AG167" i="1"/>
  <c r="AH167" i="1"/>
  <c r="CV167" i="1" s="1"/>
  <c r="AI167" i="1"/>
  <c r="AJ167" i="1"/>
  <c r="CU167" i="1"/>
  <c r="CW167" i="1"/>
  <c r="V167" i="1" s="1"/>
  <c r="CX167" i="1"/>
  <c r="W167" i="1" s="1"/>
  <c r="FR167" i="1"/>
  <c r="GL167" i="1"/>
  <c r="GN167" i="1"/>
  <c r="GO167" i="1"/>
  <c r="GV167" i="1"/>
  <c r="HC167" i="1"/>
  <c r="D168" i="1"/>
  <c r="I168" i="1"/>
  <c r="K168" i="1"/>
  <c r="Q168" i="1"/>
  <c r="AC168" i="1"/>
  <c r="AD168" i="1"/>
  <c r="AE168" i="1"/>
  <c r="AF168" i="1"/>
  <c r="AG168" i="1"/>
  <c r="CU168" i="1" s="1"/>
  <c r="T168" i="1" s="1"/>
  <c r="AH168" i="1"/>
  <c r="CV168" i="1" s="1"/>
  <c r="U168" i="1" s="1"/>
  <c r="AI168" i="1"/>
  <c r="CW168" i="1" s="1"/>
  <c r="AJ168" i="1"/>
  <c r="CX168" i="1" s="1"/>
  <c r="CQ168" i="1"/>
  <c r="CR168" i="1"/>
  <c r="FR168" i="1"/>
  <c r="GL168" i="1"/>
  <c r="GN168" i="1"/>
  <c r="GO168" i="1"/>
  <c r="GV168" i="1"/>
  <c r="HC168" i="1"/>
  <c r="AC169" i="1"/>
  <c r="CQ169" i="1" s="1"/>
  <c r="AE169" i="1"/>
  <c r="AF169" i="1"/>
  <c r="AG169" i="1"/>
  <c r="CU169" i="1" s="1"/>
  <c r="AH169" i="1"/>
  <c r="AI169" i="1"/>
  <c r="AJ169" i="1"/>
  <c r="CV169" i="1"/>
  <c r="CW169" i="1"/>
  <c r="CX169" i="1"/>
  <c r="FR169" i="1"/>
  <c r="GL169" i="1"/>
  <c r="GN169" i="1"/>
  <c r="GO169" i="1"/>
  <c r="GV169" i="1"/>
  <c r="HC169" i="1" s="1"/>
  <c r="D170" i="1"/>
  <c r="I170" i="1"/>
  <c r="K170" i="1"/>
  <c r="AC170" i="1"/>
  <c r="AE170" i="1"/>
  <c r="AF170" i="1"/>
  <c r="CT170" i="1" s="1"/>
  <c r="S170" i="1" s="1"/>
  <c r="AG170" i="1"/>
  <c r="CU170" i="1" s="1"/>
  <c r="T170" i="1" s="1"/>
  <c r="AH170" i="1"/>
  <c r="CV170" i="1" s="1"/>
  <c r="U170" i="1" s="1"/>
  <c r="AI170" i="1"/>
  <c r="CW170" i="1" s="1"/>
  <c r="AJ170" i="1"/>
  <c r="CX170" i="1"/>
  <c r="FR170" i="1"/>
  <c r="GL170" i="1"/>
  <c r="GN170" i="1"/>
  <c r="GO170" i="1"/>
  <c r="GV170" i="1"/>
  <c r="HC170" i="1" s="1"/>
  <c r="D171" i="1"/>
  <c r="AC171" i="1"/>
  <c r="CQ171" i="1" s="1"/>
  <c r="P171" i="1" s="1"/>
  <c r="AE171" i="1"/>
  <c r="AF171" i="1"/>
  <c r="AG171" i="1"/>
  <c r="AH171" i="1"/>
  <c r="AI171" i="1"/>
  <c r="CW171" i="1" s="1"/>
  <c r="V171" i="1" s="1"/>
  <c r="AJ171" i="1"/>
  <c r="CR171" i="1"/>
  <c r="Q171" i="1" s="1"/>
  <c r="CT171" i="1"/>
  <c r="S171" i="1" s="1"/>
  <c r="CU171" i="1"/>
  <c r="T171" i="1" s="1"/>
  <c r="CV171" i="1"/>
  <c r="U171" i="1" s="1"/>
  <c r="CX171" i="1"/>
  <c r="W171" i="1" s="1"/>
  <c r="FR171" i="1"/>
  <c r="GL171" i="1"/>
  <c r="GN171" i="1"/>
  <c r="GO171" i="1"/>
  <c r="GV171" i="1"/>
  <c r="HC171" i="1"/>
  <c r="GX171" i="1" s="1"/>
  <c r="B173" i="1"/>
  <c r="B157" i="1" s="1"/>
  <c r="C173" i="1"/>
  <c r="C157" i="1" s="1"/>
  <c r="D173" i="1"/>
  <c r="D157" i="1" s="1"/>
  <c r="F173" i="1"/>
  <c r="F157" i="1" s="1"/>
  <c r="G173" i="1"/>
  <c r="BX173" i="1"/>
  <c r="BX157" i="1" s="1"/>
  <c r="CK173" i="1"/>
  <c r="CL173" i="1"/>
  <c r="CM173" i="1"/>
  <c r="D203" i="1"/>
  <c r="E205" i="1"/>
  <c r="Z205" i="1"/>
  <c r="AA205" i="1"/>
  <c r="AM205" i="1"/>
  <c r="AN205" i="1"/>
  <c r="AO205" i="1"/>
  <c r="BE205" i="1"/>
  <c r="BF205" i="1"/>
  <c r="BG205" i="1"/>
  <c r="BH205" i="1"/>
  <c r="BI205" i="1"/>
  <c r="BJ205" i="1"/>
  <c r="BK205" i="1"/>
  <c r="BL205" i="1"/>
  <c r="BM205" i="1"/>
  <c r="BN205" i="1"/>
  <c r="BO205" i="1"/>
  <c r="BP205" i="1"/>
  <c r="BQ205" i="1"/>
  <c r="BR205" i="1"/>
  <c r="BS205" i="1"/>
  <c r="BT205" i="1"/>
  <c r="BU205" i="1"/>
  <c r="BV205" i="1"/>
  <c r="BW205" i="1"/>
  <c r="CN205" i="1"/>
  <c r="CO205" i="1"/>
  <c r="CP205" i="1"/>
  <c r="CQ205" i="1"/>
  <c r="CR205" i="1"/>
  <c r="CS205" i="1"/>
  <c r="CT205" i="1"/>
  <c r="CU205" i="1"/>
  <c r="CV205" i="1"/>
  <c r="CW205" i="1"/>
  <c r="CX205" i="1"/>
  <c r="CY205" i="1"/>
  <c r="CZ205" i="1"/>
  <c r="DA205" i="1"/>
  <c r="DB205" i="1"/>
  <c r="DC205" i="1"/>
  <c r="DD205" i="1"/>
  <c r="DE205" i="1"/>
  <c r="DF205" i="1"/>
  <c r="DG205" i="1"/>
  <c r="DH205" i="1"/>
  <c r="DI205" i="1"/>
  <c r="DJ205" i="1"/>
  <c r="DK205" i="1"/>
  <c r="DL205" i="1"/>
  <c r="DM205" i="1"/>
  <c r="DN205" i="1"/>
  <c r="DO205" i="1"/>
  <c r="DP205" i="1"/>
  <c r="DQ205" i="1"/>
  <c r="DR205" i="1"/>
  <c r="DS205" i="1"/>
  <c r="DT205" i="1"/>
  <c r="DU205" i="1"/>
  <c r="DV205" i="1"/>
  <c r="DW205" i="1"/>
  <c r="DX205" i="1"/>
  <c r="DY205" i="1"/>
  <c r="DZ205" i="1"/>
  <c r="EA205" i="1"/>
  <c r="EB205" i="1"/>
  <c r="EC205" i="1"/>
  <c r="ED205" i="1"/>
  <c r="EE205" i="1"/>
  <c r="EF205" i="1"/>
  <c r="EG205" i="1"/>
  <c r="EH205" i="1"/>
  <c r="EI205" i="1"/>
  <c r="EJ205" i="1"/>
  <c r="EK205" i="1"/>
  <c r="EL205" i="1"/>
  <c r="EM205" i="1"/>
  <c r="EN205" i="1"/>
  <c r="EO205" i="1"/>
  <c r="EP205" i="1"/>
  <c r="EQ205" i="1"/>
  <c r="ER205" i="1"/>
  <c r="ES205" i="1"/>
  <c r="ET205" i="1"/>
  <c r="EU205" i="1"/>
  <c r="EV205" i="1"/>
  <c r="EW205" i="1"/>
  <c r="EX205" i="1"/>
  <c r="EY205" i="1"/>
  <c r="EZ205" i="1"/>
  <c r="FA205" i="1"/>
  <c r="FB205" i="1"/>
  <c r="FC205" i="1"/>
  <c r="FD205" i="1"/>
  <c r="FE205" i="1"/>
  <c r="FF205" i="1"/>
  <c r="FG205" i="1"/>
  <c r="FH205" i="1"/>
  <c r="FI205" i="1"/>
  <c r="FJ205" i="1"/>
  <c r="FK205" i="1"/>
  <c r="FL205" i="1"/>
  <c r="FM205" i="1"/>
  <c r="FN205" i="1"/>
  <c r="FO205" i="1"/>
  <c r="FP205" i="1"/>
  <c r="FQ205" i="1"/>
  <c r="FR205" i="1"/>
  <c r="FS205" i="1"/>
  <c r="FT205" i="1"/>
  <c r="FU205" i="1"/>
  <c r="FV205" i="1"/>
  <c r="FW205" i="1"/>
  <c r="FX205" i="1"/>
  <c r="FY205" i="1"/>
  <c r="FZ205" i="1"/>
  <c r="GA205" i="1"/>
  <c r="GB205" i="1"/>
  <c r="GC205" i="1"/>
  <c r="GD205" i="1"/>
  <c r="GE205" i="1"/>
  <c r="GF205" i="1"/>
  <c r="GG205" i="1"/>
  <c r="GH205" i="1"/>
  <c r="GI205" i="1"/>
  <c r="GJ205" i="1"/>
  <c r="GK205" i="1"/>
  <c r="GL205" i="1"/>
  <c r="GM205" i="1"/>
  <c r="GN205" i="1"/>
  <c r="GO205" i="1"/>
  <c r="GP205" i="1"/>
  <c r="GQ205" i="1"/>
  <c r="GR205" i="1"/>
  <c r="GS205" i="1"/>
  <c r="GT205" i="1"/>
  <c r="GU205" i="1"/>
  <c r="GV205" i="1"/>
  <c r="GW205" i="1"/>
  <c r="GX205" i="1"/>
  <c r="D207" i="1"/>
  <c r="P207" i="1"/>
  <c r="Q207" i="1"/>
  <c r="R207" i="1"/>
  <c r="GK207" i="1" s="1"/>
  <c r="AC207" i="1"/>
  <c r="AE207" i="1"/>
  <c r="AD207" i="1" s="1"/>
  <c r="AF207" i="1"/>
  <c r="AG207" i="1"/>
  <c r="CU207" i="1" s="1"/>
  <c r="T207" i="1" s="1"/>
  <c r="AH207" i="1"/>
  <c r="CV207" i="1" s="1"/>
  <c r="U207" i="1" s="1"/>
  <c r="AI207" i="1"/>
  <c r="CW207" i="1" s="1"/>
  <c r="V207" i="1" s="1"/>
  <c r="AJ207" i="1"/>
  <c r="CX207" i="1" s="1"/>
  <c r="W207" i="1" s="1"/>
  <c r="CQ207" i="1"/>
  <c r="CR207" i="1"/>
  <c r="CS207" i="1"/>
  <c r="CT207" i="1"/>
  <c r="S207" i="1" s="1"/>
  <c r="FR207" i="1"/>
  <c r="GL207" i="1"/>
  <c r="GN207" i="1"/>
  <c r="GO207" i="1"/>
  <c r="GV207" i="1"/>
  <c r="HC207" i="1"/>
  <c r="GX207" i="1" s="1"/>
  <c r="D208" i="1"/>
  <c r="AC208" i="1"/>
  <c r="CQ208" i="1" s="1"/>
  <c r="P208" i="1" s="1"/>
  <c r="AD208" i="1"/>
  <c r="AE208" i="1"/>
  <c r="AF208" i="1"/>
  <c r="CT208" i="1" s="1"/>
  <c r="S208" i="1" s="1"/>
  <c r="AG208" i="1"/>
  <c r="CU208" i="1" s="1"/>
  <c r="T208" i="1" s="1"/>
  <c r="AH208" i="1"/>
  <c r="AI208" i="1"/>
  <c r="AJ208" i="1"/>
  <c r="CV208" i="1"/>
  <c r="U208" i="1" s="1"/>
  <c r="CW208" i="1"/>
  <c r="V208" i="1" s="1"/>
  <c r="CX208" i="1"/>
  <c r="W208" i="1" s="1"/>
  <c r="FR208" i="1"/>
  <c r="GL208" i="1"/>
  <c r="GN208" i="1"/>
  <c r="GO208" i="1"/>
  <c r="GV208" i="1"/>
  <c r="HC208" i="1"/>
  <c r="GX208" i="1" s="1"/>
  <c r="D209" i="1"/>
  <c r="I209" i="1"/>
  <c r="K209" i="1"/>
  <c r="AC209" i="1"/>
  <c r="CQ209" i="1" s="1"/>
  <c r="P209" i="1" s="1"/>
  <c r="AE209" i="1"/>
  <c r="AF209" i="1"/>
  <c r="CT209" i="1" s="1"/>
  <c r="S209" i="1" s="1"/>
  <c r="AG209" i="1"/>
  <c r="CU209" i="1" s="1"/>
  <c r="T209" i="1" s="1"/>
  <c r="AH209" i="1"/>
  <c r="CV209" i="1" s="1"/>
  <c r="AI209" i="1"/>
  <c r="AJ209" i="1"/>
  <c r="CW209" i="1"/>
  <c r="V209" i="1" s="1"/>
  <c r="CX209" i="1"/>
  <c r="W209" i="1" s="1"/>
  <c r="FR209" i="1"/>
  <c r="GL209" i="1"/>
  <c r="GN209" i="1"/>
  <c r="GO209" i="1"/>
  <c r="GV209" i="1"/>
  <c r="HC209" i="1"/>
  <c r="GX209" i="1" s="1"/>
  <c r="D210" i="1"/>
  <c r="AC210" i="1"/>
  <c r="AE210" i="1"/>
  <c r="AF210" i="1"/>
  <c r="CT210" i="1" s="1"/>
  <c r="S210" i="1" s="1"/>
  <c r="AG210" i="1"/>
  <c r="AH210" i="1"/>
  <c r="CV210" i="1" s="1"/>
  <c r="U210" i="1" s="1"/>
  <c r="AI210" i="1"/>
  <c r="CW210" i="1" s="1"/>
  <c r="V210" i="1" s="1"/>
  <c r="AJ210" i="1"/>
  <c r="CX210" i="1" s="1"/>
  <c r="W210" i="1" s="1"/>
  <c r="CQ210" i="1"/>
  <c r="P210" i="1" s="1"/>
  <c r="CU210" i="1"/>
  <c r="T210" i="1" s="1"/>
  <c r="FR210" i="1"/>
  <c r="GL210" i="1"/>
  <c r="GN210" i="1"/>
  <c r="GO210" i="1"/>
  <c r="GV210" i="1"/>
  <c r="HC210" i="1"/>
  <c r="GX210" i="1" s="1"/>
  <c r="D211" i="1"/>
  <c r="AC211" i="1"/>
  <c r="CQ211" i="1" s="1"/>
  <c r="P211" i="1" s="1"/>
  <c r="AE211" i="1"/>
  <c r="AF211" i="1"/>
  <c r="AG211" i="1"/>
  <c r="CU211" i="1" s="1"/>
  <c r="T211" i="1" s="1"/>
  <c r="AH211" i="1"/>
  <c r="CV211" i="1" s="1"/>
  <c r="U211" i="1" s="1"/>
  <c r="AI211" i="1"/>
  <c r="AJ211" i="1"/>
  <c r="CW211" i="1"/>
  <c r="V211" i="1" s="1"/>
  <c r="CX211" i="1"/>
  <c r="W211" i="1" s="1"/>
  <c r="FR211" i="1"/>
  <c r="GL211" i="1"/>
  <c r="GN211" i="1"/>
  <c r="GO211" i="1"/>
  <c r="GV211" i="1"/>
  <c r="HC211" i="1" s="1"/>
  <c r="GX211" i="1" s="1"/>
  <c r="D213" i="1"/>
  <c r="I213" i="1"/>
  <c r="K213" i="1"/>
  <c r="AC213" i="1"/>
  <c r="CQ213" i="1" s="1"/>
  <c r="P213" i="1" s="1"/>
  <c r="AE213" i="1"/>
  <c r="AF213" i="1"/>
  <c r="AG213" i="1"/>
  <c r="CU213" i="1" s="1"/>
  <c r="AH213" i="1"/>
  <c r="CV213" i="1" s="1"/>
  <c r="U213" i="1" s="1"/>
  <c r="AI213" i="1"/>
  <c r="CW213" i="1" s="1"/>
  <c r="AJ213" i="1"/>
  <c r="CX213" i="1" s="1"/>
  <c r="FR213" i="1"/>
  <c r="GL213" i="1"/>
  <c r="GN213" i="1"/>
  <c r="GO213" i="1"/>
  <c r="GV213" i="1"/>
  <c r="HC213" i="1" s="1"/>
  <c r="D214" i="1"/>
  <c r="I214" i="1"/>
  <c r="K214" i="1"/>
  <c r="AC214" i="1"/>
  <c r="CQ214" i="1" s="1"/>
  <c r="P214" i="1" s="1"/>
  <c r="AE214" i="1"/>
  <c r="AF214" i="1"/>
  <c r="AG214" i="1"/>
  <c r="CU214" i="1" s="1"/>
  <c r="T214" i="1" s="1"/>
  <c r="AH214" i="1"/>
  <c r="CV214" i="1" s="1"/>
  <c r="U214" i="1" s="1"/>
  <c r="AI214" i="1"/>
  <c r="CW214" i="1" s="1"/>
  <c r="V214" i="1" s="1"/>
  <c r="AJ214" i="1"/>
  <c r="CX214" i="1" s="1"/>
  <c r="FR214" i="1"/>
  <c r="GL214" i="1"/>
  <c r="GN214" i="1"/>
  <c r="GO214" i="1"/>
  <c r="GV214" i="1"/>
  <c r="HC214" i="1"/>
  <c r="GX214" i="1" s="1"/>
  <c r="D215" i="1"/>
  <c r="I215" i="1"/>
  <c r="K215" i="1"/>
  <c r="AC215" i="1"/>
  <c r="CQ215" i="1" s="1"/>
  <c r="P215" i="1" s="1"/>
  <c r="AE215" i="1"/>
  <c r="AF215" i="1"/>
  <c r="AG215" i="1"/>
  <c r="CU215" i="1" s="1"/>
  <c r="AH215" i="1"/>
  <c r="CV215" i="1" s="1"/>
  <c r="AI215" i="1"/>
  <c r="CW215" i="1" s="1"/>
  <c r="AJ215" i="1"/>
  <c r="CX215" i="1" s="1"/>
  <c r="FR215" i="1"/>
  <c r="GL215" i="1"/>
  <c r="GN215" i="1"/>
  <c r="GO215" i="1"/>
  <c r="GV215" i="1"/>
  <c r="HC215" i="1" s="1"/>
  <c r="D216" i="1"/>
  <c r="I216" i="1"/>
  <c r="K216" i="1"/>
  <c r="U216" i="1"/>
  <c r="V216" i="1"/>
  <c r="AC216" i="1"/>
  <c r="CQ216" i="1" s="1"/>
  <c r="P216" i="1" s="1"/>
  <c r="AE216" i="1"/>
  <c r="AF216" i="1"/>
  <c r="AG216" i="1"/>
  <c r="CU216" i="1" s="1"/>
  <c r="T216" i="1" s="1"/>
  <c r="AH216" i="1"/>
  <c r="AI216" i="1"/>
  <c r="AJ216" i="1"/>
  <c r="CV216" i="1"/>
  <c r="CW216" i="1"/>
  <c r="CX216" i="1"/>
  <c r="FR216" i="1"/>
  <c r="GL216" i="1"/>
  <c r="GN216" i="1"/>
  <c r="GO216" i="1"/>
  <c r="GV216" i="1"/>
  <c r="HC216" i="1" s="1"/>
  <c r="D217" i="1"/>
  <c r="I217" i="1"/>
  <c r="K217" i="1"/>
  <c r="AC217" i="1"/>
  <c r="CQ217" i="1" s="1"/>
  <c r="AE217" i="1"/>
  <c r="AF217" i="1"/>
  <c r="AG217" i="1"/>
  <c r="CU217" i="1" s="1"/>
  <c r="AH217" i="1"/>
  <c r="CV217" i="1" s="1"/>
  <c r="AI217" i="1"/>
  <c r="CW217" i="1" s="1"/>
  <c r="AJ217" i="1"/>
  <c r="CX217" i="1" s="1"/>
  <c r="W217" i="1" s="1"/>
  <c r="FR217" i="1"/>
  <c r="GL217" i="1"/>
  <c r="GN217" i="1"/>
  <c r="GO217" i="1"/>
  <c r="GV217" i="1"/>
  <c r="HC217" i="1" s="1"/>
  <c r="D218" i="1"/>
  <c r="I218" i="1"/>
  <c r="K218" i="1"/>
  <c r="AC218" i="1"/>
  <c r="AE218" i="1"/>
  <c r="AF218" i="1"/>
  <c r="AG218" i="1"/>
  <c r="CU218" i="1" s="1"/>
  <c r="T218" i="1" s="1"/>
  <c r="AH218" i="1"/>
  <c r="CV218" i="1" s="1"/>
  <c r="AI218" i="1"/>
  <c r="CW218" i="1" s="1"/>
  <c r="AJ218" i="1"/>
  <c r="CX218" i="1" s="1"/>
  <c r="CQ218" i="1"/>
  <c r="P218" i="1" s="1"/>
  <c r="FR218" i="1"/>
  <c r="GL218" i="1"/>
  <c r="GN218" i="1"/>
  <c r="GO218" i="1"/>
  <c r="GV218" i="1"/>
  <c r="HC218" i="1" s="1"/>
  <c r="D219" i="1"/>
  <c r="I219" i="1"/>
  <c r="K219" i="1"/>
  <c r="AC219" i="1"/>
  <c r="CQ219" i="1" s="1"/>
  <c r="AE219" i="1"/>
  <c r="AF219" i="1"/>
  <c r="AG219" i="1"/>
  <c r="AH219" i="1"/>
  <c r="AI219" i="1"/>
  <c r="AJ219" i="1"/>
  <c r="CR219" i="1"/>
  <c r="Q219" i="1" s="1"/>
  <c r="CU219" i="1"/>
  <c r="T219" i="1" s="1"/>
  <c r="CV219" i="1"/>
  <c r="U219" i="1" s="1"/>
  <c r="CW219" i="1"/>
  <c r="V219" i="1" s="1"/>
  <c r="CX219" i="1"/>
  <c r="W219" i="1" s="1"/>
  <c r="FR219" i="1"/>
  <c r="GL219" i="1"/>
  <c r="GN219" i="1"/>
  <c r="GO219" i="1"/>
  <c r="GV219" i="1"/>
  <c r="HC219" i="1"/>
  <c r="AC220" i="1"/>
  <c r="CQ220" i="1" s="1"/>
  <c r="P220" i="1" s="1"/>
  <c r="AE220" i="1"/>
  <c r="AF220" i="1"/>
  <c r="AG220" i="1"/>
  <c r="AH220" i="1"/>
  <c r="AI220" i="1"/>
  <c r="AJ220" i="1"/>
  <c r="CT220" i="1"/>
  <c r="S220" i="1" s="1"/>
  <c r="CZ220" i="1" s="1"/>
  <c r="Y220" i="1" s="1"/>
  <c r="CU220" i="1"/>
  <c r="T220" i="1" s="1"/>
  <c r="CV220" i="1"/>
  <c r="U220" i="1" s="1"/>
  <c r="CW220" i="1"/>
  <c r="V220" i="1" s="1"/>
  <c r="CX220" i="1"/>
  <c r="W220" i="1" s="1"/>
  <c r="CY220" i="1"/>
  <c r="X220" i="1" s="1"/>
  <c r="FR220" i="1"/>
  <c r="GL220" i="1"/>
  <c r="GN220" i="1"/>
  <c r="GO220" i="1"/>
  <c r="GV220" i="1"/>
  <c r="HC220" i="1"/>
  <c r="GX220" i="1" s="1"/>
  <c r="B222" i="1"/>
  <c r="B205" i="1" s="1"/>
  <c r="C222" i="1"/>
  <c r="C205" i="1" s="1"/>
  <c r="D222" i="1"/>
  <c r="D205" i="1" s="1"/>
  <c r="F222" i="1"/>
  <c r="F205" i="1" s="1"/>
  <c r="G222" i="1"/>
  <c r="BX222" i="1"/>
  <c r="AO222" i="1" s="1"/>
  <c r="F226" i="1" s="1"/>
  <c r="CK222" i="1"/>
  <c r="CK205" i="1" s="1"/>
  <c r="CL222" i="1"/>
  <c r="CM222" i="1"/>
  <c r="D252" i="1"/>
  <c r="E254" i="1"/>
  <c r="Z254" i="1"/>
  <c r="AA254" i="1"/>
  <c r="AM254" i="1"/>
  <c r="AN254" i="1"/>
  <c r="BE254" i="1"/>
  <c r="BF254" i="1"/>
  <c r="BG254" i="1"/>
  <c r="BH254" i="1"/>
  <c r="BI254" i="1"/>
  <c r="BJ254" i="1"/>
  <c r="BK254" i="1"/>
  <c r="BL254" i="1"/>
  <c r="BM254" i="1"/>
  <c r="BN254" i="1"/>
  <c r="BO254" i="1"/>
  <c r="BP254" i="1"/>
  <c r="BQ254" i="1"/>
  <c r="BR254" i="1"/>
  <c r="BS254" i="1"/>
  <c r="BT254" i="1"/>
  <c r="BU254" i="1"/>
  <c r="BV254" i="1"/>
  <c r="BW254" i="1"/>
  <c r="CN254" i="1"/>
  <c r="CO254" i="1"/>
  <c r="CP254" i="1"/>
  <c r="CQ254" i="1"/>
  <c r="CR254" i="1"/>
  <c r="CS254" i="1"/>
  <c r="CT254" i="1"/>
  <c r="CU254" i="1"/>
  <c r="CV254" i="1"/>
  <c r="CW254" i="1"/>
  <c r="CX254" i="1"/>
  <c r="CY254" i="1"/>
  <c r="CZ254" i="1"/>
  <c r="DA254" i="1"/>
  <c r="DB254" i="1"/>
  <c r="DC254" i="1"/>
  <c r="DD254" i="1"/>
  <c r="DE254" i="1"/>
  <c r="DF254" i="1"/>
  <c r="DG254" i="1"/>
  <c r="DH254" i="1"/>
  <c r="DI254" i="1"/>
  <c r="DJ254" i="1"/>
  <c r="DK254" i="1"/>
  <c r="DL254" i="1"/>
  <c r="DM254" i="1"/>
  <c r="DN254" i="1"/>
  <c r="DO254" i="1"/>
  <c r="DP254" i="1"/>
  <c r="DQ254" i="1"/>
  <c r="DR254" i="1"/>
  <c r="DS254" i="1"/>
  <c r="DT254" i="1"/>
  <c r="DU254" i="1"/>
  <c r="DV254" i="1"/>
  <c r="DW254" i="1"/>
  <c r="DX254" i="1"/>
  <c r="DY254" i="1"/>
  <c r="DZ254" i="1"/>
  <c r="EA254" i="1"/>
  <c r="EB254" i="1"/>
  <c r="EC254" i="1"/>
  <c r="ED254" i="1"/>
  <c r="EE254" i="1"/>
  <c r="EF254" i="1"/>
  <c r="EG254" i="1"/>
  <c r="EH254" i="1"/>
  <c r="EI254" i="1"/>
  <c r="EJ254" i="1"/>
  <c r="EK254" i="1"/>
  <c r="EL254" i="1"/>
  <c r="EM254" i="1"/>
  <c r="EN254" i="1"/>
  <c r="EO254" i="1"/>
  <c r="EP254" i="1"/>
  <c r="EQ254" i="1"/>
  <c r="ER254" i="1"/>
  <c r="ES254" i="1"/>
  <c r="ET254" i="1"/>
  <c r="EU254" i="1"/>
  <c r="EV254" i="1"/>
  <c r="EW254" i="1"/>
  <c r="EX254" i="1"/>
  <c r="EY254" i="1"/>
  <c r="EZ254" i="1"/>
  <c r="FA254" i="1"/>
  <c r="FB254" i="1"/>
  <c r="FC254" i="1"/>
  <c r="FD254" i="1"/>
  <c r="FE254" i="1"/>
  <c r="FF254" i="1"/>
  <c r="FG254" i="1"/>
  <c r="FH254" i="1"/>
  <c r="FI254" i="1"/>
  <c r="FJ254" i="1"/>
  <c r="FK254" i="1"/>
  <c r="FL254" i="1"/>
  <c r="FM254" i="1"/>
  <c r="FN254" i="1"/>
  <c r="FO254" i="1"/>
  <c r="FP254" i="1"/>
  <c r="FQ254" i="1"/>
  <c r="FR254" i="1"/>
  <c r="FS254" i="1"/>
  <c r="FT254" i="1"/>
  <c r="FU254" i="1"/>
  <c r="FV254" i="1"/>
  <c r="FW254" i="1"/>
  <c r="FX254" i="1"/>
  <c r="FY254" i="1"/>
  <c r="FZ254" i="1"/>
  <c r="GA254" i="1"/>
  <c r="GB254" i="1"/>
  <c r="GC254" i="1"/>
  <c r="GD254" i="1"/>
  <c r="GE254" i="1"/>
  <c r="GF254" i="1"/>
  <c r="GG254" i="1"/>
  <c r="GH254" i="1"/>
  <c r="GI254" i="1"/>
  <c r="GJ254" i="1"/>
  <c r="GK254" i="1"/>
  <c r="GL254" i="1"/>
  <c r="GM254" i="1"/>
  <c r="GN254" i="1"/>
  <c r="GO254" i="1"/>
  <c r="GP254" i="1"/>
  <c r="GQ254" i="1"/>
  <c r="GR254" i="1"/>
  <c r="GS254" i="1"/>
  <c r="GT254" i="1"/>
  <c r="GU254" i="1"/>
  <c r="GV254" i="1"/>
  <c r="GW254" i="1"/>
  <c r="GX254" i="1"/>
  <c r="D256" i="1"/>
  <c r="P256" i="1"/>
  <c r="AC256" i="1"/>
  <c r="CQ256" i="1" s="1"/>
  <c r="AE256" i="1"/>
  <c r="AF256" i="1"/>
  <c r="AG256" i="1"/>
  <c r="CU256" i="1" s="1"/>
  <c r="T256" i="1" s="1"/>
  <c r="AH256" i="1"/>
  <c r="CV256" i="1" s="1"/>
  <c r="U256" i="1" s="1"/>
  <c r="AI256" i="1"/>
  <c r="CW256" i="1" s="1"/>
  <c r="V256" i="1" s="1"/>
  <c r="AJ256" i="1"/>
  <c r="CX256" i="1" s="1"/>
  <c r="W256" i="1" s="1"/>
  <c r="FR256" i="1"/>
  <c r="GL256" i="1"/>
  <c r="GN256" i="1"/>
  <c r="GO256" i="1"/>
  <c r="GV256" i="1"/>
  <c r="HC256" i="1" s="1"/>
  <c r="GX256" i="1"/>
  <c r="D257" i="1"/>
  <c r="AC257" i="1"/>
  <c r="CQ257" i="1" s="1"/>
  <c r="P257" i="1" s="1"/>
  <c r="AE257" i="1"/>
  <c r="AF257" i="1"/>
  <c r="AG257" i="1"/>
  <c r="AH257" i="1"/>
  <c r="CV257" i="1" s="1"/>
  <c r="U257" i="1" s="1"/>
  <c r="AI257" i="1"/>
  <c r="CW257" i="1" s="1"/>
  <c r="V257" i="1" s="1"/>
  <c r="AJ257" i="1"/>
  <c r="CX257" i="1" s="1"/>
  <c r="W257" i="1" s="1"/>
  <c r="CT257" i="1"/>
  <c r="S257" i="1" s="1"/>
  <c r="CU257" i="1"/>
  <c r="T257" i="1" s="1"/>
  <c r="FR257" i="1"/>
  <c r="GL257" i="1"/>
  <c r="GN257" i="1"/>
  <c r="GO257" i="1"/>
  <c r="GV257" i="1"/>
  <c r="HC257" i="1"/>
  <c r="GX257" i="1" s="1"/>
  <c r="D258" i="1"/>
  <c r="I258" i="1"/>
  <c r="K258" i="1"/>
  <c r="AC258" i="1"/>
  <c r="CQ258" i="1" s="1"/>
  <c r="P258" i="1" s="1"/>
  <c r="AE258" i="1"/>
  <c r="CR258" i="1" s="1"/>
  <c r="Q258" i="1" s="1"/>
  <c r="AF258" i="1"/>
  <c r="CT258" i="1" s="1"/>
  <c r="S258" i="1" s="1"/>
  <c r="CY258" i="1" s="1"/>
  <c r="X258" i="1" s="1"/>
  <c r="AG258" i="1"/>
  <c r="CU258" i="1" s="1"/>
  <c r="AH258" i="1"/>
  <c r="CV258" i="1" s="1"/>
  <c r="AI258" i="1"/>
  <c r="AJ258" i="1"/>
  <c r="CW258" i="1"/>
  <c r="CX258" i="1"/>
  <c r="FR258" i="1"/>
  <c r="GL258" i="1"/>
  <c r="GN258" i="1"/>
  <c r="GO258" i="1"/>
  <c r="GV258" i="1"/>
  <c r="HC258" i="1"/>
  <c r="GX258" i="1" s="1"/>
  <c r="D259" i="1"/>
  <c r="P259" i="1"/>
  <c r="CP259" i="1" s="1"/>
  <c r="O259" i="1" s="1"/>
  <c r="Q259" i="1"/>
  <c r="R259" i="1"/>
  <c r="GK259" i="1" s="1"/>
  <c r="S259" i="1"/>
  <c r="T259" i="1"/>
  <c r="AC259" i="1"/>
  <c r="AE259" i="1"/>
  <c r="AF259" i="1"/>
  <c r="AG259" i="1"/>
  <c r="CU259" i="1" s="1"/>
  <c r="AH259" i="1"/>
  <c r="CV259" i="1" s="1"/>
  <c r="U259" i="1" s="1"/>
  <c r="AI259" i="1"/>
  <c r="CW259" i="1" s="1"/>
  <c r="V259" i="1" s="1"/>
  <c r="AJ259" i="1"/>
  <c r="CX259" i="1" s="1"/>
  <c r="W259" i="1" s="1"/>
  <c r="CQ259" i="1"/>
  <c r="CR259" i="1"/>
  <c r="CS259" i="1"/>
  <c r="CT259" i="1"/>
  <c r="FR259" i="1"/>
  <c r="GL259" i="1"/>
  <c r="GN259" i="1"/>
  <c r="GO259" i="1"/>
  <c r="GV259" i="1"/>
  <c r="HC259" i="1"/>
  <c r="GX259" i="1" s="1"/>
  <c r="D260" i="1"/>
  <c r="S260" i="1"/>
  <c r="T260" i="1"/>
  <c r="AC260" i="1"/>
  <c r="AE260" i="1"/>
  <c r="CR260" i="1" s="1"/>
  <c r="Q260" i="1" s="1"/>
  <c r="AF260" i="1"/>
  <c r="AG260" i="1"/>
  <c r="AH260" i="1"/>
  <c r="AI260" i="1"/>
  <c r="AJ260" i="1"/>
  <c r="CX260" i="1" s="1"/>
  <c r="W260" i="1" s="1"/>
  <c r="CQ260" i="1"/>
  <c r="P260" i="1" s="1"/>
  <c r="CT260" i="1"/>
  <c r="CU260" i="1"/>
  <c r="CV260" i="1"/>
  <c r="U260" i="1" s="1"/>
  <c r="CW260" i="1"/>
  <c r="V260" i="1" s="1"/>
  <c r="FR260" i="1"/>
  <c r="GL260" i="1"/>
  <c r="GN260" i="1"/>
  <c r="GO260" i="1"/>
  <c r="GV260" i="1"/>
  <c r="HC260" i="1" s="1"/>
  <c r="GX260" i="1" s="1"/>
  <c r="D261" i="1"/>
  <c r="AC261" i="1"/>
  <c r="CQ261" i="1" s="1"/>
  <c r="P261" i="1" s="1"/>
  <c r="AE261" i="1"/>
  <c r="AF261" i="1"/>
  <c r="AG261" i="1"/>
  <c r="CU261" i="1" s="1"/>
  <c r="T261" i="1" s="1"/>
  <c r="AH261" i="1"/>
  <c r="CV261" i="1" s="1"/>
  <c r="U261" i="1" s="1"/>
  <c r="AI261" i="1"/>
  <c r="CW261" i="1" s="1"/>
  <c r="V261" i="1" s="1"/>
  <c r="AJ261" i="1"/>
  <c r="CX261" i="1" s="1"/>
  <c r="W261" i="1" s="1"/>
  <c r="FR261" i="1"/>
  <c r="GL261" i="1"/>
  <c r="GN261" i="1"/>
  <c r="GO261" i="1"/>
  <c r="GV261" i="1"/>
  <c r="HC261" i="1"/>
  <c r="GX261" i="1" s="1"/>
  <c r="D262" i="1"/>
  <c r="AC262" i="1"/>
  <c r="AE262" i="1"/>
  <c r="AF262" i="1"/>
  <c r="AG262" i="1"/>
  <c r="CU262" i="1" s="1"/>
  <c r="T262" i="1" s="1"/>
  <c r="AH262" i="1"/>
  <c r="CV262" i="1" s="1"/>
  <c r="U262" i="1" s="1"/>
  <c r="AI262" i="1"/>
  <c r="CW262" i="1" s="1"/>
  <c r="V262" i="1" s="1"/>
  <c r="AJ262" i="1"/>
  <c r="CX262" i="1" s="1"/>
  <c r="W262" i="1" s="1"/>
  <c r="CQ262" i="1"/>
  <c r="P262" i="1" s="1"/>
  <c r="CR262" i="1"/>
  <c r="Q262" i="1" s="1"/>
  <c r="CS262" i="1"/>
  <c r="FR262" i="1"/>
  <c r="GL262" i="1"/>
  <c r="GN262" i="1"/>
  <c r="GO262" i="1"/>
  <c r="GV262" i="1"/>
  <c r="HC262" i="1" s="1"/>
  <c r="GX262" i="1" s="1"/>
  <c r="D263" i="1"/>
  <c r="AC263" i="1"/>
  <c r="CQ263" i="1" s="1"/>
  <c r="P263" i="1" s="1"/>
  <c r="AE263" i="1"/>
  <c r="AD263" i="1" s="1"/>
  <c r="AF263" i="1"/>
  <c r="AG263" i="1"/>
  <c r="AH263" i="1"/>
  <c r="AI263" i="1"/>
  <c r="CW263" i="1" s="1"/>
  <c r="V263" i="1" s="1"/>
  <c r="AJ263" i="1"/>
  <c r="CX263" i="1" s="1"/>
  <c r="W263" i="1" s="1"/>
  <c r="CR263" i="1"/>
  <c r="Q263" i="1" s="1"/>
  <c r="CS263" i="1"/>
  <c r="R263" i="1" s="1"/>
  <c r="GK263" i="1" s="1"/>
  <c r="CT263" i="1"/>
  <c r="S263" i="1" s="1"/>
  <c r="CY263" i="1" s="1"/>
  <c r="X263" i="1" s="1"/>
  <c r="CU263" i="1"/>
  <c r="T263" i="1" s="1"/>
  <c r="CV263" i="1"/>
  <c r="U263" i="1" s="1"/>
  <c r="CZ263" i="1"/>
  <c r="Y263" i="1" s="1"/>
  <c r="FR263" i="1"/>
  <c r="GL263" i="1"/>
  <c r="GN263" i="1"/>
  <c r="GO263" i="1"/>
  <c r="GV263" i="1"/>
  <c r="HC263" i="1" s="1"/>
  <c r="GX263" i="1" s="1"/>
  <c r="D264" i="1"/>
  <c r="P264" i="1"/>
  <c r="AC264" i="1"/>
  <c r="CQ264" i="1" s="1"/>
  <c r="AE264" i="1"/>
  <c r="AF264" i="1"/>
  <c r="CT264" i="1" s="1"/>
  <c r="S264" i="1" s="1"/>
  <c r="CZ264" i="1" s="1"/>
  <c r="Y264" i="1" s="1"/>
  <c r="AG264" i="1"/>
  <c r="CU264" i="1" s="1"/>
  <c r="T264" i="1" s="1"/>
  <c r="AH264" i="1"/>
  <c r="CV264" i="1" s="1"/>
  <c r="U264" i="1" s="1"/>
  <c r="AI264" i="1"/>
  <c r="AJ264" i="1"/>
  <c r="CW264" i="1"/>
  <c r="V264" i="1" s="1"/>
  <c r="CX264" i="1"/>
  <c r="W264" i="1" s="1"/>
  <c r="FR264" i="1"/>
  <c r="GL264" i="1"/>
  <c r="GN264" i="1"/>
  <c r="GO264" i="1"/>
  <c r="GV264" i="1"/>
  <c r="HC264" i="1" s="1"/>
  <c r="GX264" i="1" s="1"/>
  <c r="D265" i="1"/>
  <c r="S265" i="1"/>
  <c r="T265" i="1"/>
  <c r="U265" i="1"/>
  <c r="AC265" i="1"/>
  <c r="AE265" i="1"/>
  <c r="AF265" i="1"/>
  <c r="AG265" i="1"/>
  <c r="AH265" i="1"/>
  <c r="CV265" i="1" s="1"/>
  <c r="AI265" i="1"/>
  <c r="CW265" i="1" s="1"/>
  <c r="V265" i="1" s="1"/>
  <c r="AJ265" i="1"/>
  <c r="CX265" i="1" s="1"/>
  <c r="W265" i="1" s="1"/>
  <c r="CR265" i="1"/>
  <c r="Q265" i="1" s="1"/>
  <c r="CS265" i="1"/>
  <c r="CT265" i="1"/>
  <c r="CU265" i="1"/>
  <c r="FR265" i="1"/>
  <c r="GL265" i="1"/>
  <c r="GN265" i="1"/>
  <c r="GO265" i="1"/>
  <c r="GV265" i="1"/>
  <c r="HC265" i="1" s="1"/>
  <c r="GX265" i="1" s="1"/>
  <c r="D266" i="1"/>
  <c r="AC266" i="1"/>
  <c r="CQ266" i="1" s="1"/>
  <c r="P266" i="1" s="1"/>
  <c r="AE266" i="1"/>
  <c r="AF266" i="1"/>
  <c r="AG266" i="1"/>
  <c r="CU266" i="1" s="1"/>
  <c r="T266" i="1" s="1"/>
  <c r="AH266" i="1"/>
  <c r="CV266" i="1" s="1"/>
  <c r="U266" i="1" s="1"/>
  <c r="AI266" i="1"/>
  <c r="CW266" i="1" s="1"/>
  <c r="V266" i="1" s="1"/>
  <c r="AJ266" i="1"/>
  <c r="CS266" i="1"/>
  <c r="CX266" i="1"/>
  <c r="W266" i="1" s="1"/>
  <c r="FR266" i="1"/>
  <c r="GL266" i="1"/>
  <c r="GN266" i="1"/>
  <c r="GO266" i="1"/>
  <c r="GV266" i="1"/>
  <c r="HC266" i="1"/>
  <c r="GX266" i="1" s="1"/>
  <c r="D267" i="1"/>
  <c r="V267" i="1"/>
  <c r="AC267" i="1"/>
  <c r="AE267" i="1"/>
  <c r="AF267" i="1"/>
  <c r="CT267" i="1" s="1"/>
  <c r="S267" i="1" s="1"/>
  <c r="AG267" i="1"/>
  <c r="CU267" i="1" s="1"/>
  <c r="T267" i="1" s="1"/>
  <c r="AH267" i="1"/>
  <c r="CV267" i="1" s="1"/>
  <c r="U267" i="1" s="1"/>
  <c r="AI267" i="1"/>
  <c r="CW267" i="1" s="1"/>
  <c r="AJ267" i="1"/>
  <c r="CX267" i="1" s="1"/>
  <c r="W267" i="1" s="1"/>
  <c r="CQ267" i="1"/>
  <c r="P267" i="1" s="1"/>
  <c r="FR267" i="1"/>
  <c r="GL267" i="1"/>
  <c r="GN267" i="1"/>
  <c r="GO267" i="1"/>
  <c r="GV267" i="1"/>
  <c r="HC267" i="1" s="1"/>
  <c r="GX267" i="1" s="1"/>
  <c r="D268" i="1"/>
  <c r="U268" i="1"/>
  <c r="AC268" i="1"/>
  <c r="CQ268" i="1" s="1"/>
  <c r="P268" i="1" s="1"/>
  <c r="AE268" i="1"/>
  <c r="AD268" i="1" s="1"/>
  <c r="AF268" i="1"/>
  <c r="CT268" i="1" s="1"/>
  <c r="S268" i="1" s="1"/>
  <c r="AG268" i="1"/>
  <c r="CU268" i="1" s="1"/>
  <c r="T268" i="1" s="1"/>
  <c r="AH268" i="1"/>
  <c r="AI268" i="1"/>
  <c r="AJ268" i="1"/>
  <c r="CX268" i="1" s="1"/>
  <c r="W268" i="1" s="1"/>
  <c r="CR268" i="1"/>
  <c r="Q268" i="1" s="1"/>
  <c r="CS268" i="1"/>
  <c r="R268" i="1" s="1"/>
  <c r="GK268" i="1" s="1"/>
  <c r="CV268" i="1"/>
  <c r="CW268" i="1"/>
  <c r="V268" i="1" s="1"/>
  <c r="FR268" i="1"/>
  <c r="GL268" i="1"/>
  <c r="GN268" i="1"/>
  <c r="GO268" i="1"/>
  <c r="GV268" i="1"/>
  <c r="HC268" i="1" s="1"/>
  <c r="GX268" i="1" s="1"/>
  <c r="D269" i="1"/>
  <c r="AC269" i="1"/>
  <c r="CQ269" i="1" s="1"/>
  <c r="P269" i="1" s="1"/>
  <c r="AE269" i="1"/>
  <c r="AF269" i="1"/>
  <c r="AG269" i="1"/>
  <c r="AH269" i="1"/>
  <c r="AI269" i="1"/>
  <c r="AJ269" i="1"/>
  <c r="CX269" i="1" s="1"/>
  <c r="W269" i="1" s="1"/>
  <c r="CT269" i="1"/>
  <c r="S269" i="1" s="1"/>
  <c r="CU269" i="1"/>
  <c r="T269" i="1" s="1"/>
  <c r="CV269" i="1"/>
  <c r="U269" i="1" s="1"/>
  <c r="CW269" i="1"/>
  <c r="V269" i="1" s="1"/>
  <c r="FR269" i="1"/>
  <c r="GL269" i="1"/>
  <c r="GN269" i="1"/>
  <c r="GO269" i="1"/>
  <c r="GV269" i="1"/>
  <c r="HC269" i="1"/>
  <c r="GX269" i="1" s="1"/>
  <c r="B271" i="1"/>
  <c r="B254" i="1" s="1"/>
  <c r="C271" i="1"/>
  <c r="C254" i="1" s="1"/>
  <c r="D271" i="1"/>
  <c r="D254" i="1" s="1"/>
  <c r="F271" i="1"/>
  <c r="F254" i="1" s="1"/>
  <c r="G271" i="1"/>
  <c r="BB271" i="1"/>
  <c r="F284" i="1" s="1"/>
  <c r="BX271" i="1"/>
  <c r="CK271" i="1"/>
  <c r="CK254" i="1" s="1"/>
  <c r="CL271" i="1"/>
  <c r="CL254" i="1" s="1"/>
  <c r="CM271" i="1"/>
  <c r="CM254" i="1" s="1"/>
  <c r="B301" i="1"/>
  <c r="B153" i="1" s="1"/>
  <c r="C301" i="1"/>
  <c r="C153" i="1" s="1"/>
  <c r="D301" i="1"/>
  <c r="D153" i="1" s="1"/>
  <c r="F301" i="1"/>
  <c r="F153" i="1" s="1"/>
  <c r="G301" i="1"/>
  <c r="D331" i="1"/>
  <c r="E333" i="1"/>
  <c r="Z333" i="1"/>
  <c r="AA333" i="1"/>
  <c r="AB333" i="1"/>
  <c r="AC333" i="1"/>
  <c r="AD333" i="1"/>
  <c r="AE333" i="1"/>
  <c r="AF333" i="1"/>
  <c r="AG333" i="1"/>
  <c r="AH333" i="1"/>
  <c r="AI333" i="1"/>
  <c r="AJ333" i="1"/>
  <c r="AK333" i="1"/>
  <c r="AL333" i="1"/>
  <c r="AM333" i="1"/>
  <c r="AN333" i="1"/>
  <c r="BE333" i="1"/>
  <c r="BF333" i="1"/>
  <c r="BG333" i="1"/>
  <c r="BH333" i="1"/>
  <c r="BI333" i="1"/>
  <c r="BJ333" i="1"/>
  <c r="BK333" i="1"/>
  <c r="BL333" i="1"/>
  <c r="BM333" i="1"/>
  <c r="BN333" i="1"/>
  <c r="BO333" i="1"/>
  <c r="BP333" i="1"/>
  <c r="BQ333" i="1"/>
  <c r="BR333" i="1"/>
  <c r="BS333" i="1"/>
  <c r="BT333" i="1"/>
  <c r="BU333" i="1"/>
  <c r="BV333" i="1"/>
  <c r="BW333" i="1"/>
  <c r="BX333" i="1"/>
  <c r="BY333" i="1"/>
  <c r="BZ333" i="1"/>
  <c r="CA333" i="1"/>
  <c r="CB333" i="1"/>
  <c r="CC333" i="1"/>
  <c r="CD333" i="1"/>
  <c r="CE333" i="1"/>
  <c r="CF333" i="1"/>
  <c r="CG333" i="1"/>
  <c r="CH333" i="1"/>
  <c r="CI333" i="1"/>
  <c r="CJ333" i="1"/>
  <c r="CK333" i="1"/>
  <c r="CL333" i="1"/>
  <c r="CM333" i="1"/>
  <c r="CN333" i="1"/>
  <c r="CO333" i="1"/>
  <c r="CP333" i="1"/>
  <c r="CQ333" i="1"/>
  <c r="CR333" i="1"/>
  <c r="CS333" i="1"/>
  <c r="CT333" i="1"/>
  <c r="CU333" i="1"/>
  <c r="CV333" i="1"/>
  <c r="CW333" i="1"/>
  <c r="CX333" i="1"/>
  <c r="CY333" i="1"/>
  <c r="CZ333" i="1"/>
  <c r="DA333" i="1"/>
  <c r="DB333" i="1"/>
  <c r="DC333" i="1"/>
  <c r="DD333" i="1"/>
  <c r="DE333" i="1"/>
  <c r="DF333" i="1"/>
  <c r="DG333" i="1"/>
  <c r="DH333" i="1"/>
  <c r="DI333" i="1"/>
  <c r="DJ333" i="1"/>
  <c r="DK333" i="1"/>
  <c r="DL333" i="1"/>
  <c r="DM333" i="1"/>
  <c r="DN333" i="1"/>
  <c r="DO333" i="1"/>
  <c r="DP333" i="1"/>
  <c r="DQ333" i="1"/>
  <c r="DR333" i="1"/>
  <c r="DS333" i="1"/>
  <c r="DT333" i="1"/>
  <c r="DU333" i="1"/>
  <c r="DV333" i="1"/>
  <c r="DW333" i="1"/>
  <c r="DX333" i="1"/>
  <c r="DY333" i="1"/>
  <c r="DZ333" i="1"/>
  <c r="EA333" i="1"/>
  <c r="EB333" i="1"/>
  <c r="EC333" i="1"/>
  <c r="ED333" i="1"/>
  <c r="EE333" i="1"/>
  <c r="EF333" i="1"/>
  <c r="EG333" i="1"/>
  <c r="EH333" i="1"/>
  <c r="EI333" i="1"/>
  <c r="EJ333" i="1"/>
  <c r="EK333" i="1"/>
  <c r="EL333" i="1"/>
  <c r="EM333" i="1"/>
  <c r="EN333" i="1"/>
  <c r="EO333" i="1"/>
  <c r="EP333" i="1"/>
  <c r="EQ333" i="1"/>
  <c r="ER333" i="1"/>
  <c r="ES333" i="1"/>
  <c r="ET333" i="1"/>
  <c r="EU333" i="1"/>
  <c r="EV333" i="1"/>
  <c r="EW333" i="1"/>
  <c r="EX333" i="1"/>
  <c r="EY333" i="1"/>
  <c r="EZ333" i="1"/>
  <c r="FA333" i="1"/>
  <c r="FB333" i="1"/>
  <c r="FC333" i="1"/>
  <c r="FD333" i="1"/>
  <c r="FE333" i="1"/>
  <c r="FF333" i="1"/>
  <c r="FG333" i="1"/>
  <c r="FH333" i="1"/>
  <c r="FI333" i="1"/>
  <c r="FJ333" i="1"/>
  <c r="FK333" i="1"/>
  <c r="FL333" i="1"/>
  <c r="FM333" i="1"/>
  <c r="FN333" i="1"/>
  <c r="FO333" i="1"/>
  <c r="FP333" i="1"/>
  <c r="FQ333" i="1"/>
  <c r="FR333" i="1"/>
  <c r="FS333" i="1"/>
  <c r="FT333" i="1"/>
  <c r="FU333" i="1"/>
  <c r="FV333" i="1"/>
  <c r="FW333" i="1"/>
  <c r="FX333" i="1"/>
  <c r="FY333" i="1"/>
  <c r="FZ333" i="1"/>
  <c r="GA333" i="1"/>
  <c r="GB333" i="1"/>
  <c r="GC333" i="1"/>
  <c r="GD333" i="1"/>
  <c r="GE333" i="1"/>
  <c r="GF333" i="1"/>
  <c r="GG333" i="1"/>
  <c r="GH333" i="1"/>
  <c r="GI333" i="1"/>
  <c r="GJ333" i="1"/>
  <c r="GK333" i="1"/>
  <c r="GL333" i="1"/>
  <c r="GM333" i="1"/>
  <c r="GN333" i="1"/>
  <c r="GO333" i="1"/>
  <c r="GP333" i="1"/>
  <c r="GQ333" i="1"/>
  <c r="GR333" i="1"/>
  <c r="GS333" i="1"/>
  <c r="GT333" i="1"/>
  <c r="GU333" i="1"/>
  <c r="GV333" i="1"/>
  <c r="GW333" i="1"/>
  <c r="GX333" i="1"/>
  <c r="D335" i="1"/>
  <c r="E337" i="1"/>
  <c r="Z337" i="1"/>
  <c r="AA337" i="1"/>
  <c r="AM337" i="1"/>
  <c r="AN337" i="1"/>
  <c r="BE337" i="1"/>
  <c r="BF337" i="1"/>
  <c r="BG337" i="1"/>
  <c r="BH337" i="1"/>
  <c r="BI337" i="1"/>
  <c r="BJ337" i="1"/>
  <c r="BK337" i="1"/>
  <c r="BL337" i="1"/>
  <c r="BM337" i="1"/>
  <c r="BN337" i="1"/>
  <c r="BO337" i="1"/>
  <c r="BP337" i="1"/>
  <c r="BQ337" i="1"/>
  <c r="BR337" i="1"/>
  <c r="BS337" i="1"/>
  <c r="BT337" i="1"/>
  <c r="BU337" i="1"/>
  <c r="BV337" i="1"/>
  <c r="BW337" i="1"/>
  <c r="BX337" i="1"/>
  <c r="CN337" i="1"/>
  <c r="CO337" i="1"/>
  <c r="CP337" i="1"/>
  <c r="CQ337" i="1"/>
  <c r="CR337" i="1"/>
  <c r="CS337" i="1"/>
  <c r="CT337" i="1"/>
  <c r="CU337" i="1"/>
  <c r="CV337" i="1"/>
  <c r="CW337" i="1"/>
  <c r="CX337" i="1"/>
  <c r="CY337" i="1"/>
  <c r="CZ337" i="1"/>
  <c r="DA337" i="1"/>
  <c r="DB337" i="1"/>
  <c r="DC337" i="1"/>
  <c r="DD337" i="1"/>
  <c r="DE337" i="1"/>
  <c r="DF337" i="1"/>
  <c r="DG337" i="1"/>
  <c r="DH337" i="1"/>
  <c r="DI337" i="1"/>
  <c r="DJ337" i="1"/>
  <c r="DK337" i="1"/>
  <c r="DL337" i="1"/>
  <c r="DM337" i="1"/>
  <c r="DN337" i="1"/>
  <c r="DO337" i="1"/>
  <c r="DP337" i="1"/>
  <c r="DQ337" i="1"/>
  <c r="DR337" i="1"/>
  <c r="DS337" i="1"/>
  <c r="DT337" i="1"/>
  <c r="DU337" i="1"/>
  <c r="DV337" i="1"/>
  <c r="DW337" i="1"/>
  <c r="DX337" i="1"/>
  <c r="DY337" i="1"/>
  <c r="DZ337" i="1"/>
  <c r="EA337" i="1"/>
  <c r="EB337" i="1"/>
  <c r="EC337" i="1"/>
  <c r="ED337" i="1"/>
  <c r="EE337" i="1"/>
  <c r="EF337" i="1"/>
  <c r="EG337" i="1"/>
  <c r="EH337" i="1"/>
  <c r="EI337" i="1"/>
  <c r="EJ337" i="1"/>
  <c r="EK337" i="1"/>
  <c r="EL337" i="1"/>
  <c r="EM337" i="1"/>
  <c r="EN337" i="1"/>
  <c r="EO337" i="1"/>
  <c r="EP337" i="1"/>
  <c r="EQ337" i="1"/>
  <c r="ER337" i="1"/>
  <c r="ES337" i="1"/>
  <c r="ET337" i="1"/>
  <c r="EU337" i="1"/>
  <c r="EV337" i="1"/>
  <c r="EW337" i="1"/>
  <c r="EX337" i="1"/>
  <c r="EY337" i="1"/>
  <c r="EZ337" i="1"/>
  <c r="FA337" i="1"/>
  <c r="FB337" i="1"/>
  <c r="FC337" i="1"/>
  <c r="FD337" i="1"/>
  <c r="FE337" i="1"/>
  <c r="FF337" i="1"/>
  <c r="FG337" i="1"/>
  <c r="FH337" i="1"/>
  <c r="FI337" i="1"/>
  <c r="FJ337" i="1"/>
  <c r="FK337" i="1"/>
  <c r="FL337" i="1"/>
  <c r="FM337" i="1"/>
  <c r="FN337" i="1"/>
  <c r="FO337" i="1"/>
  <c r="FP337" i="1"/>
  <c r="FQ337" i="1"/>
  <c r="FR337" i="1"/>
  <c r="FS337" i="1"/>
  <c r="FT337" i="1"/>
  <c r="FU337" i="1"/>
  <c r="FV337" i="1"/>
  <c r="FW337" i="1"/>
  <c r="FX337" i="1"/>
  <c r="FY337" i="1"/>
  <c r="FZ337" i="1"/>
  <c r="GA337" i="1"/>
  <c r="GB337" i="1"/>
  <c r="GC337" i="1"/>
  <c r="GD337" i="1"/>
  <c r="GE337" i="1"/>
  <c r="GF337" i="1"/>
  <c r="GG337" i="1"/>
  <c r="GH337" i="1"/>
  <c r="GI337" i="1"/>
  <c r="GJ337" i="1"/>
  <c r="GK337" i="1"/>
  <c r="GL337" i="1"/>
  <c r="GM337" i="1"/>
  <c r="GN337" i="1"/>
  <c r="GO337" i="1"/>
  <c r="GP337" i="1"/>
  <c r="GQ337" i="1"/>
  <c r="GR337" i="1"/>
  <c r="GS337" i="1"/>
  <c r="GT337" i="1"/>
  <c r="GU337" i="1"/>
  <c r="GV337" i="1"/>
  <c r="GW337" i="1"/>
  <c r="GX337" i="1"/>
  <c r="D339" i="1"/>
  <c r="AC339" i="1"/>
  <c r="CQ339" i="1" s="1"/>
  <c r="P339" i="1" s="1"/>
  <c r="AD339" i="1"/>
  <c r="AE339" i="1"/>
  <c r="AF339" i="1"/>
  <c r="CT339" i="1" s="1"/>
  <c r="S339" i="1" s="1"/>
  <c r="CY339" i="1" s="1"/>
  <c r="X339" i="1" s="1"/>
  <c r="AG339" i="1"/>
  <c r="CU339" i="1" s="1"/>
  <c r="T339" i="1" s="1"/>
  <c r="AH339" i="1"/>
  <c r="AI339" i="1"/>
  <c r="AJ339" i="1"/>
  <c r="CX339" i="1" s="1"/>
  <c r="W339" i="1" s="1"/>
  <c r="CV339" i="1"/>
  <c r="U339" i="1" s="1"/>
  <c r="CW339" i="1"/>
  <c r="V339" i="1" s="1"/>
  <c r="FR339" i="1"/>
  <c r="GL339" i="1"/>
  <c r="GN339" i="1"/>
  <c r="GO339" i="1"/>
  <c r="GV339" i="1"/>
  <c r="HC339" i="1" s="1"/>
  <c r="GX339" i="1" s="1"/>
  <c r="D340" i="1"/>
  <c r="AC340" i="1"/>
  <c r="AE340" i="1"/>
  <c r="AF340" i="1"/>
  <c r="CT340" i="1" s="1"/>
  <c r="S340" i="1" s="1"/>
  <c r="AG340" i="1"/>
  <c r="CU340" i="1" s="1"/>
  <c r="T340" i="1" s="1"/>
  <c r="AH340" i="1"/>
  <c r="CV340" i="1" s="1"/>
  <c r="U340" i="1" s="1"/>
  <c r="AI340" i="1"/>
  <c r="CW340" i="1" s="1"/>
  <c r="V340" i="1" s="1"/>
  <c r="AJ340" i="1"/>
  <c r="CX340" i="1" s="1"/>
  <c r="W340" i="1" s="1"/>
  <c r="CQ340" i="1"/>
  <c r="P340" i="1" s="1"/>
  <c r="FR340" i="1"/>
  <c r="GL340" i="1"/>
  <c r="GN340" i="1"/>
  <c r="GO340" i="1"/>
  <c r="GV340" i="1"/>
  <c r="HC340" i="1"/>
  <c r="GX340" i="1" s="1"/>
  <c r="D341" i="1"/>
  <c r="AC341" i="1"/>
  <c r="AE341" i="1"/>
  <c r="AF341" i="1"/>
  <c r="AG341" i="1"/>
  <c r="AH341" i="1"/>
  <c r="AI341" i="1"/>
  <c r="CW341" i="1" s="1"/>
  <c r="V341" i="1" s="1"/>
  <c r="AJ341" i="1"/>
  <c r="CX341" i="1" s="1"/>
  <c r="W341" i="1" s="1"/>
  <c r="CT341" i="1"/>
  <c r="S341" i="1" s="1"/>
  <c r="CU341" i="1"/>
  <c r="T341" i="1" s="1"/>
  <c r="CV341" i="1"/>
  <c r="U341" i="1" s="1"/>
  <c r="FR341" i="1"/>
  <c r="GL341" i="1"/>
  <c r="GN341" i="1"/>
  <c r="GO341" i="1"/>
  <c r="GV341" i="1"/>
  <c r="HC341" i="1" s="1"/>
  <c r="GX341" i="1" s="1"/>
  <c r="D342" i="1"/>
  <c r="T342" i="1"/>
  <c r="AC342" i="1"/>
  <c r="CQ342" i="1" s="1"/>
  <c r="P342" i="1" s="1"/>
  <c r="AE342" i="1"/>
  <c r="AF342" i="1"/>
  <c r="AG342" i="1"/>
  <c r="CU342" i="1" s="1"/>
  <c r="AH342" i="1"/>
  <c r="CV342" i="1" s="1"/>
  <c r="U342" i="1" s="1"/>
  <c r="AI342" i="1"/>
  <c r="AJ342" i="1"/>
  <c r="CW342" i="1"/>
  <c r="V342" i="1" s="1"/>
  <c r="CX342" i="1"/>
  <c r="W342" i="1" s="1"/>
  <c r="AJ353" i="1" s="1"/>
  <c r="FR342" i="1"/>
  <c r="GL342" i="1"/>
  <c r="GN342" i="1"/>
  <c r="CB353" i="1" s="1"/>
  <c r="GO342" i="1"/>
  <c r="GV342" i="1"/>
  <c r="HC342" i="1" s="1"/>
  <c r="GX342" i="1" s="1"/>
  <c r="D343" i="1"/>
  <c r="W343" i="1"/>
  <c r="AC343" i="1"/>
  <c r="AE343" i="1"/>
  <c r="AD343" i="1" s="1"/>
  <c r="AB343" i="1" s="1"/>
  <c r="AF343" i="1"/>
  <c r="AG343" i="1"/>
  <c r="AH343" i="1"/>
  <c r="AI343" i="1"/>
  <c r="CW343" i="1" s="1"/>
  <c r="V343" i="1" s="1"/>
  <c r="AJ343" i="1"/>
  <c r="CX343" i="1" s="1"/>
  <c r="CQ343" i="1"/>
  <c r="P343" i="1" s="1"/>
  <c r="CR343" i="1"/>
  <c r="Q343" i="1" s="1"/>
  <c r="CS343" i="1"/>
  <c r="R343" i="1" s="1"/>
  <c r="GK343" i="1" s="1"/>
  <c r="CT343" i="1"/>
  <c r="S343" i="1" s="1"/>
  <c r="CU343" i="1"/>
  <c r="T343" i="1" s="1"/>
  <c r="CV343" i="1"/>
  <c r="U343" i="1" s="1"/>
  <c r="FR343" i="1"/>
  <c r="GL343" i="1"/>
  <c r="GN343" i="1"/>
  <c r="GO343" i="1"/>
  <c r="GV343" i="1"/>
  <c r="HC343" i="1"/>
  <c r="GX343" i="1" s="1"/>
  <c r="D344" i="1"/>
  <c r="P344" i="1"/>
  <c r="AC344" i="1"/>
  <c r="CQ344" i="1" s="1"/>
  <c r="AE344" i="1"/>
  <c r="AF344" i="1"/>
  <c r="AG344" i="1"/>
  <c r="CU344" i="1" s="1"/>
  <c r="T344" i="1" s="1"/>
  <c r="AH344" i="1"/>
  <c r="AI344" i="1"/>
  <c r="AJ344" i="1"/>
  <c r="CS344" i="1"/>
  <c r="CT344" i="1"/>
  <c r="S344" i="1" s="1"/>
  <c r="CV344" i="1"/>
  <c r="U344" i="1" s="1"/>
  <c r="CW344" i="1"/>
  <c r="V344" i="1" s="1"/>
  <c r="AI353" i="1" s="1"/>
  <c r="CX344" i="1"/>
  <c r="W344" i="1" s="1"/>
  <c r="FR344" i="1"/>
  <c r="GL344" i="1"/>
  <c r="GN344" i="1"/>
  <c r="GO344" i="1"/>
  <c r="GV344" i="1"/>
  <c r="HC344" i="1"/>
  <c r="GX344" i="1" s="1"/>
  <c r="CJ353" i="1" s="1"/>
  <c r="D345" i="1"/>
  <c r="AC345" i="1"/>
  <c r="AE345" i="1"/>
  <c r="CR345" i="1" s="1"/>
  <c r="Q345" i="1" s="1"/>
  <c r="AF345" i="1"/>
  <c r="CT345" i="1" s="1"/>
  <c r="S345" i="1" s="1"/>
  <c r="AG345" i="1"/>
  <c r="CU345" i="1" s="1"/>
  <c r="T345" i="1" s="1"/>
  <c r="AH345" i="1"/>
  <c r="CV345" i="1" s="1"/>
  <c r="U345" i="1" s="1"/>
  <c r="AI345" i="1"/>
  <c r="CW345" i="1" s="1"/>
  <c r="V345" i="1" s="1"/>
  <c r="AJ345" i="1"/>
  <c r="CX345" i="1" s="1"/>
  <c r="W345" i="1" s="1"/>
  <c r="CQ345" i="1"/>
  <c r="P345" i="1" s="1"/>
  <c r="FR345" i="1"/>
  <c r="GL345" i="1"/>
  <c r="GN345" i="1"/>
  <c r="GO345" i="1"/>
  <c r="GV345" i="1"/>
  <c r="HC345" i="1"/>
  <c r="GX345" i="1" s="1"/>
  <c r="D346" i="1"/>
  <c r="AC346" i="1"/>
  <c r="AE346" i="1"/>
  <c r="AF346" i="1"/>
  <c r="CT346" i="1" s="1"/>
  <c r="S346" i="1" s="1"/>
  <c r="AG346" i="1"/>
  <c r="CU346" i="1" s="1"/>
  <c r="T346" i="1" s="1"/>
  <c r="AH346" i="1"/>
  <c r="AI346" i="1"/>
  <c r="AJ346" i="1"/>
  <c r="CV346" i="1"/>
  <c r="U346" i="1" s="1"/>
  <c r="CW346" i="1"/>
  <c r="V346" i="1" s="1"/>
  <c r="CX346" i="1"/>
  <c r="W346" i="1" s="1"/>
  <c r="FR346" i="1"/>
  <c r="GL346" i="1"/>
  <c r="GN346" i="1"/>
  <c r="GO346" i="1"/>
  <c r="GV346" i="1"/>
  <c r="HC346" i="1"/>
  <c r="GX346" i="1" s="1"/>
  <c r="D347" i="1"/>
  <c r="AC347" i="1"/>
  <c r="CQ347" i="1" s="1"/>
  <c r="P347" i="1" s="1"/>
  <c r="AE347" i="1"/>
  <c r="AF347" i="1"/>
  <c r="AG347" i="1"/>
  <c r="AH347" i="1"/>
  <c r="CV347" i="1" s="1"/>
  <c r="U347" i="1" s="1"/>
  <c r="AI347" i="1"/>
  <c r="CW347" i="1" s="1"/>
  <c r="V347" i="1" s="1"/>
  <c r="AJ347" i="1"/>
  <c r="CX347" i="1" s="1"/>
  <c r="W347" i="1" s="1"/>
  <c r="CU347" i="1"/>
  <c r="T347" i="1" s="1"/>
  <c r="FR347" i="1"/>
  <c r="GL347" i="1"/>
  <c r="GN347" i="1"/>
  <c r="GO347" i="1"/>
  <c r="GV347" i="1"/>
  <c r="HC347" i="1"/>
  <c r="GX347" i="1" s="1"/>
  <c r="D348" i="1"/>
  <c r="V348" i="1"/>
  <c r="W348" i="1"/>
  <c r="AC348" i="1"/>
  <c r="CQ348" i="1" s="1"/>
  <c r="P348" i="1" s="1"/>
  <c r="AE348" i="1"/>
  <c r="AF348" i="1"/>
  <c r="CT348" i="1" s="1"/>
  <c r="S348" i="1" s="1"/>
  <c r="AG348" i="1"/>
  <c r="CU348" i="1" s="1"/>
  <c r="T348" i="1" s="1"/>
  <c r="AH348" i="1"/>
  <c r="AI348" i="1"/>
  <c r="CW348" i="1" s="1"/>
  <c r="AJ348" i="1"/>
  <c r="CX348" i="1" s="1"/>
  <c r="CV348" i="1"/>
  <c r="U348" i="1" s="1"/>
  <c r="FR348" i="1"/>
  <c r="GL348" i="1"/>
  <c r="GN348" i="1"/>
  <c r="GO348" i="1"/>
  <c r="GV348" i="1"/>
  <c r="HC348" i="1" s="1"/>
  <c r="GX348" i="1" s="1"/>
  <c r="D349" i="1"/>
  <c r="V349" i="1"/>
  <c r="W349" i="1"/>
  <c r="AC349" i="1"/>
  <c r="AE349" i="1"/>
  <c r="AF349" i="1"/>
  <c r="CT349" i="1" s="1"/>
  <c r="S349" i="1" s="1"/>
  <c r="AG349" i="1"/>
  <c r="CU349" i="1" s="1"/>
  <c r="T349" i="1" s="1"/>
  <c r="AH349" i="1"/>
  <c r="AI349" i="1"/>
  <c r="AJ349" i="1"/>
  <c r="CQ349" i="1"/>
  <c r="P349" i="1" s="1"/>
  <c r="CR349" i="1"/>
  <c r="Q349" i="1" s="1"/>
  <c r="CV349" i="1"/>
  <c r="U349" i="1" s="1"/>
  <c r="CW349" i="1"/>
  <c r="CX349" i="1"/>
  <c r="FR349" i="1"/>
  <c r="GL349" i="1"/>
  <c r="GN349" i="1"/>
  <c r="GO349" i="1"/>
  <c r="GV349" i="1"/>
  <c r="HC349" i="1"/>
  <c r="GX349" i="1" s="1"/>
  <c r="D350" i="1"/>
  <c r="AC350" i="1"/>
  <c r="AE350" i="1"/>
  <c r="AF350" i="1"/>
  <c r="CT350" i="1" s="1"/>
  <c r="S350" i="1" s="1"/>
  <c r="AG350" i="1"/>
  <c r="CU350" i="1" s="1"/>
  <c r="T350" i="1" s="1"/>
  <c r="AH350" i="1"/>
  <c r="CV350" i="1" s="1"/>
  <c r="U350" i="1" s="1"/>
  <c r="AI350" i="1"/>
  <c r="CW350" i="1" s="1"/>
  <c r="V350" i="1" s="1"/>
  <c r="AJ350" i="1"/>
  <c r="CX350" i="1"/>
  <c r="W350" i="1" s="1"/>
  <c r="FR350" i="1"/>
  <c r="GL350" i="1"/>
  <c r="GN350" i="1"/>
  <c r="GO350" i="1"/>
  <c r="GV350" i="1"/>
  <c r="HC350" i="1" s="1"/>
  <c r="GX350" i="1" s="1"/>
  <c r="D351" i="1"/>
  <c r="AC351" i="1"/>
  <c r="CQ351" i="1" s="1"/>
  <c r="P351" i="1" s="1"/>
  <c r="AE351" i="1"/>
  <c r="AD351" i="1" s="1"/>
  <c r="AF351" i="1"/>
  <c r="AG351" i="1"/>
  <c r="AH351" i="1"/>
  <c r="CV351" i="1" s="1"/>
  <c r="U351" i="1" s="1"/>
  <c r="AI351" i="1"/>
  <c r="CW351" i="1" s="1"/>
  <c r="V351" i="1" s="1"/>
  <c r="AJ351" i="1"/>
  <c r="CX351" i="1" s="1"/>
  <c r="W351" i="1" s="1"/>
  <c r="CR351" i="1"/>
  <c r="Q351" i="1" s="1"/>
  <c r="CS351" i="1"/>
  <c r="R351" i="1" s="1"/>
  <c r="GK351" i="1" s="1"/>
  <c r="CT351" i="1"/>
  <c r="S351" i="1" s="1"/>
  <c r="CU351" i="1"/>
  <c r="T351" i="1" s="1"/>
  <c r="FR351" i="1"/>
  <c r="GL351" i="1"/>
  <c r="GN351" i="1"/>
  <c r="GO351" i="1"/>
  <c r="GV351" i="1"/>
  <c r="HC351" i="1"/>
  <c r="GX351" i="1" s="1"/>
  <c r="B353" i="1"/>
  <c r="B337" i="1" s="1"/>
  <c r="C353" i="1"/>
  <c r="C337" i="1" s="1"/>
  <c r="D353" i="1"/>
  <c r="D337" i="1" s="1"/>
  <c r="F353" i="1"/>
  <c r="F337" i="1" s="1"/>
  <c r="G353" i="1"/>
  <c r="BB353" i="1"/>
  <c r="BC353" i="1"/>
  <c r="BD353" i="1"/>
  <c r="BD337" i="1" s="1"/>
  <c r="BX353" i="1"/>
  <c r="CC353" i="1"/>
  <c r="CC337" i="1" s="1"/>
  <c r="CK353" i="1"/>
  <c r="CK337" i="1" s="1"/>
  <c r="CL353" i="1"/>
  <c r="CL337" i="1" s="1"/>
  <c r="CM353" i="1"/>
  <c r="CM337" i="1" s="1"/>
  <c r="D383" i="1"/>
  <c r="B385" i="1"/>
  <c r="E385" i="1"/>
  <c r="Z385" i="1"/>
  <c r="AA385" i="1"/>
  <c r="AB385" i="1"/>
  <c r="AC385" i="1"/>
  <c r="AH385" i="1"/>
  <c r="AM385" i="1"/>
  <c r="AN385" i="1"/>
  <c r="BE385" i="1"/>
  <c r="BF385" i="1"/>
  <c r="BG385" i="1"/>
  <c r="BH385" i="1"/>
  <c r="BI385" i="1"/>
  <c r="BJ385" i="1"/>
  <c r="BK385" i="1"/>
  <c r="BL385" i="1"/>
  <c r="BM385" i="1"/>
  <c r="BN385" i="1"/>
  <c r="BO385" i="1"/>
  <c r="BP385" i="1"/>
  <c r="BQ385" i="1"/>
  <c r="BR385" i="1"/>
  <c r="BS385" i="1"/>
  <c r="BT385" i="1"/>
  <c r="BU385" i="1"/>
  <c r="BV385" i="1"/>
  <c r="BW385" i="1"/>
  <c r="CC385" i="1"/>
  <c r="CL385" i="1"/>
  <c r="CM385" i="1"/>
  <c r="CN385" i="1"/>
  <c r="CO385" i="1"/>
  <c r="CP385" i="1"/>
  <c r="CQ385" i="1"/>
  <c r="CR385" i="1"/>
  <c r="CS385" i="1"/>
  <c r="CT385" i="1"/>
  <c r="CU385" i="1"/>
  <c r="CV385" i="1"/>
  <c r="CW385" i="1"/>
  <c r="CX385" i="1"/>
  <c r="CY385" i="1"/>
  <c r="CZ385" i="1"/>
  <c r="DA385" i="1"/>
  <c r="DB385" i="1"/>
  <c r="DC385" i="1"/>
  <c r="DD385" i="1"/>
  <c r="DE385" i="1"/>
  <c r="DF385" i="1"/>
  <c r="DG385" i="1"/>
  <c r="DH385" i="1"/>
  <c r="DI385" i="1"/>
  <c r="DJ385" i="1"/>
  <c r="DK385" i="1"/>
  <c r="DL385" i="1"/>
  <c r="DM385" i="1"/>
  <c r="DN385" i="1"/>
  <c r="DO385" i="1"/>
  <c r="DP385" i="1"/>
  <c r="DQ385" i="1"/>
  <c r="DR385" i="1"/>
  <c r="DS385" i="1"/>
  <c r="DT385" i="1"/>
  <c r="DU385" i="1"/>
  <c r="DV385" i="1"/>
  <c r="DW385" i="1"/>
  <c r="DX385" i="1"/>
  <c r="DY385" i="1"/>
  <c r="DZ385" i="1"/>
  <c r="EA385" i="1"/>
  <c r="EB385" i="1"/>
  <c r="EC385" i="1"/>
  <c r="ED385" i="1"/>
  <c r="EE385" i="1"/>
  <c r="EF385" i="1"/>
  <c r="EG385" i="1"/>
  <c r="EH385" i="1"/>
  <c r="EI385" i="1"/>
  <c r="EJ385" i="1"/>
  <c r="EK385" i="1"/>
  <c r="EL385" i="1"/>
  <c r="EM385" i="1"/>
  <c r="EN385" i="1"/>
  <c r="EO385" i="1"/>
  <c r="EP385" i="1"/>
  <c r="EQ385" i="1"/>
  <c r="ER385" i="1"/>
  <c r="ES385" i="1"/>
  <c r="ET385" i="1"/>
  <c r="EU385" i="1"/>
  <c r="EV385" i="1"/>
  <c r="EW385" i="1"/>
  <c r="EX385" i="1"/>
  <c r="EY385" i="1"/>
  <c r="EZ385" i="1"/>
  <c r="FA385" i="1"/>
  <c r="FB385" i="1"/>
  <c r="FC385" i="1"/>
  <c r="FD385" i="1"/>
  <c r="FE385" i="1"/>
  <c r="FF385" i="1"/>
  <c r="FG385" i="1"/>
  <c r="FH385" i="1"/>
  <c r="FI385" i="1"/>
  <c r="FJ385" i="1"/>
  <c r="FK385" i="1"/>
  <c r="FL385" i="1"/>
  <c r="FM385" i="1"/>
  <c r="FN385" i="1"/>
  <c r="FO385" i="1"/>
  <c r="FP385" i="1"/>
  <c r="FQ385" i="1"/>
  <c r="FR385" i="1"/>
  <c r="FS385" i="1"/>
  <c r="FT385" i="1"/>
  <c r="FU385" i="1"/>
  <c r="FV385" i="1"/>
  <c r="FW385" i="1"/>
  <c r="FX385" i="1"/>
  <c r="FY385" i="1"/>
  <c r="FZ385" i="1"/>
  <c r="GA385" i="1"/>
  <c r="GB385" i="1"/>
  <c r="GC385" i="1"/>
  <c r="GD385" i="1"/>
  <c r="GE385" i="1"/>
  <c r="GF385" i="1"/>
  <c r="GG385" i="1"/>
  <c r="GH385" i="1"/>
  <c r="GI385" i="1"/>
  <c r="GJ385" i="1"/>
  <c r="GK385" i="1"/>
  <c r="GL385" i="1"/>
  <c r="GM385" i="1"/>
  <c r="GN385" i="1"/>
  <c r="GO385" i="1"/>
  <c r="GP385" i="1"/>
  <c r="GQ385" i="1"/>
  <c r="GR385" i="1"/>
  <c r="GS385" i="1"/>
  <c r="GT385" i="1"/>
  <c r="GU385" i="1"/>
  <c r="GV385" i="1"/>
  <c r="GW385" i="1"/>
  <c r="GX385" i="1"/>
  <c r="D387" i="1"/>
  <c r="I387" i="1"/>
  <c r="GX387" i="1" s="1"/>
  <c r="K387" i="1"/>
  <c r="AC387" i="1"/>
  <c r="CQ387" i="1" s="1"/>
  <c r="AE387" i="1"/>
  <c r="AF387" i="1"/>
  <c r="CT387" i="1" s="1"/>
  <c r="AG387" i="1"/>
  <c r="CU387" i="1" s="1"/>
  <c r="AH387" i="1"/>
  <c r="CV387" i="1" s="1"/>
  <c r="AI387" i="1"/>
  <c r="CW387" i="1" s="1"/>
  <c r="AJ387" i="1"/>
  <c r="CX387" i="1"/>
  <c r="FR387" i="1"/>
  <c r="GL387" i="1"/>
  <c r="GN387" i="1"/>
  <c r="GO387" i="1"/>
  <c r="GV387" i="1"/>
  <c r="HC387" i="1"/>
  <c r="D388" i="1"/>
  <c r="I388" i="1"/>
  <c r="K388" i="1"/>
  <c r="T388" i="1"/>
  <c r="U388" i="1"/>
  <c r="AB388" i="1"/>
  <c r="AC388" i="1"/>
  <c r="CQ388" i="1" s="1"/>
  <c r="AD388" i="1"/>
  <c r="AE388" i="1"/>
  <c r="AF388" i="1"/>
  <c r="AG388" i="1"/>
  <c r="CU388" i="1" s="1"/>
  <c r="AH388" i="1"/>
  <c r="CV388" i="1" s="1"/>
  <c r="AI388" i="1"/>
  <c r="CW388" i="1" s="1"/>
  <c r="AJ388" i="1"/>
  <c r="CR388" i="1"/>
  <c r="CS388" i="1"/>
  <c r="CT388" i="1"/>
  <c r="CX388" i="1"/>
  <c r="FR388" i="1"/>
  <c r="GL388" i="1"/>
  <c r="GN388" i="1"/>
  <c r="GO388" i="1"/>
  <c r="GV388" i="1"/>
  <c r="HC388" i="1" s="1"/>
  <c r="B390" i="1"/>
  <c r="C390" i="1"/>
  <c r="C385" i="1" s="1"/>
  <c r="D390" i="1"/>
  <c r="D385" i="1" s="1"/>
  <c r="F390" i="1"/>
  <c r="F385" i="1" s="1"/>
  <c r="G390" i="1"/>
  <c r="O390" i="1"/>
  <c r="O385" i="1" s="1"/>
  <c r="U390" i="1"/>
  <c r="F412" i="1" s="1"/>
  <c r="AB390" i="1"/>
  <c r="AC390" i="1"/>
  <c r="AD390" i="1"/>
  <c r="AE390" i="1"/>
  <c r="AF390" i="1"/>
  <c r="AG390" i="1"/>
  <c r="AH390" i="1"/>
  <c r="AI390" i="1"/>
  <c r="AI385" i="1" s="1"/>
  <c r="AJ390" i="1"/>
  <c r="AJ385" i="1" s="1"/>
  <c r="AK390" i="1"/>
  <c r="AL390" i="1"/>
  <c r="AR390" i="1"/>
  <c r="BX390" i="1"/>
  <c r="BY390" i="1"/>
  <c r="BZ390" i="1"/>
  <c r="CA390" i="1"/>
  <c r="CA385" i="1" s="1"/>
  <c r="CB390" i="1"/>
  <c r="CB385" i="1" s="1"/>
  <c r="CC390" i="1"/>
  <c r="AT390" i="1" s="1"/>
  <c r="CD390" i="1"/>
  <c r="CJ390" i="1"/>
  <c r="CJ385" i="1" s="1"/>
  <c r="CK390" i="1"/>
  <c r="CL390" i="1"/>
  <c r="BC390" i="1" s="1"/>
  <c r="CM390" i="1"/>
  <c r="BD390" i="1" s="1"/>
  <c r="B420" i="1"/>
  <c r="B333" i="1" s="1"/>
  <c r="C420" i="1"/>
  <c r="C333" i="1" s="1"/>
  <c r="D420" i="1"/>
  <c r="D333" i="1" s="1"/>
  <c r="F420" i="1"/>
  <c r="F333" i="1" s="1"/>
  <c r="G420" i="1"/>
  <c r="D450" i="1"/>
  <c r="E452" i="1"/>
  <c r="F452" i="1"/>
  <c r="Z452" i="1"/>
  <c r="AA452" i="1"/>
  <c r="AM452" i="1"/>
  <c r="AN452" i="1"/>
  <c r="BE452" i="1"/>
  <c r="BF452" i="1"/>
  <c r="BG452" i="1"/>
  <c r="BH452" i="1"/>
  <c r="BI452" i="1"/>
  <c r="BJ452" i="1"/>
  <c r="BK452" i="1"/>
  <c r="BL452" i="1"/>
  <c r="BM452" i="1"/>
  <c r="BN452" i="1"/>
  <c r="BO452" i="1"/>
  <c r="BP452" i="1"/>
  <c r="BQ452" i="1"/>
  <c r="BR452" i="1"/>
  <c r="BS452" i="1"/>
  <c r="BT452" i="1"/>
  <c r="BU452" i="1"/>
  <c r="BV452" i="1"/>
  <c r="BW452" i="1"/>
  <c r="BX452" i="1"/>
  <c r="CN452" i="1"/>
  <c r="CO452" i="1"/>
  <c r="CP452" i="1"/>
  <c r="CQ452" i="1"/>
  <c r="CR452" i="1"/>
  <c r="CS452" i="1"/>
  <c r="CT452" i="1"/>
  <c r="CU452" i="1"/>
  <c r="CV452" i="1"/>
  <c r="CW452" i="1"/>
  <c r="CX452" i="1"/>
  <c r="CY452" i="1"/>
  <c r="CZ452" i="1"/>
  <c r="DA452" i="1"/>
  <c r="DB452" i="1"/>
  <c r="DC452" i="1"/>
  <c r="DD452" i="1"/>
  <c r="DE452" i="1"/>
  <c r="DF452" i="1"/>
  <c r="DG452" i="1"/>
  <c r="DH452" i="1"/>
  <c r="DI452" i="1"/>
  <c r="DJ452" i="1"/>
  <c r="DK452" i="1"/>
  <c r="DL452" i="1"/>
  <c r="DM452" i="1"/>
  <c r="DN452" i="1"/>
  <c r="DO452" i="1"/>
  <c r="DP452" i="1"/>
  <c r="DQ452" i="1"/>
  <c r="DR452" i="1"/>
  <c r="DS452" i="1"/>
  <c r="DT452" i="1"/>
  <c r="DU452" i="1"/>
  <c r="DV452" i="1"/>
  <c r="DW452" i="1"/>
  <c r="DX452" i="1"/>
  <c r="DY452" i="1"/>
  <c r="DZ452" i="1"/>
  <c r="EA452" i="1"/>
  <c r="EB452" i="1"/>
  <c r="EC452" i="1"/>
  <c r="ED452" i="1"/>
  <c r="EE452" i="1"/>
  <c r="EF452" i="1"/>
  <c r="EG452" i="1"/>
  <c r="EH452" i="1"/>
  <c r="EI452" i="1"/>
  <c r="EJ452" i="1"/>
  <c r="EK452" i="1"/>
  <c r="EL452" i="1"/>
  <c r="EM452" i="1"/>
  <c r="EN452" i="1"/>
  <c r="EO452" i="1"/>
  <c r="EP452" i="1"/>
  <c r="EQ452" i="1"/>
  <c r="ER452" i="1"/>
  <c r="ES452" i="1"/>
  <c r="ET452" i="1"/>
  <c r="EU452" i="1"/>
  <c r="EV452" i="1"/>
  <c r="EW452" i="1"/>
  <c r="EX452" i="1"/>
  <c r="EY452" i="1"/>
  <c r="EZ452" i="1"/>
  <c r="FA452" i="1"/>
  <c r="FB452" i="1"/>
  <c r="FC452" i="1"/>
  <c r="FD452" i="1"/>
  <c r="FE452" i="1"/>
  <c r="FF452" i="1"/>
  <c r="FG452" i="1"/>
  <c r="FH452" i="1"/>
  <c r="FI452" i="1"/>
  <c r="FJ452" i="1"/>
  <c r="FK452" i="1"/>
  <c r="FL452" i="1"/>
  <c r="FM452" i="1"/>
  <c r="FN452" i="1"/>
  <c r="FO452" i="1"/>
  <c r="FP452" i="1"/>
  <c r="FQ452" i="1"/>
  <c r="FR452" i="1"/>
  <c r="FS452" i="1"/>
  <c r="FT452" i="1"/>
  <c r="FU452" i="1"/>
  <c r="FV452" i="1"/>
  <c r="FW452" i="1"/>
  <c r="FX452" i="1"/>
  <c r="FY452" i="1"/>
  <c r="FZ452" i="1"/>
  <c r="GA452" i="1"/>
  <c r="GB452" i="1"/>
  <c r="GC452" i="1"/>
  <c r="GD452" i="1"/>
  <c r="GE452" i="1"/>
  <c r="GF452" i="1"/>
  <c r="GG452" i="1"/>
  <c r="GH452" i="1"/>
  <c r="GI452" i="1"/>
  <c r="GJ452" i="1"/>
  <c r="GK452" i="1"/>
  <c r="GL452" i="1"/>
  <c r="GM452" i="1"/>
  <c r="GN452" i="1"/>
  <c r="GO452" i="1"/>
  <c r="GP452" i="1"/>
  <c r="GQ452" i="1"/>
  <c r="GR452" i="1"/>
  <c r="GS452" i="1"/>
  <c r="GT452" i="1"/>
  <c r="GU452" i="1"/>
  <c r="GV452" i="1"/>
  <c r="GW452" i="1"/>
  <c r="GX452" i="1"/>
  <c r="D454" i="1"/>
  <c r="AC454" i="1"/>
  <c r="CQ454" i="1" s="1"/>
  <c r="P454" i="1" s="1"/>
  <c r="AE454" i="1"/>
  <c r="AF454" i="1"/>
  <c r="CT454" i="1" s="1"/>
  <c r="S454" i="1" s="1"/>
  <c r="AG454" i="1"/>
  <c r="CU454" i="1" s="1"/>
  <c r="T454" i="1" s="1"/>
  <c r="AH454" i="1"/>
  <c r="CV454" i="1" s="1"/>
  <c r="U454" i="1" s="1"/>
  <c r="AI454" i="1"/>
  <c r="CW454" i="1" s="1"/>
  <c r="V454" i="1" s="1"/>
  <c r="AJ454" i="1"/>
  <c r="CX454" i="1" s="1"/>
  <c r="W454" i="1" s="1"/>
  <c r="FR454" i="1"/>
  <c r="GL454" i="1"/>
  <c r="GN454" i="1"/>
  <c r="GO454" i="1"/>
  <c r="GV454" i="1"/>
  <c r="HC454" i="1" s="1"/>
  <c r="GX454" i="1" s="1"/>
  <c r="D455" i="1"/>
  <c r="P455" i="1"/>
  <c r="AC455" i="1"/>
  <c r="CQ455" i="1" s="1"/>
  <c r="AE455" i="1"/>
  <c r="AF455" i="1"/>
  <c r="CT455" i="1" s="1"/>
  <c r="S455" i="1" s="1"/>
  <c r="CY455" i="1" s="1"/>
  <c r="X455" i="1" s="1"/>
  <c r="AG455" i="1"/>
  <c r="AH455" i="1"/>
  <c r="AI455" i="1"/>
  <c r="CW455" i="1" s="1"/>
  <c r="V455" i="1" s="1"/>
  <c r="AJ455" i="1"/>
  <c r="CX455" i="1" s="1"/>
  <c r="W455" i="1" s="1"/>
  <c r="CU455" i="1"/>
  <c r="T455" i="1" s="1"/>
  <c r="CV455" i="1"/>
  <c r="U455" i="1" s="1"/>
  <c r="CZ455" i="1"/>
  <c r="Y455" i="1" s="1"/>
  <c r="FR455" i="1"/>
  <c r="GL455" i="1"/>
  <c r="GN455" i="1"/>
  <c r="GO455" i="1"/>
  <c r="GV455" i="1"/>
  <c r="HC455" i="1"/>
  <c r="GX455" i="1" s="1"/>
  <c r="D456" i="1"/>
  <c r="AC456" i="1"/>
  <c r="AE456" i="1"/>
  <c r="AF456" i="1"/>
  <c r="AG456" i="1"/>
  <c r="AH456" i="1"/>
  <c r="AI456" i="1"/>
  <c r="CW456" i="1" s="1"/>
  <c r="V456" i="1" s="1"/>
  <c r="AJ456" i="1"/>
  <c r="CQ456" i="1"/>
  <c r="P456" i="1" s="1"/>
  <c r="CS456" i="1"/>
  <c r="R456" i="1" s="1"/>
  <c r="GK456" i="1" s="1"/>
  <c r="CT456" i="1"/>
  <c r="S456" i="1" s="1"/>
  <c r="CU456" i="1"/>
  <c r="T456" i="1" s="1"/>
  <c r="CV456" i="1"/>
  <c r="U456" i="1" s="1"/>
  <c r="CX456" i="1"/>
  <c r="W456" i="1" s="1"/>
  <c r="FR456" i="1"/>
  <c r="GL456" i="1"/>
  <c r="GN456" i="1"/>
  <c r="GO456" i="1"/>
  <c r="GV456" i="1"/>
  <c r="HC456" i="1"/>
  <c r="GX456" i="1" s="1"/>
  <c r="D457" i="1"/>
  <c r="AC457" i="1"/>
  <c r="CQ457" i="1" s="1"/>
  <c r="P457" i="1" s="1"/>
  <c r="AC459" i="1" s="1"/>
  <c r="AE457" i="1"/>
  <c r="AF457" i="1"/>
  <c r="AG457" i="1"/>
  <c r="AH457" i="1"/>
  <c r="AI457" i="1"/>
  <c r="AJ457" i="1"/>
  <c r="CS457" i="1"/>
  <c r="CU457" i="1"/>
  <c r="T457" i="1" s="1"/>
  <c r="AG459" i="1" s="1"/>
  <c r="T459" i="1" s="1"/>
  <c r="CV457" i="1"/>
  <c r="U457" i="1" s="1"/>
  <c r="CW457" i="1"/>
  <c r="V457" i="1" s="1"/>
  <c r="AI459" i="1" s="1"/>
  <c r="CX457" i="1"/>
  <c r="W457" i="1" s="1"/>
  <c r="AJ459" i="1" s="1"/>
  <c r="FR457" i="1"/>
  <c r="BY459" i="1" s="1"/>
  <c r="CI459" i="1" s="1"/>
  <c r="CI452" i="1" s="1"/>
  <c r="GL457" i="1"/>
  <c r="BZ459" i="1" s="1"/>
  <c r="AQ459" i="1" s="1"/>
  <c r="AQ452" i="1" s="1"/>
  <c r="GN457" i="1"/>
  <c r="CB459" i="1" s="1"/>
  <c r="GO457" i="1"/>
  <c r="CC459" i="1" s="1"/>
  <c r="AT459" i="1" s="1"/>
  <c r="GV457" i="1"/>
  <c r="HC457" i="1"/>
  <c r="GX457" i="1" s="1"/>
  <c r="CJ459" i="1" s="1"/>
  <c r="B459" i="1"/>
  <c r="B452" i="1" s="1"/>
  <c r="C459" i="1"/>
  <c r="C452" i="1" s="1"/>
  <c r="D459" i="1"/>
  <c r="D452" i="1" s="1"/>
  <c r="F459" i="1"/>
  <c r="G459" i="1"/>
  <c r="BX459" i="1"/>
  <c r="AO459" i="1" s="1"/>
  <c r="CE459" i="1"/>
  <c r="CK459" i="1"/>
  <c r="CK452" i="1" s="1"/>
  <c r="CL459" i="1"/>
  <c r="BC459" i="1" s="1"/>
  <c r="CM459" i="1"/>
  <c r="BD459" i="1" s="1"/>
  <c r="F469" i="1"/>
  <c r="D489" i="1"/>
  <c r="E491" i="1"/>
  <c r="Z491" i="1"/>
  <c r="AA491" i="1"/>
  <c r="AB491" i="1"/>
  <c r="AC491" i="1"/>
  <c r="AD491" i="1"/>
  <c r="AE491" i="1"/>
  <c r="AF491" i="1"/>
  <c r="AG491" i="1"/>
  <c r="AH491" i="1"/>
  <c r="AI491" i="1"/>
  <c r="AJ491" i="1"/>
  <c r="AK491" i="1"/>
  <c r="AL491" i="1"/>
  <c r="AM491" i="1"/>
  <c r="AN491" i="1"/>
  <c r="BE491" i="1"/>
  <c r="BF491" i="1"/>
  <c r="BG491" i="1"/>
  <c r="BH491" i="1"/>
  <c r="BI491" i="1"/>
  <c r="BJ491" i="1"/>
  <c r="BK491" i="1"/>
  <c r="BL491" i="1"/>
  <c r="BM491" i="1"/>
  <c r="BN491" i="1"/>
  <c r="BO491" i="1"/>
  <c r="BP491" i="1"/>
  <c r="BQ491" i="1"/>
  <c r="BR491" i="1"/>
  <c r="BS491" i="1"/>
  <c r="BT491" i="1"/>
  <c r="BU491" i="1"/>
  <c r="BV491" i="1"/>
  <c r="BW491" i="1"/>
  <c r="BX491" i="1"/>
  <c r="BY491" i="1"/>
  <c r="BZ491" i="1"/>
  <c r="CA491" i="1"/>
  <c r="CB491" i="1"/>
  <c r="CC491" i="1"/>
  <c r="CD491" i="1"/>
  <c r="CE491" i="1"/>
  <c r="CF491" i="1"/>
  <c r="CG491" i="1"/>
  <c r="CH491" i="1"/>
  <c r="CI491" i="1"/>
  <c r="CJ491" i="1"/>
  <c r="CK491" i="1"/>
  <c r="CL491" i="1"/>
  <c r="CM491" i="1"/>
  <c r="CN491" i="1"/>
  <c r="CO491" i="1"/>
  <c r="CP491" i="1"/>
  <c r="CQ491" i="1"/>
  <c r="CR491" i="1"/>
  <c r="CS491" i="1"/>
  <c r="CT491" i="1"/>
  <c r="CU491" i="1"/>
  <c r="CV491" i="1"/>
  <c r="CW491" i="1"/>
  <c r="CX491" i="1"/>
  <c r="CY491" i="1"/>
  <c r="CZ491" i="1"/>
  <c r="DA491" i="1"/>
  <c r="DB491" i="1"/>
  <c r="DC491" i="1"/>
  <c r="DD491" i="1"/>
  <c r="DE491" i="1"/>
  <c r="DF491" i="1"/>
  <c r="DG491" i="1"/>
  <c r="DH491" i="1"/>
  <c r="DI491" i="1"/>
  <c r="DJ491" i="1"/>
  <c r="DK491" i="1"/>
  <c r="DL491" i="1"/>
  <c r="DM491" i="1"/>
  <c r="DN491" i="1"/>
  <c r="DO491" i="1"/>
  <c r="DP491" i="1"/>
  <c r="DQ491" i="1"/>
  <c r="DR491" i="1"/>
  <c r="DS491" i="1"/>
  <c r="DT491" i="1"/>
  <c r="DU491" i="1"/>
  <c r="DV491" i="1"/>
  <c r="DW491" i="1"/>
  <c r="DX491" i="1"/>
  <c r="DY491" i="1"/>
  <c r="DZ491" i="1"/>
  <c r="EA491" i="1"/>
  <c r="EB491" i="1"/>
  <c r="EC491" i="1"/>
  <c r="ED491" i="1"/>
  <c r="EE491" i="1"/>
  <c r="EF491" i="1"/>
  <c r="EG491" i="1"/>
  <c r="EH491" i="1"/>
  <c r="EI491" i="1"/>
  <c r="EJ491" i="1"/>
  <c r="EK491" i="1"/>
  <c r="EL491" i="1"/>
  <c r="EM491" i="1"/>
  <c r="EN491" i="1"/>
  <c r="EO491" i="1"/>
  <c r="EP491" i="1"/>
  <c r="EQ491" i="1"/>
  <c r="ER491" i="1"/>
  <c r="ES491" i="1"/>
  <c r="ET491" i="1"/>
  <c r="EU491" i="1"/>
  <c r="EV491" i="1"/>
  <c r="EW491" i="1"/>
  <c r="EX491" i="1"/>
  <c r="EY491" i="1"/>
  <c r="EZ491" i="1"/>
  <c r="FA491" i="1"/>
  <c r="FB491" i="1"/>
  <c r="FC491" i="1"/>
  <c r="FD491" i="1"/>
  <c r="FE491" i="1"/>
  <c r="FF491" i="1"/>
  <c r="FG491" i="1"/>
  <c r="FH491" i="1"/>
  <c r="FI491" i="1"/>
  <c r="FJ491" i="1"/>
  <c r="FK491" i="1"/>
  <c r="FL491" i="1"/>
  <c r="FM491" i="1"/>
  <c r="FN491" i="1"/>
  <c r="FO491" i="1"/>
  <c r="FP491" i="1"/>
  <c r="FQ491" i="1"/>
  <c r="FR491" i="1"/>
  <c r="FS491" i="1"/>
  <c r="FT491" i="1"/>
  <c r="FU491" i="1"/>
  <c r="FV491" i="1"/>
  <c r="FW491" i="1"/>
  <c r="FX491" i="1"/>
  <c r="FY491" i="1"/>
  <c r="FZ491" i="1"/>
  <c r="GA491" i="1"/>
  <c r="GB491" i="1"/>
  <c r="GC491" i="1"/>
  <c r="GD491" i="1"/>
  <c r="GE491" i="1"/>
  <c r="GF491" i="1"/>
  <c r="GG491" i="1"/>
  <c r="GH491" i="1"/>
  <c r="GI491" i="1"/>
  <c r="GJ491" i="1"/>
  <c r="GK491" i="1"/>
  <c r="GL491" i="1"/>
  <c r="GM491" i="1"/>
  <c r="GN491" i="1"/>
  <c r="GO491" i="1"/>
  <c r="GP491" i="1"/>
  <c r="GQ491" i="1"/>
  <c r="GR491" i="1"/>
  <c r="GS491" i="1"/>
  <c r="GT491" i="1"/>
  <c r="GU491" i="1"/>
  <c r="GV491" i="1"/>
  <c r="GW491" i="1"/>
  <c r="GX491" i="1"/>
  <c r="D493" i="1"/>
  <c r="E495" i="1"/>
  <c r="F495" i="1"/>
  <c r="G495" i="1"/>
  <c r="Z495" i="1"/>
  <c r="AA495" i="1"/>
  <c r="AM495" i="1"/>
  <c r="AN495" i="1"/>
  <c r="BE495" i="1"/>
  <c r="BF495" i="1"/>
  <c r="BG495" i="1"/>
  <c r="BH495" i="1"/>
  <c r="BI495" i="1"/>
  <c r="BJ495" i="1"/>
  <c r="BK495" i="1"/>
  <c r="BL495" i="1"/>
  <c r="BM495" i="1"/>
  <c r="BN495" i="1"/>
  <c r="BO495" i="1"/>
  <c r="BP495" i="1"/>
  <c r="BQ495" i="1"/>
  <c r="BR495" i="1"/>
  <c r="BS495" i="1"/>
  <c r="BT495" i="1"/>
  <c r="BU495" i="1"/>
  <c r="BV495" i="1"/>
  <c r="BW495" i="1"/>
  <c r="CN495" i="1"/>
  <c r="CO495" i="1"/>
  <c r="CP495" i="1"/>
  <c r="CQ495" i="1"/>
  <c r="CR495" i="1"/>
  <c r="CS495" i="1"/>
  <c r="CT495" i="1"/>
  <c r="CU495" i="1"/>
  <c r="CV495" i="1"/>
  <c r="CW495" i="1"/>
  <c r="CX495" i="1"/>
  <c r="CY495" i="1"/>
  <c r="CZ495" i="1"/>
  <c r="DA495" i="1"/>
  <c r="DB495" i="1"/>
  <c r="DC495" i="1"/>
  <c r="DD495" i="1"/>
  <c r="DE495" i="1"/>
  <c r="DF495" i="1"/>
  <c r="DG495" i="1"/>
  <c r="DH495" i="1"/>
  <c r="DI495" i="1"/>
  <c r="DJ495" i="1"/>
  <c r="DK495" i="1"/>
  <c r="DL495" i="1"/>
  <c r="DM495" i="1"/>
  <c r="DN495" i="1"/>
  <c r="DO495" i="1"/>
  <c r="DP495" i="1"/>
  <c r="DQ495" i="1"/>
  <c r="DR495" i="1"/>
  <c r="DS495" i="1"/>
  <c r="DT495" i="1"/>
  <c r="DU495" i="1"/>
  <c r="DV495" i="1"/>
  <c r="DW495" i="1"/>
  <c r="DX495" i="1"/>
  <c r="DY495" i="1"/>
  <c r="DZ495" i="1"/>
  <c r="EA495" i="1"/>
  <c r="EB495" i="1"/>
  <c r="EC495" i="1"/>
  <c r="ED495" i="1"/>
  <c r="EE495" i="1"/>
  <c r="EF495" i="1"/>
  <c r="EG495" i="1"/>
  <c r="EH495" i="1"/>
  <c r="EI495" i="1"/>
  <c r="EJ495" i="1"/>
  <c r="EK495" i="1"/>
  <c r="EL495" i="1"/>
  <c r="EM495" i="1"/>
  <c r="EN495" i="1"/>
  <c r="EO495" i="1"/>
  <c r="EP495" i="1"/>
  <c r="EQ495" i="1"/>
  <c r="ER495" i="1"/>
  <c r="ES495" i="1"/>
  <c r="ET495" i="1"/>
  <c r="EU495" i="1"/>
  <c r="EV495" i="1"/>
  <c r="EW495" i="1"/>
  <c r="EX495" i="1"/>
  <c r="EY495" i="1"/>
  <c r="EZ495" i="1"/>
  <c r="FA495" i="1"/>
  <c r="FB495" i="1"/>
  <c r="FC495" i="1"/>
  <c r="FD495" i="1"/>
  <c r="FE495" i="1"/>
  <c r="FF495" i="1"/>
  <c r="FG495" i="1"/>
  <c r="FH495" i="1"/>
  <c r="FI495" i="1"/>
  <c r="FJ495" i="1"/>
  <c r="FK495" i="1"/>
  <c r="FL495" i="1"/>
  <c r="FM495" i="1"/>
  <c r="FN495" i="1"/>
  <c r="FO495" i="1"/>
  <c r="FP495" i="1"/>
  <c r="FQ495" i="1"/>
  <c r="FR495" i="1"/>
  <c r="FS495" i="1"/>
  <c r="FT495" i="1"/>
  <c r="FU495" i="1"/>
  <c r="FV495" i="1"/>
  <c r="FW495" i="1"/>
  <c r="FX495" i="1"/>
  <c r="FY495" i="1"/>
  <c r="FZ495" i="1"/>
  <c r="GA495" i="1"/>
  <c r="GB495" i="1"/>
  <c r="GC495" i="1"/>
  <c r="GD495" i="1"/>
  <c r="GE495" i="1"/>
  <c r="GF495" i="1"/>
  <c r="GG495" i="1"/>
  <c r="GH495" i="1"/>
  <c r="GI495" i="1"/>
  <c r="GJ495" i="1"/>
  <c r="GK495" i="1"/>
  <c r="GL495" i="1"/>
  <c r="GM495" i="1"/>
  <c r="GN495" i="1"/>
  <c r="GO495" i="1"/>
  <c r="GP495" i="1"/>
  <c r="GQ495" i="1"/>
  <c r="GR495" i="1"/>
  <c r="GS495" i="1"/>
  <c r="GT495" i="1"/>
  <c r="GU495" i="1"/>
  <c r="GV495" i="1"/>
  <c r="GW495" i="1"/>
  <c r="GX495" i="1"/>
  <c r="D497" i="1"/>
  <c r="P497" i="1"/>
  <c r="AC497" i="1"/>
  <c r="CQ497" i="1" s="1"/>
  <c r="AE497" i="1"/>
  <c r="AD497" i="1" s="1"/>
  <c r="AF497" i="1"/>
  <c r="CT497" i="1" s="1"/>
  <c r="S497" i="1" s="1"/>
  <c r="AG497" i="1"/>
  <c r="AH497" i="1"/>
  <c r="CV497" i="1" s="1"/>
  <c r="U497" i="1" s="1"/>
  <c r="AI497" i="1"/>
  <c r="CW497" i="1" s="1"/>
  <c r="V497" i="1" s="1"/>
  <c r="AJ497" i="1"/>
  <c r="CX497" i="1" s="1"/>
  <c r="W497" i="1" s="1"/>
  <c r="CU497" i="1"/>
  <c r="T497" i="1" s="1"/>
  <c r="FR497" i="1"/>
  <c r="GL497" i="1"/>
  <c r="GN497" i="1"/>
  <c r="GO497" i="1"/>
  <c r="GV497" i="1"/>
  <c r="HC497" i="1" s="1"/>
  <c r="GX497" i="1" s="1"/>
  <c r="D498" i="1"/>
  <c r="AC498" i="1"/>
  <c r="AE498" i="1"/>
  <c r="AF498" i="1"/>
  <c r="CT498" i="1" s="1"/>
  <c r="S498" i="1" s="1"/>
  <c r="AG498" i="1"/>
  <c r="CU498" i="1" s="1"/>
  <c r="T498" i="1" s="1"/>
  <c r="AH498" i="1"/>
  <c r="CV498" i="1" s="1"/>
  <c r="U498" i="1" s="1"/>
  <c r="AI498" i="1"/>
  <c r="CW498" i="1" s="1"/>
  <c r="V498" i="1" s="1"/>
  <c r="AJ498" i="1"/>
  <c r="CX498" i="1" s="1"/>
  <c r="W498" i="1" s="1"/>
  <c r="CQ498" i="1"/>
  <c r="P498" i="1" s="1"/>
  <c r="CS498" i="1"/>
  <c r="R498" i="1" s="1"/>
  <c r="GK498" i="1" s="1"/>
  <c r="FR498" i="1"/>
  <c r="GL498" i="1"/>
  <c r="GN498" i="1"/>
  <c r="GO498" i="1"/>
  <c r="GV498" i="1"/>
  <c r="HC498" i="1" s="1"/>
  <c r="GX498" i="1" s="1"/>
  <c r="D499" i="1"/>
  <c r="AC499" i="1"/>
  <c r="AE499" i="1"/>
  <c r="AF499" i="1"/>
  <c r="AG499" i="1"/>
  <c r="AH499" i="1"/>
  <c r="AI499" i="1"/>
  <c r="CW499" i="1" s="1"/>
  <c r="V499" i="1" s="1"/>
  <c r="AJ499" i="1"/>
  <c r="CQ499" i="1"/>
  <c r="P499" i="1" s="1"/>
  <c r="CR499" i="1"/>
  <c r="Q499" i="1" s="1"/>
  <c r="CS499" i="1"/>
  <c r="CU499" i="1"/>
  <c r="T499" i="1" s="1"/>
  <c r="CV499" i="1"/>
  <c r="U499" i="1" s="1"/>
  <c r="CX499" i="1"/>
  <c r="W499" i="1" s="1"/>
  <c r="FR499" i="1"/>
  <c r="GL499" i="1"/>
  <c r="GN499" i="1"/>
  <c r="GO499" i="1"/>
  <c r="GV499" i="1"/>
  <c r="HC499" i="1"/>
  <c r="GX499" i="1" s="1"/>
  <c r="D500" i="1"/>
  <c r="AC500" i="1"/>
  <c r="CQ500" i="1" s="1"/>
  <c r="P500" i="1" s="1"/>
  <c r="AE500" i="1"/>
  <c r="AF500" i="1"/>
  <c r="AG500" i="1"/>
  <c r="CU500" i="1" s="1"/>
  <c r="T500" i="1" s="1"/>
  <c r="AH500" i="1"/>
  <c r="CV500" i="1" s="1"/>
  <c r="U500" i="1" s="1"/>
  <c r="AI500" i="1"/>
  <c r="CW500" i="1" s="1"/>
  <c r="V500" i="1" s="1"/>
  <c r="AJ500" i="1"/>
  <c r="CX500" i="1" s="1"/>
  <c r="W500" i="1" s="1"/>
  <c r="FR500" i="1"/>
  <c r="GL500" i="1"/>
  <c r="GN500" i="1"/>
  <c r="GO500" i="1"/>
  <c r="GV500" i="1"/>
  <c r="HC500" i="1" s="1"/>
  <c r="GX500" i="1" s="1"/>
  <c r="D501" i="1"/>
  <c r="W501" i="1"/>
  <c r="AC501" i="1"/>
  <c r="CQ501" i="1" s="1"/>
  <c r="P501" i="1" s="1"/>
  <c r="AE501" i="1"/>
  <c r="AF501" i="1"/>
  <c r="AG501" i="1"/>
  <c r="CU501" i="1" s="1"/>
  <c r="T501" i="1" s="1"/>
  <c r="AH501" i="1"/>
  <c r="AI501" i="1"/>
  <c r="AJ501" i="1"/>
  <c r="CX501" i="1" s="1"/>
  <c r="CV501" i="1"/>
  <c r="U501" i="1" s="1"/>
  <c r="CW501" i="1"/>
  <c r="V501" i="1" s="1"/>
  <c r="FR501" i="1"/>
  <c r="GL501" i="1"/>
  <c r="GN501" i="1"/>
  <c r="GO501" i="1"/>
  <c r="GV501" i="1"/>
  <c r="HC501" i="1" s="1"/>
  <c r="GX501" i="1" s="1"/>
  <c r="D502" i="1"/>
  <c r="AC502" i="1"/>
  <c r="CQ502" i="1" s="1"/>
  <c r="P502" i="1" s="1"/>
  <c r="AE502" i="1"/>
  <c r="AF502" i="1"/>
  <c r="CT502" i="1" s="1"/>
  <c r="S502" i="1" s="1"/>
  <c r="AG502" i="1"/>
  <c r="AH502" i="1"/>
  <c r="AI502" i="1"/>
  <c r="CW502" i="1" s="1"/>
  <c r="V502" i="1" s="1"/>
  <c r="AJ502" i="1"/>
  <c r="CU502" i="1"/>
  <c r="T502" i="1" s="1"/>
  <c r="CV502" i="1"/>
  <c r="U502" i="1" s="1"/>
  <c r="CX502" i="1"/>
  <c r="W502" i="1" s="1"/>
  <c r="FR502" i="1"/>
  <c r="GL502" i="1"/>
  <c r="GN502" i="1"/>
  <c r="GO502" i="1"/>
  <c r="GV502" i="1"/>
  <c r="HC502" i="1"/>
  <c r="GX502" i="1" s="1"/>
  <c r="D503" i="1"/>
  <c r="P503" i="1"/>
  <c r="CP503" i="1" s="1"/>
  <c r="O503" i="1" s="1"/>
  <c r="S503" i="1"/>
  <c r="AC503" i="1"/>
  <c r="CQ503" i="1" s="1"/>
  <c r="AE503" i="1"/>
  <c r="AD503" i="1" s="1"/>
  <c r="AF503" i="1"/>
  <c r="CT503" i="1" s="1"/>
  <c r="AG503" i="1"/>
  <c r="CU503" i="1" s="1"/>
  <c r="T503" i="1" s="1"/>
  <c r="AH503" i="1"/>
  <c r="CV503" i="1" s="1"/>
  <c r="U503" i="1" s="1"/>
  <c r="AI503" i="1"/>
  <c r="CW503" i="1" s="1"/>
  <c r="V503" i="1" s="1"/>
  <c r="AJ503" i="1"/>
  <c r="CR503" i="1"/>
  <c r="Q503" i="1" s="1"/>
  <c r="CS503" i="1"/>
  <c r="R503" i="1" s="1"/>
  <c r="GK503" i="1" s="1"/>
  <c r="CX503" i="1"/>
  <c r="W503" i="1" s="1"/>
  <c r="FR503" i="1"/>
  <c r="GL503" i="1"/>
  <c r="GN503" i="1"/>
  <c r="GO503" i="1"/>
  <c r="GV503" i="1"/>
  <c r="HC503" i="1" s="1"/>
  <c r="GX503" i="1" s="1"/>
  <c r="D504" i="1"/>
  <c r="R504" i="1"/>
  <c r="GK504" i="1" s="1"/>
  <c r="T504" i="1"/>
  <c r="U504" i="1"/>
  <c r="AC504" i="1"/>
  <c r="AE504" i="1"/>
  <c r="AF504" i="1"/>
  <c r="AG504" i="1"/>
  <c r="AH504" i="1"/>
  <c r="AI504" i="1"/>
  <c r="CW504" i="1" s="1"/>
  <c r="V504" i="1" s="1"/>
  <c r="AJ504" i="1"/>
  <c r="CX504" i="1" s="1"/>
  <c r="W504" i="1" s="1"/>
  <c r="CQ504" i="1"/>
  <c r="P504" i="1" s="1"/>
  <c r="CS504" i="1"/>
  <c r="CU504" i="1"/>
  <c r="CV504" i="1"/>
  <c r="FR504" i="1"/>
  <c r="GL504" i="1"/>
  <c r="GN504" i="1"/>
  <c r="GO504" i="1"/>
  <c r="GV504" i="1"/>
  <c r="HC504" i="1" s="1"/>
  <c r="GX504" i="1" s="1"/>
  <c r="D505" i="1"/>
  <c r="AC505" i="1"/>
  <c r="CQ505" i="1" s="1"/>
  <c r="P505" i="1" s="1"/>
  <c r="AE505" i="1"/>
  <c r="AF505" i="1"/>
  <c r="AG505" i="1"/>
  <c r="CU505" i="1" s="1"/>
  <c r="T505" i="1" s="1"/>
  <c r="AH505" i="1"/>
  <c r="CV505" i="1" s="1"/>
  <c r="U505" i="1" s="1"/>
  <c r="AI505" i="1"/>
  <c r="CW505" i="1" s="1"/>
  <c r="V505" i="1" s="1"/>
  <c r="AJ505" i="1"/>
  <c r="CX505" i="1"/>
  <c r="W505" i="1" s="1"/>
  <c r="FR505" i="1"/>
  <c r="GL505" i="1"/>
  <c r="GN505" i="1"/>
  <c r="GO505" i="1"/>
  <c r="GV505" i="1"/>
  <c r="HC505" i="1"/>
  <c r="GX505" i="1" s="1"/>
  <c r="D506" i="1"/>
  <c r="V506" i="1"/>
  <c r="W506" i="1"/>
  <c r="AC506" i="1"/>
  <c r="AE506" i="1"/>
  <c r="AF506" i="1"/>
  <c r="CT506" i="1" s="1"/>
  <c r="S506" i="1" s="1"/>
  <c r="CY506" i="1" s="1"/>
  <c r="X506" i="1" s="1"/>
  <c r="AG506" i="1"/>
  <c r="CU506" i="1" s="1"/>
  <c r="T506" i="1" s="1"/>
  <c r="AH506" i="1"/>
  <c r="CV506" i="1" s="1"/>
  <c r="U506" i="1" s="1"/>
  <c r="AI506" i="1"/>
  <c r="CW506" i="1" s="1"/>
  <c r="AJ506" i="1"/>
  <c r="CX506" i="1" s="1"/>
  <c r="CQ506" i="1"/>
  <c r="P506" i="1" s="1"/>
  <c r="FR506" i="1"/>
  <c r="GL506" i="1"/>
  <c r="GN506" i="1"/>
  <c r="GO506" i="1"/>
  <c r="GV506" i="1"/>
  <c r="HC506" i="1"/>
  <c r="GX506" i="1" s="1"/>
  <c r="D507" i="1"/>
  <c r="V507" i="1"/>
  <c r="AC507" i="1"/>
  <c r="AE507" i="1"/>
  <c r="AF507" i="1"/>
  <c r="CT507" i="1" s="1"/>
  <c r="S507" i="1" s="1"/>
  <c r="AG507" i="1"/>
  <c r="CU507" i="1" s="1"/>
  <c r="T507" i="1" s="1"/>
  <c r="AH507" i="1"/>
  <c r="CV507" i="1" s="1"/>
  <c r="U507" i="1" s="1"/>
  <c r="AI507" i="1"/>
  <c r="AJ507" i="1"/>
  <c r="CX507" i="1" s="1"/>
  <c r="W507" i="1" s="1"/>
  <c r="CQ507" i="1"/>
  <c r="P507" i="1" s="1"/>
  <c r="CS507" i="1"/>
  <c r="R507" i="1" s="1"/>
  <c r="GK507" i="1" s="1"/>
  <c r="CW507" i="1"/>
  <c r="FR507" i="1"/>
  <c r="GL507" i="1"/>
  <c r="GN507" i="1"/>
  <c r="GO507" i="1"/>
  <c r="GV507" i="1"/>
  <c r="HC507" i="1"/>
  <c r="GX507" i="1" s="1"/>
  <c r="D508" i="1"/>
  <c r="AC508" i="1"/>
  <c r="AE508" i="1"/>
  <c r="AF508" i="1"/>
  <c r="AG508" i="1"/>
  <c r="CU508" i="1" s="1"/>
  <c r="T508" i="1" s="1"/>
  <c r="AH508" i="1"/>
  <c r="CV508" i="1" s="1"/>
  <c r="U508" i="1" s="1"/>
  <c r="AI508" i="1"/>
  <c r="CW508" i="1" s="1"/>
  <c r="V508" i="1" s="1"/>
  <c r="AJ508" i="1"/>
  <c r="CX508" i="1" s="1"/>
  <c r="W508" i="1" s="1"/>
  <c r="CQ508" i="1"/>
  <c r="P508" i="1" s="1"/>
  <c r="FR508" i="1"/>
  <c r="GL508" i="1"/>
  <c r="GN508" i="1"/>
  <c r="GO508" i="1"/>
  <c r="GV508" i="1"/>
  <c r="HC508" i="1" s="1"/>
  <c r="GX508" i="1" s="1"/>
  <c r="D509" i="1"/>
  <c r="AC509" i="1"/>
  <c r="CQ509" i="1" s="1"/>
  <c r="P509" i="1" s="1"/>
  <c r="AE509" i="1"/>
  <c r="AF509" i="1"/>
  <c r="AG509" i="1"/>
  <c r="AH509" i="1"/>
  <c r="AI509" i="1"/>
  <c r="CW509" i="1" s="1"/>
  <c r="V509" i="1" s="1"/>
  <c r="AJ509" i="1"/>
  <c r="CX509" i="1" s="1"/>
  <c r="W509" i="1" s="1"/>
  <c r="CS509" i="1"/>
  <c r="CT509" i="1"/>
  <c r="S509" i="1" s="1"/>
  <c r="CU509" i="1"/>
  <c r="T509" i="1" s="1"/>
  <c r="CV509" i="1"/>
  <c r="U509" i="1" s="1"/>
  <c r="FR509" i="1"/>
  <c r="GL509" i="1"/>
  <c r="GN509" i="1"/>
  <c r="GO509" i="1"/>
  <c r="GV509" i="1"/>
  <c r="HC509" i="1" s="1"/>
  <c r="GX509" i="1" s="1"/>
  <c r="D510" i="1"/>
  <c r="AC510" i="1"/>
  <c r="AE510" i="1"/>
  <c r="AD510" i="1" s="1"/>
  <c r="AF510" i="1"/>
  <c r="AG510" i="1"/>
  <c r="CU510" i="1" s="1"/>
  <c r="T510" i="1" s="1"/>
  <c r="AH510" i="1"/>
  <c r="AI510" i="1"/>
  <c r="AJ510" i="1"/>
  <c r="CQ510" i="1"/>
  <c r="P510" i="1" s="1"/>
  <c r="CR510" i="1"/>
  <c r="Q510" i="1" s="1"/>
  <c r="CS510" i="1"/>
  <c r="R510" i="1" s="1"/>
  <c r="GK510" i="1" s="1"/>
  <c r="CT510" i="1"/>
  <c r="S510" i="1" s="1"/>
  <c r="CV510" i="1"/>
  <c r="U510" i="1" s="1"/>
  <c r="CW510" i="1"/>
  <c r="V510" i="1" s="1"/>
  <c r="CX510" i="1"/>
  <c r="W510" i="1" s="1"/>
  <c r="FR510" i="1"/>
  <c r="GL510" i="1"/>
  <c r="GN510" i="1"/>
  <c r="GO510" i="1"/>
  <c r="GV510" i="1"/>
  <c r="HC510" i="1" s="1"/>
  <c r="GX510" i="1" s="1"/>
  <c r="D511" i="1"/>
  <c r="AC511" i="1"/>
  <c r="AE511" i="1"/>
  <c r="CS511" i="1" s="1"/>
  <c r="R511" i="1" s="1"/>
  <c r="GK511" i="1" s="1"/>
  <c r="AF511" i="1"/>
  <c r="CT511" i="1" s="1"/>
  <c r="S511" i="1" s="1"/>
  <c r="AG511" i="1"/>
  <c r="CU511" i="1" s="1"/>
  <c r="T511" i="1" s="1"/>
  <c r="AH511" i="1"/>
  <c r="CV511" i="1" s="1"/>
  <c r="U511" i="1" s="1"/>
  <c r="AI511" i="1"/>
  <c r="CW511" i="1" s="1"/>
  <c r="V511" i="1" s="1"/>
  <c r="AJ511" i="1"/>
  <c r="CX511" i="1" s="1"/>
  <c r="W511" i="1" s="1"/>
  <c r="CQ511" i="1"/>
  <c r="P511" i="1" s="1"/>
  <c r="CR511" i="1"/>
  <c r="Q511" i="1" s="1"/>
  <c r="CP511" i="1" s="1"/>
  <c r="O511" i="1" s="1"/>
  <c r="FR511" i="1"/>
  <c r="GL511" i="1"/>
  <c r="GN511" i="1"/>
  <c r="GO511" i="1"/>
  <c r="GV511" i="1"/>
  <c r="HC511" i="1" s="1"/>
  <c r="GX511" i="1"/>
  <c r="D512" i="1"/>
  <c r="S512" i="1"/>
  <c r="AC512" i="1"/>
  <c r="AD512" i="1"/>
  <c r="AE512" i="1"/>
  <c r="AF512" i="1"/>
  <c r="AG512" i="1"/>
  <c r="AH512" i="1"/>
  <c r="CV512" i="1" s="1"/>
  <c r="U512" i="1" s="1"/>
  <c r="AI512" i="1"/>
  <c r="AJ512" i="1"/>
  <c r="CT512" i="1"/>
  <c r="CU512" i="1"/>
  <c r="T512" i="1" s="1"/>
  <c r="CW512" i="1"/>
  <c r="V512" i="1" s="1"/>
  <c r="CX512" i="1"/>
  <c r="W512" i="1" s="1"/>
  <c r="FR512" i="1"/>
  <c r="GL512" i="1"/>
  <c r="GN512" i="1"/>
  <c r="GO512" i="1"/>
  <c r="GV512" i="1"/>
  <c r="HC512" i="1" s="1"/>
  <c r="GX512" i="1" s="1"/>
  <c r="D513" i="1"/>
  <c r="AC513" i="1"/>
  <c r="AE513" i="1"/>
  <c r="AF513" i="1"/>
  <c r="AG513" i="1"/>
  <c r="CU513" i="1" s="1"/>
  <c r="T513" i="1" s="1"/>
  <c r="AH513" i="1"/>
  <c r="AI513" i="1"/>
  <c r="AJ513" i="1"/>
  <c r="CV513" i="1"/>
  <c r="U513" i="1" s="1"/>
  <c r="CW513" i="1"/>
  <c r="V513" i="1" s="1"/>
  <c r="CX513" i="1"/>
  <c r="W513" i="1" s="1"/>
  <c r="FR513" i="1"/>
  <c r="GL513" i="1"/>
  <c r="GN513" i="1"/>
  <c r="GO513" i="1"/>
  <c r="GV513" i="1"/>
  <c r="HC513" i="1"/>
  <c r="GX513" i="1" s="1"/>
  <c r="D514" i="1"/>
  <c r="U514" i="1"/>
  <c r="AC514" i="1"/>
  <c r="CQ514" i="1" s="1"/>
  <c r="P514" i="1" s="1"/>
  <c r="AE514" i="1"/>
  <c r="AF514" i="1"/>
  <c r="CT514" i="1" s="1"/>
  <c r="S514" i="1" s="1"/>
  <c r="AG514" i="1"/>
  <c r="CU514" i="1" s="1"/>
  <c r="T514" i="1" s="1"/>
  <c r="AH514" i="1"/>
  <c r="CV514" i="1" s="1"/>
  <c r="AI514" i="1"/>
  <c r="CW514" i="1" s="1"/>
  <c r="V514" i="1" s="1"/>
  <c r="AJ514" i="1"/>
  <c r="CX514" i="1" s="1"/>
  <c r="W514" i="1" s="1"/>
  <c r="FR514" i="1"/>
  <c r="GL514" i="1"/>
  <c r="GN514" i="1"/>
  <c r="GO514" i="1"/>
  <c r="GV514" i="1"/>
  <c r="HC514" i="1" s="1"/>
  <c r="GX514" i="1" s="1"/>
  <c r="D515" i="1"/>
  <c r="AC515" i="1"/>
  <c r="AE515" i="1"/>
  <c r="AD515" i="1" s="1"/>
  <c r="AF515" i="1"/>
  <c r="CT515" i="1" s="1"/>
  <c r="S515" i="1" s="1"/>
  <c r="CY515" i="1" s="1"/>
  <c r="X515" i="1" s="1"/>
  <c r="AG515" i="1"/>
  <c r="CU515" i="1" s="1"/>
  <c r="T515" i="1" s="1"/>
  <c r="AH515" i="1"/>
  <c r="CV515" i="1" s="1"/>
  <c r="U515" i="1" s="1"/>
  <c r="AI515" i="1"/>
  <c r="CW515" i="1" s="1"/>
  <c r="V515" i="1" s="1"/>
  <c r="AJ515" i="1"/>
  <c r="CX515" i="1"/>
  <c r="W515" i="1" s="1"/>
  <c r="FR515" i="1"/>
  <c r="GL515" i="1"/>
  <c r="GN515" i="1"/>
  <c r="GO515" i="1"/>
  <c r="GV515" i="1"/>
  <c r="HC515" i="1"/>
  <c r="GX515" i="1" s="1"/>
  <c r="D516" i="1"/>
  <c r="T516" i="1"/>
  <c r="AC516" i="1"/>
  <c r="AE516" i="1"/>
  <c r="AF516" i="1"/>
  <c r="AG516" i="1"/>
  <c r="AH516" i="1"/>
  <c r="CV516" i="1" s="1"/>
  <c r="U516" i="1" s="1"/>
  <c r="AI516" i="1"/>
  <c r="AJ516" i="1"/>
  <c r="CX516" i="1" s="1"/>
  <c r="W516" i="1" s="1"/>
  <c r="CU516" i="1"/>
  <c r="CW516" i="1"/>
  <c r="V516" i="1" s="1"/>
  <c r="FR516" i="1"/>
  <c r="GL516" i="1"/>
  <c r="GN516" i="1"/>
  <c r="GO516" i="1"/>
  <c r="GV516" i="1"/>
  <c r="HC516" i="1" s="1"/>
  <c r="GX516" i="1"/>
  <c r="D517" i="1"/>
  <c r="P517" i="1"/>
  <c r="AC517" i="1"/>
  <c r="AE517" i="1"/>
  <c r="AF517" i="1"/>
  <c r="AG517" i="1"/>
  <c r="CU517" i="1" s="1"/>
  <c r="T517" i="1" s="1"/>
  <c r="AH517" i="1"/>
  <c r="CV517" i="1" s="1"/>
  <c r="U517" i="1" s="1"/>
  <c r="AI517" i="1"/>
  <c r="CW517" i="1" s="1"/>
  <c r="V517" i="1" s="1"/>
  <c r="AJ517" i="1"/>
  <c r="CX517" i="1" s="1"/>
  <c r="W517" i="1" s="1"/>
  <c r="CQ517" i="1"/>
  <c r="FR517" i="1"/>
  <c r="GL517" i="1"/>
  <c r="GN517" i="1"/>
  <c r="GO517" i="1"/>
  <c r="GV517" i="1"/>
  <c r="HC517" i="1" s="1"/>
  <c r="GX517" i="1" s="1"/>
  <c r="D518" i="1"/>
  <c r="AC518" i="1"/>
  <c r="AE518" i="1"/>
  <c r="AF518" i="1"/>
  <c r="AG518" i="1"/>
  <c r="AH518" i="1"/>
  <c r="CV518" i="1" s="1"/>
  <c r="U518" i="1" s="1"/>
  <c r="AI518" i="1"/>
  <c r="CW518" i="1" s="1"/>
  <c r="V518" i="1" s="1"/>
  <c r="AJ518" i="1"/>
  <c r="CX518" i="1" s="1"/>
  <c r="W518" i="1" s="1"/>
  <c r="CT518" i="1"/>
  <c r="S518" i="1" s="1"/>
  <c r="CU518" i="1"/>
  <c r="T518" i="1" s="1"/>
  <c r="FR518" i="1"/>
  <c r="GL518" i="1"/>
  <c r="GN518" i="1"/>
  <c r="GO518" i="1"/>
  <c r="GV518" i="1"/>
  <c r="HC518" i="1" s="1"/>
  <c r="GX518" i="1" s="1"/>
  <c r="D519" i="1"/>
  <c r="AC519" i="1"/>
  <c r="CQ519" i="1" s="1"/>
  <c r="P519" i="1" s="1"/>
  <c r="AE519" i="1"/>
  <c r="AF519" i="1"/>
  <c r="CT519" i="1" s="1"/>
  <c r="S519" i="1" s="1"/>
  <c r="CZ519" i="1" s="1"/>
  <c r="Y519" i="1" s="1"/>
  <c r="AG519" i="1"/>
  <c r="CU519" i="1" s="1"/>
  <c r="T519" i="1" s="1"/>
  <c r="AH519" i="1"/>
  <c r="CV519" i="1" s="1"/>
  <c r="U519" i="1" s="1"/>
  <c r="AI519" i="1"/>
  <c r="CW519" i="1" s="1"/>
  <c r="V519" i="1" s="1"/>
  <c r="AJ519" i="1"/>
  <c r="CX519" i="1" s="1"/>
  <c r="W519" i="1" s="1"/>
  <c r="CY519" i="1"/>
  <c r="X519" i="1" s="1"/>
  <c r="FR519" i="1"/>
  <c r="GL519" i="1"/>
  <c r="GN519" i="1"/>
  <c r="GO519" i="1"/>
  <c r="GV519" i="1"/>
  <c r="HC519" i="1" s="1"/>
  <c r="GX519" i="1" s="1"/>
  <c r="D520" i="1"/>
  <c r="T520" i="1"/>
  <c r="AC520" i="1"/>
  <c r="AD520" i="1"/>
  <c r="AE520" i="1"/>
  <c r="CR520" i="1" s="1"/>
  <c r="Q520" i="1" s="1"/>
  <c r="AF520" i="1"/>
  <c r="CT520" i="1" s="1"/>
  <c r="S520" i="1" s="1"/>
  <c r="AG520" i="1"/>
  <c r="CU520" i="1" s="1"/>
  <c r="AH520" i="1"/>
  <c r="CV520" i="1" s="1"/>
  <c r="U520" i="1" s="1"/>
  <c r="AI520" i="1"/>
  <c r="CW520" i="1" s="1"/>
  <c r="V520" i="1" s="1"/>
  <c r="AJ520" i="1"/>
  <c r="CX520" i="1" s="1"/>
  <c r="W520" i="1" s="1"/>
  <c r="FR520" i="1"/>
  <c r="GL520" i="1"/>
  <c r="GN520" i="1"/>
  <c r="GO520" i="1"/>
  <c r="GV520" i="1"/>
  <c r="HC520" i="1" s="1"/>
  <c r="GX520" i="1" s="1"/>
  <c r="D521" i="1"/>
  <c r="AC521" i="1"/>
  <c r="AE521" i="1"/>
  <c r="AF521" i="1"/>
  <c r="AG521" i="1"/>
  <c r="CU521" i="1" s="1"/>
  <c r="T521" i="1" s="1"/>
  <c r="AH521" i="1"/>
  <c r="CV521" i="1" s="1"/>
  <c r="U521" i="1" s="1"/>
  <c r="AI521" i="1"/>
  <c r="CW521" i="1" s="1"/>
  <c r="V521" i="1" s="1"/>
  <c r="AJ521" i="1"/>
  <c r="CX521" i="1" s="1"/>
  <c r="W521" i="1" s="1"/>
  <c r="CQ521" i="1"/>
  <c r="P521" i="1" s="1"/>
  <c r="FR521" i="1"/>
  <c r="GL521" i="1"/>
  <c r="GN521" i="1"/>
  <c r="GO521" i="1"/>
  <c r="GV521" i="1"/>
  <c r="HC521" i="1"/>
  <c r="GX521" i="1" s="1"/>
  <c r="D522" i="1"/>
  <c r="AC522" i="1"/>
  <c r="AE522" i="1"/>
  <c r="AF522" i="1"/>
  <c r="AG522" i="1"/>
  <c r="CU522" i="1" s="1"/>
  <c r="T522" i="1" s="1"/>
  <c r="AH522" i="1"/>
  <c r="CV522" i="1" s="1"/>
  <c r="U522" i="1" s="1"/>
  <c r="AI522" i="1"/>
  <c r="CW522" i="1" s="1"/>
  <c r="V522" i="1" s="1"/>
  <c r="AJ522" i="1"/>
  <c r="CX522" i="1" s="1"/>
  <c r="W522" i="1" s="1"/>
  <c r="CQ522" i="1"/>
  <c r="P522" i="1" s="1"/>
  <c r="FR522" i="1"/>
  <c r="GL522" i="1"/>
  <c r="GN522" i="1"/>
  <c r="GO522" i="1"/>
  <c r="GV522" i="1"/>
  <c r="HC522" i="1" s="1"/>
  <c r="GX522" i="1" s="1"/>
  <c r="D523" i="1"/>
  <c r="V523" i="1"/>
  <c r="AC523" i="1"/>
  <c r="AE523" i="1"/>
  <c r="AF523" i="1"/>
  <c r="AG523" i="1"/>
  <c r="AH523" i="1"/>
  <c r="AI523" i="1"/>
  <c r="CW523" i="1" s="1"/>
  <c r="AJ523" i="1"/>
  <c r="CX523" i="1" s="1"/>
  <c r="W523" i="1" s="1"/>
  <c r="CQ523" i="1"/>
  <c r="P523" i="1" s="1"/>
  <c r="CR523" i="1"/>
  <c r="Q523" i="1" s="1"/>
  <c r="CS523" i="1"/>
  <c r="CT523" i="1"/>
  <c r="S523" i="1" s="1"/>
  <c r="CU523" i="1"/>
  <c r="T523" i="1" s="1"/>
  <c r="CV523" i="1"/>
  <c r="U523" i="1" s="1"/>
  <c r="FR523" i="1"/>
  <c r="GL523" i="1"/>
  <c r="GN523" i="1"/>
  <c r="GO523" i="1"/>
  <c r="GV523" i="1"/>
  <c r="HC523" i="1"/>
  <c r="GX523" i="1" s="1"/>
  <c r="D524" i="1"/>
  <c r="AC524" i="1"/>
  <c r="CQ524" i="1" s="1"/>
  <c r="P524" i="1" s="1"/>
  <c r="AD524" i="1"/>
  <c r="AE524" i="1"/>
  <c r="AF524" i="1"/>
  <c r="CT524" i="1" s="1"/>
  <c r="S524" i="1" s="1"/>
  <c r="AG524" i="1"/>
  <c r="AH524" i="1"/>
  <c r="AI524" i="1"/>
  <c r="AJ524" i="1"/>
  <c r="CX524" i="1" s="1"/>
  <c r="W524" i="1" s="1"/>
  <c r="CU524" i="1"/>
  <c r="T524" i="1" s="1"/>
  <c r="CV524" i="1"/>
  <c r="U524" i="1" s="1"/>
  <c r="CW524" i="1"/>
  <c r="V524" i="1" s="1"/>
  <c r="CY524" i="1"/>
  <c r="X524" i="1" s="1"/>
  <c r="CZ524" i="1"/>
  <c r="Y524" i="1" s="1"/>
  <c r="FR524" i="1"/>
  <c r="GL524" i="1"/>
  <c r="GN524" i="1"/>
  <c r="GO524" i="1"/>
  <c r="GV524" i="1"/>
  <c r="HC524" i="1" s="1"/>
  <c r="GX524" i="1" s="1"/>
  <c r="D525" i="1"/>
  <c r="AC525" i="1"/>
  <c r="AE525" i="1"/>
  <c r="AF525" i="1"/>
  <c r="AG525" i="1"/>
  <c r="CU525" i="1" s="1"/>
  <c r="T525" i="1" s="1"/>
  <c r="AH525" i="1"/>
  <c r="CV525" i="1" s="1"/>
  <c r="U525" i="1" s="1"/>
  <c r="AI525" i="1"/>
  <c r="CW525" i="1" s="1"/>
  <c r="V525" i="1" s="1"/>
  <c r="AJ525" i="1"/>
  <c r="CX525" i="1" s="1"/>
  <c r="W525" i="1" s="1"/>
  <c r="CQ525" i="1"/>
  <c r="P525" i="1" s="1"/>
  <c r="CR525" i="1"/>
  <c r="Q525" i="1" s="1"/>
  <c r="FR525" i="1"/>
  <c r="GL525" i="1"/>
  <c r="GN525" i="1"/>
  <c r="GO525" i="1"/>
  <c r="GV525" i="1"/>
  <c r="HC525" i="1" s="1"/>
  <c r="GX525" i="1" s="1"/>
  <c r="D526" i="1"/>
  <c r="I526" i="1"/>
  <c r="K526" i="1"/>
  <c r="S526" i="1"/>
  <c r="U526" i="1"/>
  <c r="AC526" i="1"/>
  <c r="AB526" i="1" s="1"/>
  <c r="AD526" i="1"/>
  <c r="AE526" i="1"/>
  <c r="AF526" i="1"/>
  <c r="AG526" i="1"/>
  <c r="AH526" i="1"/>
  <c r="AI526" i="1"/>
  <c r="CW526" i="1" s="1"/>
  <c r="AJ526" i="1"/>
  <c r="CX526" i="1" s="1"/>
  <c r="CQ526" i="1"/>
  <c r="CR526" i="1"/>
  <c r="CS526" i="1"/>
  <c r="CT526" i="1"/>
  <c r="CU526" i="1"/>
  <c r="CV526" i="1"/>
  <c r="FR526" i="1"/>
  <c r="GL526" i="1"/>
  <c r="GN526" i="1"/>
  <c r="GO526" i="1"/>
  <c r="GV526" i="1"/>
  <c r="HC526" i="1" s="1"/>
  <c r="GX526" i="1" s="1"/>
  <c r="D527" i="1"/>
  <c r="AC527" i="1"/>
  <c r="AD527" i="1"/>
  <c r="AE527" i="1"/>
  <c r="AF527" i="1"/>
  <c r="AG527" i="1"/>
  <c r="CU527" i="1" s="1"/>
  <c r="T527" i="1" s="1"/>
  <c r="AH527" i="1"/>
  <c r="CV527" i="1" s="1"/>
  <c r="U527" i="1" s="1"/>
  <c r="AI527" i="1"/>
  <c r="AJ527" i="1"/>
  <c r="CX527" i="1" s="1"/>
  <c r="W527" i="1" s="1"/>
  <c r="CW527" i="1"/>
  <c r="V527" i="1" s="1"/>
  <c r="FR527" i="1"/>
  <c r="GL527" i="1"/>
  <c r="GN527" i="1"/>
  <c r="GO527" i="1"/>
  <c r="GV527" i="1"/>
  <c r="HC527" i="1"/>
  <c r="GX527" i="1" s="1"/>
  <c r="D528" i="1"/>
  <c r="I528" i="1"/>
  <c r="K528" i="1"/>
  <c r="AC528" i="1"/>
  <c r="CQ528" i="1" s="1"/>
  <c r="AE528" i="1"/>
  <c r="AF528" i="1"/>
  <c r="AG528" i="1"/>
  <c r="CU528" i="1" s="1"/>
  <c r="AH528" i="1"/>
  <c r="CV528" i="1" s="1"/>
  <c r="AI528" i="1"/>
  <c r="CW528" i="1" s="1"/>
  <c r="V528" i="1" s="1"/>
  <c r="AJ528" i="1"/>
  <c r="CX528" i="1" s="1"/>
  <c r="FR528" i="1"/>
  <c r="GL528" i="1"/>
  <c r="GN528" i="1"/>
  <c r="GO528" i="1"/>
  <c r="GV528" i="1"/>
  <c r="HC528" i="1"/>
  <c r="GX528" i="1" s="1"/>
  <c r="D529" i="1"/>
  <c r="I529" i="1"/>
  <c r="K529" i="1"/>
  <c r="Q529" i="1"/>
  <c r="T529" i="1"/>
  <c r="AC529" i="1"/>
  <c r="AE529" i="1"/>
  <c r="AD529" i="1" s="1"/>
  <c r="AF529" i="1"/>
  <c r="AG529" i="1"/>
  <c r="CU529" i="1" s="1"/>
  <c r="AH529" i="1"/>
  <c r="CV529" i="1" s="1"/>
  <c r="U529" i="1" s="1"/>
  <c r="AI529" i="1"/>
  <c r="CW529" i="1" s="1"/>
  <c r="V529" i="1" s="1"/>
  <c r="AJ529" i="1"/>
  <c r="CX529" i="1" s="1"/>
  <c r="W529" i="1" s="1"/>
  <c r="CQ529" i="1"/>
  <c r="CR529" i="1"/>
  <c r="CS529" i="1"/>
  <c r="CT529" i="1"/>
  <c r="FR529" i="1"/>
  <c r="GL529" i="1"/>
  <c r="GN529" i="1"/>
  <c r="GO529" i="1"/>
  <c r="GV529" i="1"/>
  <c r="HC529" i="1"/>
  <c r="GX529" i="1" s="1"/>
  <c r="B531" i="1"/>
  <c r="B495" i="1" s="1"/>
  <c r="C531" i="1"/>
  <c r="C495" i="1" s="1"/>
  <c r="D531" i="1"/>
  <c r="D495" i="1" s="1"/>
  <c r="F531" i="1"/>
  <c r="G531" i="1"/>
  <c r="BX531" i="1"/>
  <c r="AO531" i="1" s="1"/>
  <c r="CK531" i="1"/>
  <c r="CL531" i="1"/>
  <c r="CM531" i="1"/>
  <c r="CM495" i="1" s="1"/>
  <c r="D561" i="1"/>
  <c r="E563" i="1"/>
  <c r="F563" i="1"/>
  <c r="G563" i="1"/>
  <c r="Z563" i="1"/>
  <c r="AA563" i="1"/>
  <c r="AM563" i="1"/>
  <c r="AN563" i="1"/>
  <c r="BE563" i="1"/>
  <c r="BF563" i="1"/>
  <c r="BG563" i="1"/>
  <c r="BH563" i="1"/>
  <c r="BI563" i="1"/>
  <c r="BJ563" i="1"/>
  <c r="BK563" i="1"/>
  <c r="BL563" i="1"/>
  <c r="BM563" i="1"/>
  <c r="BN563" i="1"/>
  <c r="BO563" i="1"/>
  <c r="BP563" i="1"/>
  <c r="BQ563" i="1"/>
  <c r="BR563" i="1"/>
  <c r="BS563" i="1"/>
  <c r="BT563" i="1"/>
  <c r="BU563" i="1"/>
  <c r="BV563" i="1"/>
  <c r="BW563" i="1"/>
  <c r="BX563" i="1"/>
  <c r="CN563" i="1"/>
  <c r="CO563" i="1"/>
  <c r="CP563" i="1"/>
  <c r="CQ563" i="1"/>
  <c r="CR563" i="1"/>
  <c r="CS563" i="1"/>
  <c r="CT563" i="1"/>
  <c r="CU563" i="1"/>
  <c r="CV563" i="1"/>
  <c r="CW563" i="1"/>
  <c r="CX563" i="1"/>
  <c r="CY563" i="1"/>
  <c r="CZ563" i="1"/>
  <c r="DA563" i="1"/>
  <c r="DB563" i="1"/>
  <c r="DC563" i="1"/>
  <c r="DD563" i="1"/>
  <c r="DE563" i="1"/>
  <c r="DF563" i="1"/>
  <c r="DG563" i="1"/>
  <c r="DH563" i="1"/>
  <c r="DI563" i="1"/>
  <c r="DJ563" i="1"/>
  <c r="DK563" i="1"/>
  <c r="DL563" i="1"/>
  <c r="DM563" i="1"/>
  <c r="DN563" i="1"/>
  <c r="DO563" i="1"/>
  <c r="DP563" i="1"/>
  <c r="DQ563" i="1"/>
  <c r="DR563" i="1"/>
  <c r="DS563" i="1"/>
  <c r="DT563" i="1"/>
  <c r="DU563" i="1"/>
  <c r="DV563" i="1"/>
  <c r="DW563" i="1"/>
  <c r="DX563" i="1"/>
  <c r="DY563" i="1"/>
  <c r="DZ563" i="1"/>
  <c r="EA563" i="1"/>
  <c r="EB563" i="1"/>
  <c r="EC563" i="1"/>
  <c r="ED563" i="1"/>
  <c r="EE563" i="1"/>
  <c r="EF563" i="1"/>
  <c r="EG563" i="1"/>
  <c r="EH563" i="1"/>
  <c r="EI563" i="1"/>
  <c r="EJ563" i="1"/>
  <c r="EK563" i="1"/>
  <c r="EL563" i="1"/>
  <c r="EM563" i="1"/>
  <c r="EN563" i="1"/>
  <c r="EO563" i="1"/>
  <c r="EP563" i="1"/>
  <c r="EQ563" i="1"/>
  <c r="ER563" i="1"/>
  <c r="ES563" i="1"/>
  <c r="ET563" i="1"/>
  <c r="EU563" i="1"/>
  <c r="EV563" i="1"/>
  <c r="EW563" i="1"/>
  <c r="EX563" i="1"/>
  <c r="EY563" i="1"/>
  <c r="EZ563" i="1"/>
  <c r="FA563" i="1"/>
  <c r="FB563" i="1"/>
  <c r="FC563" i="1"/>
  <c r="FD563" i="1"/>
  <c r="FE563" i="1"/>
  <c r="FF563" i="1"/>
  <c r="FG563" i="1"/>
  <c r="FH563" i="1"/>
  <c r="FI563" i="1"/>
  <c r="FJ563" i="1"/>
  <c r="FK563" i="1"/>
  <c r="FL563" i="1"/>
  <c r="FM563" i="1"/>
  <c r="FN563" i="1"/>
  <c r="FO563" i="1"/>
  <c r="FP563" i="1"/>
  <c r="FQ563" i="1"/>
  <c r="FR563" i="1"/>
  <c r="FS563" i="1"/>
  <c r="FT563" i="1"/>
  <c r="FU563" i="1"/>
  <c r="FV563" i="1"/>
  <c r="FW563" i="1"/>
  <c r="FX563" i="1"/>
  <c r="FY563" i="1"/>
  <c r="FZ563" i="1"/>
  <c r="GA563" i="1"/>
  <c r="GB563" i="1"/>
  <c r="GC563" i="1"/>
  <c r="GD563" i="1"/>
  <c r="GE563" i="1"/>
  <c r="GF563" i="1"/>
  <c r="GG563" i="1"/>
  <c r="GH563" i="1"/>
  <c r="GI563" i="1"/>
  <c r="GJ563" i="1"/>
  <c r="GK563" i="1"/>
  <c r="GL563" i="1"/>
  <c r="GM563" i="1"/>
  <c r="GN563" i="1"/>
  <c r="GO563" i="1"/>
  <c r="GP563" i="1"/>
  <c r="GQ563" i="1"/>
  <c r="GR563" i="1"/>
  <c r="GS563" i="1"/>
  <c r="GT563" i="1"/>
  <c r="GU563" i="1"/>
  <c r="GV563" i="1"/>
  <c r="GW563" i="1"/>
  <c r="GX563" i="1"/>
  <c r="D565" i="1"/>
  <c r="AC565" i="1"/>
  <c r="AE565" i="1"/>
  <c r="AF565" i="1"/>
  <c r="CT565" i="1" s="1"/>
  <c r="S565" i="1" s="1"/>
  <c r="CZ565" i="1" s="1"/>
  <c r="Y565" i="1" s="1"/>
  <c r="AG565" i="1"/>
  <c r="CU565" i="1" s="1"/>
  <c r="T565" i="1" s="1"/>
  <c r="AH565" i="1"/>
  <c r="CV565" i="1" s="1"/>
  <c r="U565" i="1" s="1"/>
  <c r="AI565" i="1"/>
  <c r="AJ565" i="1"/>
  <c r="CQ565" i="1"/>
  <c r="P565" i="1" s="1"/>
  <c r="CW565" i="1"/>
  <c r="V565" i="1" s="1"/>
  <c r="CX565" i="1"/>
  <c r="W565" i="1" s="1"/>
  <c r="FR565" i="1"/>
  <c r="GL565" i="1"/>
  <c r="GN565" i="1"/>
  <c r="GO565" i="1"/>
  <c r="GV565" i="1"/>
  <c r="HC565" i="1"/>
  <c r="GX565" i="1" s="1"/>
  <c r="D566" i="1"/>
  <c r="T566" i="1"/>
  <c r="AB566" i="1"/>
  <c r="AC566" i="1"/>
  <c r="AE566" i="1"/>
  <c r="AD566" i="1" s="1"/>
  <c r="AF566" i="1"/>
  <c r="CT566" i="1" s="1"/>
  <c r="S566" i="1" s="1"/>
  <c r="AG566" i="1"/>
  <c r="CU566" i="1" s="1"/>
  <c r="AH566" i="1"/>
  <c r="AI566" i="1"/>
  <c r="AJ566" i="1"/>
  <c r="CX566" i="1" s="1"/>
  <c r="W566" i="1" s="1"/>
  <c r="CQ566" i="1"/>
  <c r="P566" i="1" s="1"/>
  <c r="CR566" i="1"/>
  <c r="Q566" i="1" s="1"/>
  <c r="CS566" i="1"/>
  <c r="R566" i="1" s="1"/>
  <c r="GK566" i="1" s="1"/>
  <c r="CV566" i="1"/>
  <c r="U566" i="1" s="1"/>
  <c r="CW566" i="1"/>
  <c r="V566" i="1" s="1"/>
  <c r="FR566" i="1"/>
  <c r="GL566" i="1"/>
  <c r="GN566" i="1"/>
  <c r="GO566" i="1"/>
  <c r="GV566" i="1"/>
  <c r="HC566" i="1" s="1"/>
  <c r="GX566" i="1" s="1"/>
  <c r="D567" i="1"/>
  <c r="S567" i="1"/>
  <c r="U567" i="1"/>
  <c r="AC567" i="1"/>
  <c r="AE567" i="1"/>
  <c r="AD567" i="1" s="1"/>
  <c r="AF567" i="1"/>
  <c r="AG567" i="1"/>
  <c r="CU567" i="1" s="1"/>
  <c r="T567" i="1" s="1"/>
  <c r="AH567" i="1"/>
  <c r="AI567" i="1"/>
  <c r="CW567" i="1" s="1"/>
  <c r="V567" i="1" s="1"/>
  <c r="AJ567" i="1"/>
  <c r="CX567" i="1" s="1"/>
  <c r="W567" i="1" s="1"/>
  <c r="CQ567" i="1"/>
  <c r="P567" i="1" s="1"/>
  <c r="CR567" i="1"/>
  <c r="Q567" i="1" s="1"/>
  <c r="CS567" i="1"/>
  <c r="CT567" i="1"/>
  <c r="CV567" i="1"/>
  <c r="FR567" i="1"/>
  <c r="GL567" i="1"/>
  <c r="GN567" i="1"/>
  <c r="GO567" i="1"/>
  <c r="GV567" i="1"/>
  <c r="HC567" i="1"/>
  <c r="GX567" i="1" s="1"/>
  <c r="D568" i="1"/>
  <c r="I568" i="1"/>
  <c r="K568" i="1"/>
  <c r="AC568" i="1"/>
  <c r="AE568" i="1"/>
  <c r="AF568" i="1"/>
  <c r="AG568" i="1"/>
  <c r="AH568" i="1"/>
  <c r="CV568" i="1" s="1"/>
  <c r="AI568" i="1"/>
  <c r="CW568" i="1" s="1"/>
  <c r="V568" i="1" s="1"/>
  <c r="AJ568" i="1"/>
  <c r="CX568" i="1" s="1"/>
  <c r="W568" i="1" s="1"/>
  <c r="CU568" i="1"/>
  <c r="FR568" i="1"/>
  <c r="GL568" i="1"/>
  <c r="GN568" i="1"/>
  <c r="GO568" i="1"/>
  <c r="GV568" i="1"/>
  <c r="HC568" i="1"/>
  <c r="D569" i="1"/>
  <c r="AC569" i="1"/>
  <c r="AD569" i="1"/>
  <c r="AE569" i="1"/>
  <c r="AF569" i="1"/>
  <c r="AG569" i="1"/>
  <c r="CU569" i="1" s="1"/>
  <c r="T569" i="1" s="1"/>
  <c r="AH569" i="1"/>
  <c r="CV569" i="1" s="1"/>
  <c r="U569" i="1" s="1"/>
  <c r="AI569" i="1"/>
  <c r="CW569" i="1" s="1"/>
  <c r="V569" i="1" s="1"/>
  <c r="AJ569" i="1"/>
  <c r="CX569" i="1" s="1"/>
  <c r="W569" i="1" s="1"/>
  <c r="CQ569" i="1"/>
  <c r="P569" i="1" s="1"/>
  <c r="CR569" i="1"/>
  <c r="Q569" i="1" s="1"/>
  <c r="CS569" i="1"/>
  <c r="FR569" i="1"/>
  <c r="GL569" i="1"/>
  <c r="GN569" i="1"/>
  <c r="GO569" i="1"/>
  <c r="GV569" i="1"/>
  <c r="HC569" i="1" s="1"/>
  <c r="GX569" i="1"/>
  <c r="D570" i="1"/>
  <c r="AC570" i="1"/>
  <c r="AE570" i="1"/>
  <c r="AF570" i="1"/>
  <c r="AG570" i="1"/>
  <c r="CU570" i="1" s="1"/>
  <c r="T570" i="1" s="1"/>
  <c r="AH570" i="1"/>
  <c r="CV570" i="1" s="1"/>
  <c r="U570" i="1" s="1"/>
  <c r="AI570" i="1"/>
  <c r="AJ570" i="1"/>
  <c r="CQ570" i="1"/>
  <c r="P570" i="1" s="1"/>
  <c r="CT570" i="1"/>
  <c r="S570" i="1" s="1"/>
  <c r="CW570" i="1"/>
  <c r="V570" i="1" s="1"/>
  <c r="CX570" i="1"/>
  <c r="W570" i="1" s="1"/>
  <c r="FR570" i="1"/>
  <c r="GL570" i="1"/>
  <c r="GN570" i="1"/>
  <c r="GO570" i="1"/>
  <c r="GV570" i="1"/>
  <c r="GX570" i="1"/>
  <c r="HC570" i="1"/>
  <c r="D571" i="1"/>
  <c r="AC571" i="1"/>
  <c r="AE571" i="1"/>
  <c r="AF571" i="1"/>
  <c r="AG571" i="1"/>
  <c r="CU571" i="1" s="1"/>
  <c r="T571" i="1" s="1"/>
  <c r="AH571" i="1"/>
  <c r="CV571" i="1" s="1"/>
  <c r="U571" i="1" s="1"/>
  <c r="AI571" i="1"/>
  <c r="AJ571" i="1"/>
  <c r="CX571" i="1" s="1"/>
  <c r="W571" i="1" s="1"/>
  <c r="CW571" i="1"/>
  <c r="V571" i="1" s="1"/>
  <c r="FR571" i="1"/>
  <c r="GL571" i="1"/>
  <c r="GN571" i="1"/>
  <c r="GO571" i="1"/>
  <c r="GV571" i="1"/>
  <c r="HC571" i="1" s="1"/>
  <c r="GX571" i="1" s="1"/>
  <c r="D572" i="1"/>
  <c r="Q572" i="1"/>
  <c r="V572" i="1"/>
  <c r="AC572" i="1"/>
  <c r="AD572" i="1"/>
  <c r="AE572" i="1"/>
  <c r="AF572" i="1"/>
  <c r="AG572" i="1"/>
  <c r="CU572" i="1" s="1"/>
  <c r="T572" i="1" s="1"/>
  <c r="AH572" i="1"/>
  <c r="CV572" i="1" s="1"/>
  <c r="U572" i="1" s="1"/>
  <c r="AI572" i="1"/>
  <c r="CW572" i="1" s="1"/>
  <c r="AJ572" i="1"/>
  <c r="CR572" i="1"/>
  <c r="CS572" i="1"/>
  <c r="CT572" i="1"/>
  <c r="S572" i="1" s="1"/>
  <c r="CX572" i="1"/>
  <c r="W572" i="1" s="1"/>
  <c r="CY572" i="1"/>
  <c r="X572" i="1" s="1"/>
  <c r="FR572" i="1"/>
  <c r="GL572" i="1"/>
  <c r="GN572" i="1"/>
  <c r="GO572" i="1"/>
  <c r="GV572" i="1"/>
  <c r="HC572" i="1" s="1"/>
  <c r="GX572" i="1" s="1"/>
  <c r="D573" i="1"/>
  <c r="W573" i="1"/>
  <c r="AC573" i="1"/>
  <c r="AE573" i="1"/>
  <c r="AF573" i="1"/>
  <c r="AG573" i="1"/>
  <c r="AH573" i="1"/>
  <c r="AI573" i="1"/>
  <c r="AJ573" i="1"/>
  <c r="CX573" i="1" s="1"/>
  <c r="CT573" i="1"/>
  <c r="S573" i="1" s="1"/>
  <c r="CZ573" i="1" s="1"/>
  <c r="Y573" i="1" s="1"/>
  <c r="CU573" i="1"/>
  <c r="T573" i="1" s="1"/>
  <c r="CV573" i="1"/>
  <c r="U573" i="1" s="1"/>
  <c r="CW573" i="1"/>
  <c r="V573" i="1" s="1"/>
  <c r="CY573" i="1"/>
  <c r="X573" i="1" s="1"/>
  <c r="FR573" i="1"/>
  <c r="GL573" i="1"/>
  <c r="GN573" i="1"/>
  <c r="GO573" i="1"/>
  <c r="GV573" i="1"/>
  <c r="HC573" i="1" s="1"/>
  <c r="GX573" i="1" s="1"/>
  <c r="D574" i="1"/>
  <c r="AC574" i="1"/>
  <c r="CQ574" i="1" s="1"/>
  <c r="P574" i="1" s="1"/>
  <c r="AD574" i="1"/>
  <c r="AB574" i="1" s="1"/>
  <c r="AE574" i="1"/>
  <c r="AF574" i="1"/>
  <c r="AG574" i="1"/>
  <c r="CU574" i="1" s="1"/>
  <c r="T574" i="1" s="1"/>
  <c r="AH574" i="1"/>
  <c r="CV574" i="1" s="1"/>
  <c r="U574" i="1" s="1"/>
  <c r="AI574" i="1"/>
  <c r="CW574" i="1" s="1"/>
  <c r="V574" i="1" s="1"/>
  <c r="AJ574" i="1"/>
  <c r="CX574" i="1"/>
  <c r="W574" i="1" s="1"/>
  <c r="FR574" i="1"/>
  <c r="GL574" i="1"/>
  <c r="GN574" i="1"/>
  <c r="GO574" i="1"/>
  <c r="GV574" i="1"/>
  <c r="HC574" i="1"/>
  <c r="GX574" i="1" s="1"/>
  <c r="D575" i="1"/>
  <c r="S575" i="1"/>
  <c r="W575" i="1"/>
  <c r="AC575" i="1"/>
  <c r="CQ575" i="1" s="1"/>
  <c r="P575" i="1" s="1"/>
  <c r="AE575" i="1"/>
  <c r="AF575" i="1"/>
  <c r="CT575" i="1" s="1"/>
  <c r="AG575" i="1"/>
  <c r="CU575" i="1" s="1"/>
  <c r="T575" i="1" s="1"/>
  <c r="AH575" i="1"/>
  <c r="CV575" i="1" s="1"/>
  <c r="U575" i="1" s="1"/>
  <c r="AI575" i="1"/>
  <c r="CW575" i="1" s="1"/>
  <c r="V575" i="1" s="1"/>
  <c r="AJ575" i="1"/>
  <c r="CX575" i="1"/>
  <c r="FR575" i="1"/>
  <c r="GL575" i="1"/>
  <c r="GN575" i="1"/>
  <c r="GO575" i="1"/>
  <c r="GV575" i="1"/>
  <c r="HC575" i="1" s="1"/>
  <c r="GX575" i="1" s="1"/>
  <c r="D576" i="1"/>
  <c r="AC576" i="1"/>
  <c r="AE576" i="1"/>
  <c r="AF576" i="1"/>
  <c r="CT576" i="1" s="1"/>
  <c r="S576" i="1" s="1"/>
  <c r="AG576" i="1"/>
  <c r="CU576" i="1" s="1"/>
  <c r="T576" i="1" s="1"/>
  <c r="AH576" i="1"/>
  <c r="CV576" i="1" s="1"/>
  <c r="U576" i="1" s="1"/>
  <c r="AI576" i="1"/>
  <c r="CW576" i="1" s="1"/>
  <c r="V576" i="1" s="1"/>
  <c r="AJ576" i="1"/>
  <c r="CX576" i="1" s="1"/>
  <c r="W576" i="1" s="1"/>
  <c r="FR576" i="1"/>
  <c r="GL576" i="1"/>
  <c r="GN576" i="1"/>
  <c r="GO576" i="1"/>
  <c r="GV576" i="1"/>
  <c r="HC576" i="1"/>
  <c r="GX576" i="1" s="1"/>
  <c r="D577" i="1"/>
  <c r="AC577" i="1"/>
  <c r="AE577" i="1"/>
  <c r="AF577" i="1"/>
  <c r="AG577" i="1"/>
  <c r="CU577" i="1" s="1"/>
  <c r="T577" i="1" s="1"/>
  <c r="AH577" i="1"/>
  <c r="CV577" i="1" s="1"/>
  <c r="U577" i="1" s="1"/>
  <c r="AI577" i="1"/>
  <c r="CW577" i="1" s="1"/>
  <c r="V577" i="1" s="1"/>
  <c r="AJ577" i="1"/>
  <c r="CX577" i="1" s="1"/>
  <c r="W577" i="1" s="1"/>
  <c r="CR577" i="1"/>
  <c r="Q577" i="1" s="1"/>
  <c r="CS577" i="1"/>
  <c r="FR577" i="1"/>
  <c r="GL577" i="1"/>
  <c r="GN577" i="1"/>
  <c r="GO577" i="1"/>
  <c r="GV577" i="1"/>
  <c r="HC577" i="1"/>
  <c r="GX577" i="1" s="1"/>
  <c r="D578" i="1"/>
  <c r="W578" i="1"/>
  <c r="AC578" i="1"/>
  <c r="CQ578" i="1" s="1"/>
  <c r="P578" i="1" s="1"/>
  <c r="AE578" i="1"/>
  <c r="CS578" i="1" s="1"/>
  <c r="R578" i="1" s="1"/>
  <c r="GK578" i="1" s="1"/>
  <c r="AF578" i="1"/>
  <c r="AG578" i="1"/>
  <c r="CU578" i="1" s="1"/>
  <c r="T578" i="1" s="1"/>
  <c r="AH578" i="1"/>
  <c r="CV578" i="1" s="1"/>
  <c r="U578" i="1" s="1"/>
  <c r="AI578" i="1"/>
  <c r="CW578" i="1" s="1"/>
  <c r="V578" i="1" s="1"/>
  <c r="AJ578" i="1"/>
  <c r="CX578" i="1" s="1"/>
  <c r="CR578" i="1"/>
  <c r="Q578" i="1" s="1"/>
  <c r="CT578" i="1"/>
  <c r="S578" i="1" s="1"/>
  <c r="CZ578" i="1" s="1"/>
  <c r="Y578" i="1" s="1"/>
  <c r="FR578" i="1"/>
  <c r="GL578" i="1"/>
  <c r="GN578" i="1"/>
  <c r="GO578" i="1"/>
  <c r="GV578" i="1"/>
  <c r="HC578" i="1"/>
  <c r="GX578" i="1" s="1"/>
  <c r="D579" i="1"/>
  <c r="AC579" i="1"/>
  <c r="CQ579" i="1" s="1"/>
  <c r="P579" i="1" s="1"/>
  <c r="AE579" i="1"/>
  <c r="AD579" i="1" s="1"/>
  <c r="AB579" i="1" s="1"/>
  <c r="AF579" i="1"/>
  <c r="AG579" i="1"/>
  <c r="CU579" i="1" s="1"/>
  <c r="T579" i="1" s="1"/>
  <c r="AH579" i="1"/>
  <c r="AI579" i="1"/>
  <c r="AJ579" i="1"/>
  <c r="CR579" i="1"/>
  <c r="Q579" i="1" s="1"/>
  <c r="CV579" i="1"/>
  <c r="U579" i="1" s="1"/>
  <c r="CW579" i="1"/>
  <c r="V579" i="1" s="1"/>
  <c r="CX579" i="1"/>
  <c r="W579" i="1" s="1"/>
  <c r="FR579" i="1"/>
  <c r="GL579" i="1"/>
  <c r="GN579" i="1"/>
  <c r="GO579" i="1"/>
  <c r="GV579" i="1"/>
  <c r="HC579" i="1" s="1"/>
  <c r="GX579" i="1" s="1"/>
  <c r="D580" i="1"/>
  <c r="V580" i="1"/>
  <c r="AC580" i="1"/>
  <c r="AE580" i="1"/>
  <c r="AF580" i="1"/>
  <c r="AG580" i="1"/>
  <c r="CU580" i="1" s="1"/>
  <c r="T580" i="1" s="1"/>
  <c r="AH580" i="1"/>
  <c r="AI580" i="1"/>
  <c r="CW580" i="1" s="1"/>
  <c r="AJ580" i="1"/>
  <c r="CR580" i="1"/>
  <c r="Q580" i="1" s="1"/>
  <c r="CT580" i="1"/>
  <c r="S580" i="1" s="1"/>
  <c r="CV580" i="1"/>
  <c r="U580" i="1" s="1"/>
  <c r="CX580" i="1"/>
  <c r="W580" i="1" s="1"/>
  <c r="FR580" i="1"/>
  <c r="GL580" i="1"/>
  <c r="GN580" i="1"/>
  <c r="GO580" i="1"/>
  <c r="GV580" i="1"/>
  <c r="HC580" i="1"/>
  <c r="GX580" i="1" s="1"/>
  <c r="D581" i="1"/>
  <c r="V581" i="1"/>
  <c r="AC581" i="1"/>
  <c r="CQ581" i="1" s="1"/>
  <c r="P581" i="1" s="1"/>
  <c r="AE581" i="1"/>
  <c r="AF581" i="1"/>
  <c r="AG581" i="1"/>
  <c r="AH581" i="1"/>
  <c r="AI581" i="1"/>
  <c r="AJ581" i="1"/>
  <c r="CS581" i="1"/>
  <c r="R581" i="1" s="1"/>
  <c r="GK581" i="1" s="1"/>
  <c r="CT581" i="1"/>
  <c r="S581" i="1" s="1"/>
  <c r="CY581" i="1" s="1"/>
  <c r="X581" i="1" s="1"/>
  <c r="CU581" i="1"/>
  <c r="T581" i="1" s="1"/>
  <c r="CV581" i="1"/>
  <c r="U581" i="1" s="1"/>
  <c r="CW581" i="1"/>
  <c r="CX581" i="1"/>
  <c r="W581" i="1" s="1"/>
  <c r="FR581" i="1"/>
  <c r="GL581" i="1"/>
  <c r="GN581" i="1"/>
  <c r="GO581" i="1"/>
  <c r="GV581" i="1"/>
  <c r="HC581" i="1"/>
  <c r="GX581" i="1" s="1"/>
  <c r="D582" i="1"/>
  <c r="AC582" i="1"/>
  <c r="AE582" i="1"/>
  <c r="AF582" i="1"/>
  <c r="AG582" i="1"/>
  <c r="CU582" i="1" s="1"/>
  <c r="T582" i="1" s="1"/>
  <c r="AH582" i="1"/>
  <c r="AI582" i="1"/>
  <c r="AJ582" i="1"/>
  <c r="CX582" i="1" s="1"/>
  <c r="W582" i="1" s="1"/>
  <c r="CQ582" i="1"/>
  <c r="P582" i="1" s="1"/>
  <c r="CT582" i="1"/>
  <c r="S582" i="1" s="1"/>
  <c r="CV582" i="1"/>
  <c r="U582" i="1" s="1"/>
  <c r="CW582" i="1"/>
  <c r="V582" i="1" s="1"/>
  <c r="FR582" i="1"/>
  <c r="GL582" i="1"/>
  <c r="GN582" i="1"/>
  <c r="GO582" i="1"/>
  <c r="GV582" i="1"/>
  <c r="HC582" i="1" s="1"/>
  <c r="GX582" i="1" s="1"/>
  <c r="D583" i="1"/>
  <c r="AC583" i="1"/>
  <c r="AE583" i="1"/>
  <c r="AF583" i="1"/>
  <c r="AG583" i="1"/>
  <c r="CU583" i="1" s="1"/>
  <c r="T583" i="1" s="1"/>
  <c r="AH583" i="1"/>
  <c r="CV583" i="1" s="1"/>
  <c r="U583" i="1" s="1"/>
  <c r="AI583" i="1"/>
  <c r="AJ583" i="1"/>
  <c r="CQ583" i="1"/>
  <c r="P583" i="1" s="1"/>
  <c r="CT583" i="1"/>
  <c r="S583" i="1" s="1"/>
  <c r="CW583" i="1"/>
  <c r="V583" i="1" s="1"/>
  <c r="CX583" i="1"/>
  <c r="W583" i="1" s="1"/>
  <c r="FR583" i="1"/>
  <c r="GL583" i="1"/>
  <c r="GN583" i="1"/>
  <c r="GO583" i="1"/>
  <c r="GV583" i="1"/>
  <c r="HC583" i="1" s="1"/>
  <c r="GX583" i="1" s="1"/>
  <c r="D584" i="1"/>
  <c r="W584" i="1"/>
  <c r="Y584" i="1"/>
  <c r="AC584" i="1"/>
  <c r="CQ584" i="1" s="1"/>
  <c r="P584" i="1" s="1"/>
  <c r="AE584" i="1"/>
  <c r="CS584" i="1" s="1"/>
  <c r="R584" i="1" s="1"/>
  <c r="AF584" i="1"/>
  <c r="CT584" i="1" s="1"/>
  <c r="S584" i="1" s="1"/>
  <c r="CZ584" i="1" s="1"/>
  <c r="AG584" i="1"/>
  <c r="CU584" i="1" s="1"/>
  <c r="T584" i="1" s="1"/>
  <c r="AH584" i="1"/>
  <c r="CV584" i="1" s="1"/>
  <c r="U584" i="1" s="1"/>
  <c r="AI584" i="1"/>
  <c r="CW584" i="1" s="1"/>
  <c r="V584" i="1" s="1"/>
  <c r="AJ584" i="1"/>
  <c r="CR584" i="1"/>
  <c r="Q584" i="1" s="1"/>
  <c r="CX584" i="1"/>
  <c r="CY584" i="1"/>
  <c r="X584" i="1" s="1"/>
  <c r="FR584" i="1"/>
  <c r="GK584" i="1"/>
  <c r="GL584" i="1"/>
  <c r="GN584" i="1"/>
  <c r="GO584" i="1"/>
  <c r="GV584" i="1"/>
  <c r="HC584" i="1" s="1"/>
  <c r="GX584" i="1" s="1"/>
  <c r="D585" i="1"/>
  <c r="P585" i="1"/>
  <c r="T585" i="1"/>
  <c r="V585" i="1"/>
  <c r="AC585" i="1"/>
  <c r="CQ585" i="1" s="1"/>
  <c r="AE585" i="1"/>
  <c r="AD585" i="1" s="1"/>
  <c r="AB585" i="1" s="1"/>
  <c r="AF585" i="1"/>
  <c r="AG585" i="1"/>
  <c r="CU585" i="1" s="1"/>
  <c r="AH585" i="1"/>
  <c r="AI585" i="1"/>
  <c r="AJ585" i="1"/>
  <c r="CR585" i="1"/>
  <c r="Q585" i="1" s="1"/>
  <c r="CS585" i="1"/>
  <c r="CT585" i="1"/>
  <c r="S585" i="1" s="1"/>
  <c r="CV585" i="1"/>
  <c r="U585" i="1" s="1"/>
  <c r="CW585" i="1"/>
  <c r="CX585" i="1"/>
  <c r="W585" i="1" s="1"/>
  <c r="FR585" i="1"/>
  <c r="GL585" i="1"/>
  <c r="GN585" i="1"/>
  <c r="GO585" i="1"/>
  <c r="GV585" i="1"/>
  <c r="HC585" i="1"/>
  <c r="GX585" i="1" s="1"/>
  <c r="D586" i="1"/>
  <c r="AC586" i="1"/>
  <c r="CQ586" i="1" s="1"/>
  <c r="P586" i="1" s="1"/>
  <c r="AE586" i="1"/>
  <c r="CS586" i="1" s="1"/>
  <c r="R586" i="1" s="1"/>
  <c r="GK586" i="1" s="1"/>
  <c r="AF586" i="1"/>
  <c r="AG586" i="1"/>
  <c r="CU586" i="1" s="1"/>
  <c r="T586" i="1" s="1"/>
  <c r="AH586" i="1"/>
  <c r="CV586" i="1" s="1"/>
  <c r="U586" i="1" s="1"/>
  <c r="AI586" i="1"/>
  <c r="CW586" i="1" s="1"/>
  <c r="V586" i="1" s="1"/>
  <c r="AJ586" i="1"/>
  <c r="CX586" i="1" s="1"/>
  <c r="W586" i="1" s="1"/>
  <c r="CR586" i="1"/>
  <c r="Q586" i="1" s="1"/>
  <c r="CT586" i="1"/>
  <c r="S586" i="1" s="1"/>
  <c r="CZ586" i="1" s="1"/>
  <c r="Y586" i="1" s="1"/>
  <c r="FR586" i="1"/>
  <c r="GL586" i="1"/>
  <c r="GN586" i="1"/>
  <c r="GO586" i="1"/>
  <c r="GV586" i="1"/>
  <c r="HC586" i="1" s="1"/>
  <c r="GX586" i="1" s="1"/>
  <c r="D587" i="1"/>
  <c r="P587" i="1"/>
  <c r="V587" i="1"/>
  <c r="AC587" i="1"/>
  <c r="CQ587" i="1" s="1"/>
  <c r="AE587" i="1"/>
  <c r="AF587" i="1"/>
  <c r="AG587" i="1"/>
  <c r="AH587" i="1"/>
  <c r="CV587" i="1" s="1"/>
  <c r="U587" i="1" s="1"/>
  <c r="AI587" i="1"/>
  <c r="CW587" i="1" s="1"/>
  <c r="AJ587" i="1"/>
  <c r="CX587" i="1" s="1"/>
  <c r="W587" i="1" s="1"/>
  <c r="CR587" i="1"/>
  <c r="Q587" i="1" s="1"/>
  <c r="CS587" i="1"/>
  <c r="CU587" i="1"/>
  <c r="T587" i="1" s="1"/>
  <c r="FR587" i="1"/>
  <c r="GL587" i="1"/>
  <c r="GN587" i="1"/>
  <c r="GO587" i="1"/>
  <c r="GV587" i="1"/>
  <c r="HC587" i="1" s="1"/>
  <c r="GX587" i="1" s="1"/>
  <c r="D588" i="1"/>
  <c r="AC588" i="1"/>
  <c r="AD588" i="1"/>
  <c r="AE588" i="1"/>
  <c r="AF588" i="1"/>
  <c r="AG588" i="1"/>
  <c r="AH588" i="1"/>
  <c r="CV588" i="1" s="1"/>
  <c r="U588" i="1" s="1"/>
  <c r="AI588" i="1"/>
  <c r="CW588" i="1" s="1"/>
  <c r="V588" i="1" s="1"/>
  <c r="AJ588" i="1"/>
  <c r="CX588" i="1" s="1"/>
  <c r="W588" i="1" s="1"/>
  <c r="CR588" i="1"/>
  <c r="Q588" i="1" s="1"/>
  <c r="CU588" i="1"/>
  <c r="T588" i="1" s="1"/>
  <c r="FR588" i="1"/>
  <c r="GL588" i="1"/>
  <c r="GN588" i="1"/>
  <c r="GO588" i="1"/>
  <c r="GV588" i="1"/>
  <c r="HC588" i="1"/>
  <c r="GX588" i="1" s="1"/>
  <c r="D589" i="1"/>
  <c r="T589" i="1"/>
  <c r="V589" i="1"/>
  <c r="AC589" i="1"/>
  <c r="AE589" i="1"/>
  <c r="AD589" i="1" s="1"/>
  <c r="AF589" i="1"/>
  <c r="AG589" i="1"/>
  <c r="AH589" i="1"/>
  <c r="AI589" i="1"/>
  <c r="CW589" i="1" s="1"/>
  <c r="AJ589" i="1"/>
  <c r="CX589" i="1" s="1"/>
  <c r="W589" i="1" s="1"/>
  <c r="CQ589" i="1"/>
  <c r="P589" i="1" s="1"/>
  <c r="CP589" i="1" s="1"/>
  <c r="O589" i="1" s="1"/>
  <c r="CR589" i="1"/>
  <c r="Q589" i="1" s="1"/>
  <c r="CS589" i="1"/>
  <c r="R589" i="1" s="1"/>
  <c r="GK589" i="1" s="1"/>
  <c r="CT589" i="1"/>
  <c r="S589" i="1" s="1"/>
  <c r="CU589" i="1"/>
  <c r="CV589" i="1"/>
  <c r="U589" i="1" s="1"/>
  <c r="FR589" i="1"/>
  <c r="GL589" i="1"/>
  <c r="GN589" i="1"/>
  <c r="GO589" i="1"/>
  <c r="GV589" i="1"/>
  <c r="HC589" i="1"/>
  <c r="GX589" i="1" s="1"/>
  <c r="D590" i="1"/>
  <c r="U590" i="1"/>
  <c r="AC590" i="1"/>
  <c r="AD590" i="1"/>
  <c r="AE590" i="1"/>
  <c r="AF590" i="1"/>
  <c r="CT590" i="1" s="1"/>
  <c r="S590" i="1" s="1"/>
  <c r="CZ590" i="1" s="1"/>
  <c r="Y590" i="1" s="1"/>
  <c r="AG590" i="1"/>
  <c r="AH590" i="1"/>
  <c r="CV590" i="1" s="1"/>
  <c r="AI590" i="1"/>
  <c r="CW590" i="1" s="1"/>
  <c r="V590" i="1" s="1"/>
  <c r="AJ590" i="1"/>
  <c r="CX590" i="1" s="1"/>
  <c r="W590" i="1" s="1"/>
  <c r="CQ590" i="1"/>
  <c r="P590" i="1" s="1"/>
  <c r="CU590" i="1"/>
  <c r="T590" i="1" s="1"/>
  <c r="FR590" i="1"/>
  <c r="GL590" i="1"/>
  <c r="GN590" i="1"/>
  <c r="GO590" i="1"/>
  <c r="GV590" i="1"/>
  <c r="HC590" i="1" s="1"/>
  <c r="GX590" i="1" s="1"/>
  <c r="D591" i="1"/>
  <c r="V591" i="1"/>
  <c r="AC591" i="1"/>
  <c r="CQ591" i="1" s="1"/>
  <c r="P591" i="1" s="1"/>
  <c r="AE591" i="1"/>
  <c r="AF591" i="1"/>
  <c r="AG591" i="1"/>
  <c r="AH591" i="1"/>
  <c r="CV591" i="1" s="1"/>
  <c r="U591" i="1" s="1"/>
  <c r="AI591" i="1"/>
  <c r="CW591" i="1" s="1"/>
  <c r="AJ591" i="1"/>
  <c r="CX591" i="1" s="1"/>
  <c r="W591" i="1" s="1"/>
  <c r="CR591" i="1"/>
  <c r="Q591" i="1" s="1"/>
  <c r="CS591" i="1"/>
  <c r="CT591" i="1"/>
  <c r="S591" i="1" s="1"/>
  <c r="CU591" i="1"/>
  <c r="T591" i="1" s="1"/>
  <c r="FR591" i="1"/>
  <c r="GL591" i="1"/>
  <c r="GN591" i="1"/>
  <c r="GO591" i="1"/>
  <c r="GV591" i="1"/>
  <c r="HC591" i="1" s="1"/>
  <c r="GX591" i="1"/>
  <c r="D592" i="1"/>
  <c r="U592" i="1"/>
  <c r="AC592" i="1"/>
  <c r="CQ592" i="1" s="1"/>
  <c r="P592" i="1" s="1"/>
  <c r="AD592" i="1"/>
  <c r="AE592" i="1"/>
  <c r="CS592" i="1" s="1"/>
  <c r="R592" i="1" s="1"/>
  <c r="AF592" i="1"/>
  <c r="AG592" i="1"/>
  <c r="CU592" i="1" s="1"/>
  <c r="T592" i="1" s="1"/>
  <c r="AH592" i="1"/>
  <c r="CV592" i="1" s="1"/>
  <c r="AI592" i="1"/>
  <c r="CW592" i="1" s="1"/>
  <c r="V592" i="1" s="1"/>
  <c r="AJ592" i="1"/>
  <c r="CR592" i="1"/>
  <c r="Q592" i="1" s="1"/>
  <c r="CT592" i="1"/>
  <c r="S592" i="1" s="1"/>
  <c r="CX592" i="1"/>
  <c r="W592" i="1" s="1"/>
  <c r="FR592" i="1"/>
  <c r="GK592" i="1"/>
  <c r="GL592" i="1"/>
  <c r="GN592" i="1"/>
  <c r="GO592" i="1"/>
  <c r="GV592" i="1"/>
  <c r="HC592" i="1" s="1"/>
  <c r="GX592" i="1" s="1"/>
  <c r="D593" i="1"/>
  <c r="T593" i="1"/>
  <c r="V593" i="1"/>
  <c r="AC593" i="1"/>
  <c r="AE593" i="1"/>
  <c r="AF593" i="1"/>
  <c r="AG593" i="1"/>
  <c r="CU593" i="1" s="1"/>
  <c r="AH593" i="1"/>
  <c r="CV593" i="1" s="1"/>
  <c r="U593" i="1" s="1"/>
  <c r="AI593" i="1"/>
  <c r="CW593" i="1" s="1"/>
  <c r="AJ593" i="1"/>
  <c r="CQ593" i="1"/>
  <c r="P593" i="1" s="1"/>
  <c r="CR593" i="1"/>
  <c r="Q593" i="1" s="1"/>
  <c r="CS593" i="1"/>
  <c r="CT593" i="1"/>
  <c r="S593" i="1" s="1"/>
  <c r="CX593" i="1"/>
  <c r="W593" i="1" s="1"/>
  <c r="FR593" i="1"/>
  <c r="GL593" i="1"/>
  <c r="GN593" i="1"/>
  <c r="GO593" i="1"/>
  <c r="GV593" i="1"/>
  <c r="HC593" i="1"/>
  <c r="GX593" i="1" s="1"/>
  <c r="D594" i="1"/>
  <c r="S594" i="1"/>
  <c r="V594" i="1"/>
  <c r="AC594" i="1"/>
  <c r="CQ594" i="1" s="1"/>
  <c r="P594" i="1" s="1"/>
  <c r="AE594" i="1"/>
  <c r="AD594" i="1" s="1"/>
  <c r="AB594" i="1" s="1"/>
  <c r="AF594" i="1"/>
  <c r="CT594" i="1" s="1"/>
  <c r="AG594" i="1"/>
  <c r="AH594" i="1"/>
  <c r="AI594" i="1"/>
  <c r="AJ594" i="1"/>
  <c r="CX594" i="1" s="1"/>
  <c r="W594" i="1" s="1"/>
  <c r="CR594" i="1"/>
  <c r="Q594" i="1" s="1"/>
  <c r="CP594" i="1" s="1"/>
  <c r="O594" i="1" s="1"/>
  <c r="CS594" i="1"/>
  <c r="R594" i="1" s="1"/>
  <c r="GK594" i="1" s="1"/>
  <c r="CU594" i="1"/>
  <c r="T594" i="1" s="1"/>
  <c r="CV594" i="1"/>
  <c r="U594" i="1" s="1"/>
  <c r="CW594" i="1"/>
  <c r="FR594" i="1"/>
  <c r="GL594" i="1"/>
  <c r="GN594" i="1"/>
  <c r="GO594" i="1"/>
  <c r="GV594" i="1"/>
  <c r="HC594" i="1" s="1"/>
  <c r="GX594" i="1" s="1"/>
  <c r="D595" i="1"/>
  <c r="P595" i="1"/>
  <c r="S595" i="1"/>
  <c r="AC595" i="1"/>
  <c r="CQ595" i="1" s="1"/>
  <c r="AE595" i="1"/>
  <c r="AF595" i="1"/>
  <c r="AG595" i="1"/>
  <c r="CU595" i="1" s="1"/>
  <c r="T595" i="1" s="1"/>
  <c r="AH595" i="1"/>
  <c r="CV595" i="1" s="1"/>
  <c r="U595" i="1" s="1"/>
  <c r="AI595" i="1"/>
  <c r="CW595" i="1" s="1"/>
  <c r="V595" i="1" s="1"/>
  <c r="AJ595" i="1"/>
  <c r="CX595" i="1" s="1"/>
  <c r="W595" i="1" s="1"/>
  <c r="CR595" i="1"/>
  <c r="Q595" i="1" s="1"/>
  <c r="CP595" i="1" s="1"/>
  <c r="O595" i="1" s="1"/>
  <c r="CS595" i="1"/>
  <c r="CT595" i="1"/>
  <c r="FR595" i="1"/>
  <c r="GL595" i="1"/>
  <c r="GN595" i="1"/>
  <c r="GO595" i="1"/>
  <c r="GV595" i="1"/>
  <c r="HC595" i="1"/>
  <c r="GX595" i="1" s="1"/>
  <c r="D596" i="1"/>
  <c r="U596" i="1"/>
  <c r="AC596" i="1"/>
  <c r="AE596" i="1"/>
  <c r="AF596" i="1"/>
  <c r="AG596" i="1"/>
  <c r="AH596" i="1"/>
  <c r="AI596" i="1"/>
  <c r="CW596" i="1" s="1"/>
  <c r="V596" i="1" s="1"/>
  <c r="AJ596" i="1"/>
  <c r="CX596" i="1" s="1"/>
  <c r="W596" i="1" s="1"/>
  <c r="CR596" i="1"/>
  <c r="Q596" i="1" s="1"/>
  <c r="CS596" i="1"/>
  <c r="CT596" i="1"/>
  <c r="S596" i="1" s="1"/>
  <c r="CU596" i="1"/>
  <c r="T596" i="1" s="1"/>
  <c r="CV596" i="1"/>
  <c r="FR596" i="1"/>
  <c r="GL596" i="1"/>
  <c r="GN596" i="1"/>
  <c r="GO596" i="1"/>
  <c r="GV596" i="1"/>
  <c r="HC596" i="1"/>
  <c r="GX596" i="1" s="1"/>
  <c r="D597" i="1"/>
  <c r="R597" i="1"/>
  <c r="GK597" i="1" s="1"/>
  <c r="S597" i="1"/>
  <c r="AC597" i="1"/>
  <c r="AE597" i="1"/>
  <c r="AD597" i="1" s="1"/>
  <c r="AF597" i="1"/>
  <c r="CT597" i="1" s="1"/>
  <c r="AG597" i="1"/>
  <c r="CU597" i="1" s="1"/>
  <c r="T597" i="1" s="1"/>
  <c r="AH597" i="1"/>
  <c r="CV597" i="1" s="1"/>
  <c r="U597" i="1" s="1"/>
  <c r="AI597" i="1"/>
  <c r="CW597" i="1" s="1"/>
  <c r="V597" i="1" s="1"/>
  <c r="AJ597" i="1"/>
  <c r="CX597" i="1" s="1"/>
  <c r="W597" i="1" s="1"/>
  <c r="CP597" i="1"/>
  <c r="O597" i="1" s="1"/>
  <c r="CQ597" i="1"/>
  <c r="P597" i="1" s="1"/>
  <c r="CR597" i="1"/>
  <c r="Q597" i="1" s="1"/>
  <c r="CS597" i="1"/>
  <c r="FR597" i="1"/>
  <c r="GL597" i="1"/>
  <c r="GN597" i="1"/>
  <c r="GO597" i="1"/>
  <c r="GV597" i="1"/>
  <c r="HC597" i="1"/>
  <c r="GX597" i="1" s="1"/>
  <c r="D598" i="1"/>
  <c r="AC598" i="1"/>
  <c r="CQ598" i="1" s="1"/>
  <c r="P598" i="1" s="1"/>
  <c r="AE598" i="1"/>
  <c r="AF598" i="1"/>
  <c r="CT598" i="1" s="1"/>
  <c r="S598" i="1" s="1"/>
  <c r="CZ598" i="1" s="1"/>
  <c r="Y598" i="1" s="1"/>
  <c r="AG598" i="1"/>
  <c r="AH598" i="1"/>
  <c r="CV598" i="1" s="1"/>
  <c r="U598" i="1" s="1"/>
  <c r="AI598" i="1"/>
  <c r="AJ598" i="1"/>
  <c r="CX598" i="1" s="1"/>
  <c r="W598" i="1" s="1"/>
  <c r="CU598" i="1"/>
  <c r="T598" i="1" s="1"/>
  <c r="CW598" i="1"/>
  <c r="V598" i="1" s="1"/>
  <c r="FR598" i="1"/>
  <c r="GL598" i="1"/>
  <c r="GN598" i="1"/>
  <c r="GO598" i="1"/>
  <c r="GV598" i="1"/>
  <c r="HC598" i="1" s="1"/>
  <c r="GX598" i="1" s="1"/>
  <c r="D599" i="1"/>
  <c r="AC599" i="1"/>
  <c r="CQ599" i="1" s="1"/>
  <c r="P599" i="1" s="1"/>
  <c r="AE599" i="1"/>
  <c r="AF599" i="1"/>
  <c r="AG599" i="1"/>
  <c r="CU599" i="1" s="1"/>
  <c r="T599" i="1" s="1"/>
  <c r="AH599" i="1"/>
  <c r="AI599" i="1"/>
  <c r="CW599" i="1" s="1"/>
  <c r="V599" i="1" s="1"/>
  <c r="AJ599" i="1"/>
  <c r="CX599" i="1" s="1"/>
  <c r="W599" i="1" s="1"/>
  <c r="CV599" i="1"/>
  <c r="U599" i="1" s="1"/>
  <c r="FR599" i="1"/>
  <c r="GL599" i="1"/>
  <c r="GN599" i="1"/>
  <c r="GO599" i="1"/>
  <c r="GV599" i="1"/>
  <c r="HC599" i="1" s="1"/>
  <c r="GX599" i="1" s="1"/>
  <c r="D600" i="1"/>
  <c r="U600" i="1"/>
  <c r="AC600" i="1"/>
  <c r="AE600" i="1"/>
  <c r="AF600" i="1"/>
  <c r="CT600" i="1" s="1"/>
  <c r="S600" i="1" s="1"/>
  <c r="AG600" i="1"/>
  <c r="AH600" i="1"/>
  <c r="AI600" i="1"/>
  <c r="CW600" i="1" s="1"/>
  <c r="V600" i="1" s="1"/>
  <c r="AJ600" i="1"/>
  <c r="CU600" i="1"/>
  <c r="T600" i="1" s="1"/>
  <c r="CV600" i="1"/>
  <c r="CX600" i="1"/>
  <c r="W600" i="1" s="1"/>
  <c r="CY600" i="1"/>
  <c r="X600" i="1" s="1"/>
  <c r="CZ600" i="1"/>
  <c r="Y600" i="1" s="1"/>
  <c r="FR600" i="1"/>
  <c r="GL600" i="1"/>
  <c r="GN600" i="1"/>
  <c r="GO600" i="1"/>
  <c r="GV600" i="1"/>
  <c r="HC600" i="1" s="1"/>
  <c r="GX600" i="1" s="1"/>
  <c r="D601" i="1"/>
  <c r="T601" i="1"/>
  <c r="W601" i="1"/>
  <c r="AC601" i="1"/>
  <c r="CQ601" i="1" s="1"/>
  <c r="P601" i="1" s="1"/>
  <c r="AD601" i="1"/>
  <c r="AB601" i="1" s="1"/>
  <c r="AE601" i="1"/>
  <c r="AF601" i="1"/>
  <c r="AG601" i="1"/>
  <c r="CU601" i="1" s="1"/>
  <c r="AH601" i="1"/>
  <c r="CV601" i="1" s="1"/>
  <c r="U601" i="1" s="1"/>
  <c r="AI601" i="1"/>
  <c r="CW601" i="1" s="1"/>
  <c r="V601" i="1" s="1"/>
  <c r="AJ601" i="1"/>
  <c r="CX601" i="1"/>
  <c r="FR601" i="1"/>
  <c r="GL601" i="1"/>
  <c r="GN601" i="1"/>
  <c r="GO601" i="1"/>
  <c r="GV601" i="1"/>
  <c r="HC601" i="1" s="1"/>
  <c r="GX601" i="1" s="1"/>
  <c r="D602" i="1"/>
  <c r="AC602" i="1"/>
  <c r="CQ602" i="1" s="1"/>
  <c r="P602" i="1" s="1"/>
  <c r="AD602" i="1"/>
  <c r="AE602" i="1"/>
  <c r="AF602" i="1"/>
  <c r="AG602" i="1"/>
  <c r="CU602" i="1" s="1"/>
  <c r="T602" i="1" s="1"/>
  <c r="AH602" i="1"/>
  <c r="CV602" i="1" s="1"/>
  <c r="U602" i="1" s="1"/>
  <c r="AI602" i="1"/>
  <c r="CW602" i="1" s="1"/>
  <c r="V602" i="1" s="1"/>
  <c r="AJ602" i="1"/>
  <c r="CX602" i="1" s="1"/>
  <c r="W602" i="1" s="1"/>
  <c r="CR602" i="1"/>
  <c r="Q602" i="1" s="1"/>
  <c r="CS602" i="1"/>
  <c r="CT602" i="1"/>
  <c r="S602" i="1" s="1"/>
  <c r="CY602" i="1"/>
  <c r="X602" i="1" s="1"/>
  <c r="FR602" i="1"/>
  <c r="GL602" i="1"/>
  <c r="GN602" i="1"/>
  <c r="GO602" i="1"/>
  <c r="GV602" i="1"/>
  <c r="HC602" i="1" s="1"/>
  <c r="GX602" i="1" s="1"/>
  <c r="D603" i="1"/>
  <c r="P603" i="1"/>
  <c r="AC603" i="1"/>
  <c r="CQ603" i="1" s="1"/>
  <c r="AE603" i="1"/>
  <c r="AF603" i="1"/>
  <c r="CT603" i="1" s="1"/>
  <c r="S603" i="1" s="1"/>
  <c r="AG603" i="1"/>
  <c r="CU603" i="1" s="1"/>
  <c r="T603" i="1" s="1"/>
  <c r="AH603" i="1"/>
  <c r="CV603" i="1" s="1"/>
  <c r="U603" i="1" s="1"/>
  <c r="AI603" i="1"/>
  <c r="CW603" i="1" s="1"/>
  <c r="V603" i="1" s="1"/>
  <c r="AJ603" i="1"/>
  <c r="CX603" i="1" s="1"/>
  <c r="W603" i="1" s="1"/>
  <c r="FR603" i="1"/>
  <c r="GL603" i="1"/>
  <c r="GN603" i="1"/>
  <c r="GO603" i="1"/>
  <c r="GV603" i="1"/>
  <c r="HC603" i="1" s="1"/>
  <c r="GX603" i="1" s="1"/>
  <c r="D604" i="1"/>
  <c r="AC604" i="1"/>
  <c r="AE604" i="1"/>
  <c r="AF604" i="1"/>
  <c r="AG604" i="1"/>
  <c r="AH604" i="1"/>
  <c r="AI604" i="1"/>
  <c r="CW604" i="1" s="1"/>
  <c r="V604" i="1" s="1"/>
  <c r="AJ604" i="1"/>
  <c r="CX604" i="1" s="1"/>
  <c r="W604" i="1" s="1"/>
  <c r="CQ604" i="1"/>
  <c r="P604" i="1" s="1"/>
  <c r="CS604" i="1"/>
  <c r="R604" i="1" s="1"/>
  <c r="GK604" i="1" s="1"/>
  <c r="CT604" i="1"/>
  <c r="S604" i="1" s="1"/>
  <c r="CU604" i="1"/>
  <c r="T604" i="1" s="1"/>
  <c r="CV604" i="1"/>
  <c r="U604" i="1" s="1"/>
  <c r="FR604" i="1"/>
  <c r="GL604" i="1"/>
  <c r="GN604" i="1"/>
  <c r="GO604" i="1"/>
  <c r="GV604" i="1"/>
  <c r="HC604" i="1" s="1"/>
  <c r="GX604" i="1" s="1"/>
  <c r="D605" i="1"/>
  <c r="AC605" i="1"/>
  <c r="AD605" i="1"/>
  <c r="AE605" i="1"/>
  <c r="AF605" i="1"/>
  <c r="AG605" i="1"/>
  <c r="CU605" i="1" s="1"/>
  <c r="T605" i="1" s="1"/>
  <c r="AH605" i="1"/>
  <c r="AI605" i="1"/>
  <c r="CW605" i="1" s="1"/>
  <c r="V605" i="1" s="1"/>
  <c r="AJ605" i="1"/>
  <c r="CX605" i="1" s="1"/>
  <c r="W605" i="1" s="1"/>
  <c r="CQ605" i="1"/>
  <c r="P605" i="1" s="1"/>
  <c r="CR605" i="1"/>
  <c r="Q605" i="1" s="1"/>
  <c r="CV605" i="1"/>
  <c r="U605" i="1" s="1"/>
  <c r="FR605" i="1"/>
  <c r="GL605" i="1"/>
  <c r="GN605" i="1"/>
  <c r="GO605" i="1"/>
  <c r="GV605" i="1"/>
  <c r="HC605" i="1" s="1"/>
  <c r="GX605" i="1" s="1"/>
  <c r="D606" i="1"/>
  <c r="AC606" i="1"/>
  <c r="CQ606" i="1" s="1"/>
  <c r="P606" i="1" s="1"/>
  <c r="AE606" i="1"/>
  <c r="AF606" i="1"/>
  <c r="CT606" i="1" s="1"/>
  <c r="S606" i="1" s="1"/>
  <c r="AG606" i="1"/>
  <c r="AH606" i="1"/>
  <c r="CV606" i="1" s="1"/>
  <c r="U606" i="1" s="1"/>
  <c r="AI606" i="1"/>
  <c r="AJ606" i="1"/>
  <c r="CX606" i="1" s="1"/>
  <c r="W606" i="1" s="1"/>
  <c r="CR606" i="1"/>
  <c r="Q606" i="1" s="1"/>
  <c r="CU606" i="1"/>
  <c r="T606" i="1" s="1"/>
  <c r="CW606" i="1"/>
  <c r="V606" i="1" s="1"/>
  <c r="FR606" i="1"/>
  <c r="GL606" i="1"/>
  <c r="GN606" i="1"/>
  <c r="GO606" i="1"/>
  <c r="GV606" i="1"/>
  <c r="HC606" i="1" s="1"/>
  <c r="GX606" i="1" s="1"/>
  <c r="D607" i="1"/>
  <c r="AC607" i="1"/>
  <c r="CQ607" i="1" s="1"/>
  <c r="P607" i="1" s="1"/>
  <c r="AE607" i="1"/>
  <c r="AF607" i="1"/>
  <c r="AG607" i="1"/>
  <c r="CU607" i="1" s="1"/>
  <c r="T607" i="1" s="1"/>
  <c r="AH607" i="1"/>
  <c r="AI607" i="1"/>
  <c r="CW607" i="1" s="1"/>
  <c r="V607" i="1" s="1"/>
  <c r="AJ607" i="1"/>
  <c r="CX607" i="1" s="1"/>
  <c r="W607" i="1" s="1"/>
  <c r="CV607" i="1"/>
  <c r="U607" i="1" s="1"/>
  <c r="FR607" i="1"/>
  <c r="GL607" i="1"/>
  <c r="GN607" i="1"/>
  <c r="GO607" i="1"/>
  <c r="GV607" i="1"/>
  <c r="HC607" i="1" s="1"/>
  <c r="GX607" i="1" s="1"/>
  <c r="D608" i="1"/>
  <c r="T608" i="1"/>
  <c r="AC608" i="1"/>
  <c r="CQ608" i="1" s="1"/>
  <c r="P608" i="1" s="1"/>
  <c r="AE608" i="1"/>
  <c r="AD608" i="1" s="1"/>
  <c r="AF608" i="1"/>
  <c r="AG608" i="1"/>
  <c r="AH608" i="1"/>
  <c r="CV608" i="1" s="1"/>
  <c r="U608" i="1" s="1"/>
  <c r="AI608" i="1"/>
  <c r="CW608" i="1" s="1"/>
  <c r="V608" i="1" s="1"/>
  <c r="AJ608" i="1"/>
  <c r="CT608" i="1"/>
  <c r="S608" i="1" s="1"/>
  <c r="CU608" i="1"/>
  <c r="CX608" i="1"/>
  <c r="W608" i="1" s="1"/>
  <c r="FR608" i="1"/>
  <c r="GL608" i="1"/>
  <c r="GN608" i="1"/>
  <c r="GO608" i="1"/>
  <c r="GV608" i="1"/>
  <c r="HC608" i="1"/>
  <c r="GX608" i="1" s="1"/>
  <c r="D609" i="1"/>
  <c r="AC609" i="1"/>
  <c r="CQ609" i="1" s="1"/>
  <c r="P609" i="1" s="1"/>
  <c r="AE609" i="1"/>
  <c r="AF609" i="1"/>
  <c r="CT609" i="1" s="1"/>
  <c r="S609" i="1" s="1"/>
  <c r="AG609" i="1"/>
  <c r="CU609" i="1" s="1"/>
  <c r="T609" i="1" s="1"/>
  <c r="AH609" i="1"/>
  <c r="CV609" i="1" s="1"/>
  <c r="U609" i="1" s="1"/>
  <c r="AI609" i="1"/>
  <c r="CW609" i="1" s="1"/>
  <c r="V609" i="1" s="1"/>
  <c r="AJ609" i="1"/>
  <c r="CX609" i="1" s="1"/>
  <c r="W609" i="1" s="1"/>
  <c r="FR609" i="1"/>
  <c r="GL609" i="1"/>
  <c r="GN609" i="1"/>
  <c r="GO609" i="1"/>
  <c r="GV609" i="1"/>
  <c r="HC609" i="1"/>
  <c r="GX609" i="1" s="1"/>
  <c r="D610" i="1"/>
  <c r="W610" i="1"/>
  <c r="AC610" i="1"/>
  <c r="AE610" i="1"/>
  <c r="AF610" i="1"/>
  <c r="AG610" i="1"/>
  <c r="CU610" i="1" s="1"/>
  <c r="T610" i="1" s="1"/>
  <c r="AH610" i="1"/>
  <c r="CV610" i="1" s="1"/>
  <c r="U610" i="1" s="1"/>
  <c r="AI610" i="1"/>
  <c r="AJ610" i="1"/>
  <c r="CQ610" i="1"/>
  <c r="P610" i="1" s="1"/>
  <c r="CT610" i="1"/>
  <c r="S610" i="1" s="1"/>
  <c r="CW610" i="1"/>
  <c r="V610" i="1" s="1"/>
  <c r="CX610" i="1"/>
  <c r="FR610" i="1"/>
  <c r="GL610" i="1"/>
  <c r="GN610" i="1"/>
  <c r="GO610" i="1"/>
  <c r="GV610" i="1"/>
  <c r="HC610" i="1" s="1"/>
  <c r="GX610" i="1" s="1"/>
  <c r="D611" i="1"/>
  <c r="AC611" i="1"/>
  <c r="CQ611" i="1" s="1"/>
  <c r="P611" i="1" s="1"/>
  <c r="AE611" i="1"/>
  <c r="AF611" i="1"/>
  <c r="AG611" i="1"/>
  <c r="AH611" i="1"/>
  <c r="CV611" i="1" s="1"/>
  <c r="U611" i="1" s="1"/>
  <c r="AI611" i="1"/>
  <c r="CW611" i="1" s="1"/>
  <c r="V611" i="1" s="1"/>
  <c r="AJ611" i="1"/>
  <c r="CX611" i="1" s="1"/>
  <c r="W611" i="1" s="1"/>
  <c r="CS611" i="1"/>
  <c r="CT611" i="1"/>
  <c r="S611" i="1" s="1"/>
  <c r="CU611" i="1"/>
  <c r="T611" i="1" s="1"/>
  <c r="FR611" i="1"/>
  <c r="GL611" i="1"/>
  <c r="GN611" i="1"/>
  <c r="GO611" i="1"/>
  <c r="GV611" i="1"/>
  <c r="HC611" i="1"/>
  <c r="GX611" i="1" s="1"/>
  <c r="D612" i="1"/>
  <c r="AC612" i="1"/>
  <c r="AE612" i="1"/>
  <c r="AD612" i="1" s="1"/>
  <c r="AF612" i="1"/>
  <c r="CT612" i="1" s="1"/>
  <c r="S612" i="1" s="1"/>
  <c r="AG612" i="1"/>
  <c r="CU612" i="1" s="1"/>
  <c r="T612" i="1" s="1"/>
  <c r="AH612" i="1"/>
  <c r="CV612" i="1" s="1"/>
  <c r="U612" i="1" s="1"/>
  <c r="AI612" i="1"/>
  <c r="CW612" i="1" s="1"/>
  <c r="V612" i="1" s="1"/>
  <c r="AJ612" i="1"/>
  <c r="CX612" i="1" s="1"/>
  <c r="W612" i="1" s="1"/>
  <c r="FR612" i="1"/>
  <c r="GL612" i="1"/>
  <c r="GN612" i="1"/>
  <c r="GO612" i="1"/>
  <c r="GV612" i="1"/>
  <c r="HC612" i="1" s="1"/>
  <c r="GX612" i="1" s="1"/>
  <c r="D613" i="1"/>
  <c r="AC613" i="1"/>
  <c r="AE613" i="1"/>
  <c r="AF613" i="1"/>
  <c r="AG613" i="1"/>
  <c r="AH613" i="1"/>
  <c r="AI613" i="1"/>
  <c r="AJ613" i="1"/>
  <c r="CX613" i="1" s="1"/>
  <c r="W613" i="1" s="1"/>
  <c r="CQ613" i="1"/>
  <c r="P613" i="1" s="1"/>
  <c r="CT613" i="1"/>
  <c r="S613" i="1" s="1"/>
  <c r="CU613" i="1"/>
  <c r="T613" i="1" s="1"/>
  <c r="CV613" i="1"/>
  <c r="U613" i="1" s="1"/>
  <c r="CW613" i="1"/>
  <c r="V613" i="1" s="1"/>
  <c r="FR613" i="1"/>
  <c r="GL613" i="1"/>
  <c r="GN613" i="1"/>
  <c r="GO613" i="1"/>
  <c r="GV613" i="1"/>
  <c r="HC613" i="1" s="1"/>
  <c r="GX613" i="1" s="1"/>
  <c r="D614" i="1"/>
  <c r="AC614" i="1"/>
  <c r="AE614" i="1"/>
  <c r="AF614" i="1"/>
  <c r="CT614" i="1" s="1"/>
  <c r="S614" i="1" s="1"/>
  <c r="AG614" i="1"/>
  <c r="AH614" i="1"/>
  <c r="CV614" i="1" s="1"/>
  <c r="U614" i="1" s="1"/>
  <c r="AI614" i="1"/>
  <c r="CW614" i="1" s="1"/>
  <c r="V614" i="1" s="1"/>
  <c r="AJ614" i="1"/>
  <c r="CX614" i="1" s="1"/>
  <c r="W614" i="1" s="1"/>
  <c r="CU614" i="1"/>
  <c r="T614" i="1" s="1"/>
  <c r="CY614" i="1"/>
  <c r="X614" i="1" s="1"/>
  <c r="CZ614" i="1"/>
  <c r="Y614" i="1" s="1"/>
  <c r="FR614" i="1"/>
  <c r="GL614" i="1"/>
  <c r="GN614" i="1"/>
  <c r="GO614" i="1"/>
  <c r="GV614" i="1"/>
  <c r="HC614" i="1"/>
  <c r="GX614" i="1" s="1"/>
  <c r="D615" i="1"/>
  <c r="AC615" i="1"/>
  <c r="CQ615" i="1" s="1"/>
  <c r="P615" i="1" s="1"/>
  <c r="AE615" i="1"/>
  <c r="AF615" i="1"/>
  <c r="AG615" i="1"/>
  <c r="AH615" i="1"/>
  <c r="CV615" i="1" s="1"/>
  <c r="U615" i="1" s="1"/>
  <c r="AI615" i="1"/>
  <c r="CW615" i="1" s="1"/>
  <c r="V615" i="1" s="1"/>
  <c r="AJ615" i="1"/>
  <c r="CX615" i="1" s="1"/>
  <c r="W615" i="1" s="1"/>
  <c r="CU615" i="1"/>
  <c r="T615" i="1" s="1"/>
  <c r="FR615" i="1"/>
  <c r="GL615" i="1"/>
  <c r="GN615" i="1"/>
  <c r="GO615" i="1"/>
  <c r="GV615" i="1"/>
  <c r="HC615" i="1"/>
  <c r="GX615" i="1" s="1"/>
  <c r="D616" i="1"/>
  <c r="AC616" i="1"/>
  <c r="CQ616" i="1" s="1"/>
  <c r="P616" i="1" s="1"/>
  <c r="AE616" i="1"/>
  <c r="AF616" i="1"/>
  <c r="CT616" i="1" s="1"/>
  <c r="S616" i="1" s="1"/>
  <c r="AG616" i="1"/>
  <c r="CU616" i="1" s="1"/>
  <c r="T616" i="1" s="1"/>
  <c r="AH616" i="1"/>
  <c r="CV616" i="1" s="1"/>
  <c r="U616" i="1" s="1"/>
  <c r="AI616" i="1"/>
  <c r="AJ616" i="1"/>
  <c r="CW616" i="1"/>
  <c r="V616" i="1" s="1"/>
  <c r="CX616" i="1"/>
  <c r="W616" i="1" s="1"/>
  <c r="FR616" i="1"/>
  <c r="GL616" i="1"/>
  <c r="GN616" i="1"/>
  <c r="GO616" i="1"/>
  <c r="GV616" i="1"/>
  <c r="HC616" i="1"/>
  <c r="GX616" i="1" s="1"/>
  <c r="D617" i="1"/>
  <c r="T617" i="1"/>
  <c r="AC617" i="1"/>
  <c r="CQ617" i="1" s="1"/>
  <c r="P617" i="1" s="1"/>
  <c r="AE617" i="1"/>
  <c r="AF617" i="1"/>
  <c r="AG617" i="1"/>
  <c r="CU617" i="1" s="1"/>
  <c r="AH617" i="1"/>
  <c r="CV617" i="1" s="1"/>
  <c r="U617" i="1" s="1"/>
  <c r="AI617" i="1"/>
  <c r="CW617" i="1" s="1"/>
  <c r="V617" i="1" s="1"/>
  <c r="AJ617" i="1"/>
  <c r="CX617" i="1" s="1"/>
  <c r="W617" i="1" s="1"/>
  <c r="FR617" i="1"/>
  <c r="GL617" i="1"/>
  <c r="GN617" i="1"/>
  <c r="GO617" i="1"/>
  <c r="GV617" i="1"/>
  <c r="HC617" i="1" s="1"/>
  <c r="GX617" i="1"/>
  <c r="D618" i="1"/>
  <c r="AC618" i="1"/>
  <c r="AE618" i="1"/>
  <c r="AD618" i="1" s="1"/>
  <c r="AF618" i="1"/>
  <c r="CT618" i="1" s="1"/>
  <c r="S618" i="1" s="1"/>
  <c r="AG618" i="1"/>
  <c r="CU618" i="1" s="1"/>
  <c r="T618" i="1" s="1"/>
  <c r="AH618" i="1"/>
  <c r="CV618" i="1" s="1"/>
  <c r="U618" i="1" s="1"/>
  <c r="AI618" i="1"/>
  <c r="CW618" i="1" s="1"/>
  <c r="V618" i="1" s="1"/>
  <c r="AJ618" i="1"/>
  <c r="CX618" i="1" s="1"/>
  <c r="W618" i="1" s="1"/>
  <c r="FR618" i="1"/>
  <c r="GL618" i="1"/>
  <c r="GN618" i="1"/>
  <c r="GO618" i="1"/>
  <c r="GV618" i="1"/>
  <c r="HC618" i="1" s="1"/>
  <c r="GX618" i="1" s="1"/>
  <c r="D619" i="1"/>
  <c r="V619" i="1"/>
  <c r="AC619" i="1"/>
  <c r="CQ619" i="1" s="1"/>
  <c r="P619" i="1" s="1"/>
  <c r="AE619" i="1"/>
  <c r="AF619" i="1"/>
  <c r="AG619" i="1"/>
  <c r="AH619" i="1"/>
  <c r="AI619" i="1"/>
  <c r="AJ619" i="1"/>
  <c r="CX619" i="1" s="1"/>
  <c r="W619" i="1" s="1"/>
  <c r="CS619" i="1"/>
  <c r="CU619" i="1"/>
  <c r="T619" i="1" s="1"/>
  <c r="CV619" i="1"/>
  <c r="U619" i="1" s="1"/>
  <c r="CW619" i="1"/>
  <c r="FR619" i="1"/>
  <c r="GL619" i="1"/>
  <c r="GN619" i="1"/>
  <c r="GO619" i="1"/>
  <c r="GV619" i="1"/>
  <c r="HC619" i="1" s="1"/>
  <c r="GX619" i="1" s="1"/>
  <c r="B621" i="1"/>
  <c r="B563" i="1" s="1"/>
  <c r="C621" i="1"/>
  <c r="C563" i="1" s="1"/>
  <c r="D621" i="1"/>
  <c r="D563" i="1" s="1"/>
  <c r="F621" i="1"/>
  <c r="G621" i="1"/>
  <c r="BX621" i="1"/>
  <c r="AO621" i="1" s="1"/>
  <c r="AO563" i="1" s="1"/>
  <c r="CK621" i="1"/>
  <c r="BB621" i="1" s="1"/>
  <c r="CL621" i="1"/>
  <c r="CM621" i="1"/>
  <c r="BD621" i="1" s="1"/>
  <c r="B651" i="1"/>
  <c r="B491" i="1" s="1"/>
  <c r="C651" i="1"/>
  <c r="C491" i="1" s="1"/>
  <c r="D651" i="1"/>
  <c r="D491" i="1" s="1"/>
  <c r="F651" i="1"/>
  <c r="F491" i="1" s="1"/>
  <c r="G651" i="1"/>
  <c r="D681" i="1"/>
  <c r="D683" i="1"/>
  <c r="E683" i="1"/>
  <c r="Z683" i="1"/>
  <c r="AA683" i="1"/>
  <c r="AB683" i="1"/>
  <c r="AC683" i="1"/>
  <c r="AD683" i="1"/>
  <c r="AE683" i="1"/>
  <c r="AF683" i="1"/>
  <c r="AG683" i="1"/>
  <c r="AH683" i="1"/>
  <c r="AI683" i="1"/>
  <c r="AJ683" i="1"/>
  <c r="AK683" i="1"/>
  <c r="AL683" i="1"/>
  <c r="AM683" i="1"/>
  <c r="AN683" i="1"/>
  <c r="BE683" i="1"/>
  <c r="BF683" i="1"/>
  <c r="BG683" i="1"/>
  <c r="BH683" i="1"/>
  <c r="BI683" i="1"/>
  <c r="BJ683" i="1"/>
  <c r="BK683" i="1"/>
  <c r="BL683" i="1"/>
  <c r="BM683" i="1"/>
  <c r="BN683" i="1"/>
  <c r="BO683" i="1"/>
  <c r="BP683" i="1"/>
  <c r="BQ683" i="1"/>
  <c r="BR683" i="1"/>
  <c r="BS683" i="1"/>
  <c r="BT683" i="1"/>
  <c r="BU683" i="1"/>
  <c r="BV683" i="1"/>
  <c r="BW683" i="1"/>
  <c r="BX683" i="1"/>
  <c r="BY683" i="1"/>
  <c r="BZ683" i="1"/>
  <c r="CA683" i="1"/>
  <c r="CB683" i="1"/>
  <c r="CC683" i="1"/>
  <c r="CD683" i="1"/>
  <c r="CE683" i="1"/>
  <c r="CF683" i="1"/>
  <c r="CG683" i="1"/>
  <c r="CH683" i="1"/>
  <c r="CI683" i="1"/>
  <c r="CJ683" i="1"/>
  <c r="CK683" i="1"/>
  <c r="CL683" i="1"/>
  <c r="CM683" i="1"/>
  <c r="CN683" i="1"/>
  <c r="CO683" i="1"/>
  <c r="CP683" i="1"/>
  <c r="CQ683" i="1"/>
  <c r="CR683" i="1"/>
  <c r="CS683" i="1"/>
  <c r="CT683" i="1"/>
  <c r="CU683" i="1"/>
  <c r="CV683" i="1"/>
  <c r="CW683" i="1"/>
  <c r="CX683" i="1"/>
  <c r="CY683" i="1"/>
  <c r="CZ683" i="1"/>
  <c r="DA683" i="1"/>
  <c r="DB683" i="1"/>
  <c r="DC683" i="1"/>
  <c r="DD683" i="1"/>
  <c r="DE683" i="1"/>
  <c r="DF683" i="1"/>
  <c r="DG683" i="1"/>
  <c r="DH683" i="1"/>
  <c r="DI683" i="1"/>
  <c r="DJ683" i="1"/>
  <c r="DK683" i="1"/>
  <c r="DL683" i="1"/>
  <c r="DM683" i="1"/>
  <c r="DN683" i="1"/>
  <c r="DO683" i="1"/>
  <c r="DP683" i="1"/>
  <c r="DQ683" i="1"/>
  <c r="DR683" i="1"/>
  <c r="DS683" i="1"/>
  <c r="DT683" i="1"/>
  <c r="DU683" i="1"/>
  <c r="DV683" i="1"/>
  <c r="DW683" i="1"/>
  <c r="DX683" i="1"/>
  <c r="DY683" i="1"/>
  <c r="DZ683" i="1"/>
  <c r="EA683" i="1"/>
  <c r="EB683" i="1"/>
  <c r="EC683" i="1"/>
  <c r="ED683" i="1"/>
  <c r="EE683" i="1"/>
  <c r="EF683" i="1"/>
  <c r="EG683" i="1"/>
  <c r="EH683" i="1"/>
  <c r="EI683" i="1"/>
  <c r="EJ683" i="1"/>
  <c r="EK683" i="1"/>
  <c r="EL683" i="1"/>
  <c r="EM683" i="1"/>
  <c r="EN683" i="1"/>
  <c r="EO683" i="1"/>
  <c r="EP683" i="1"/>
  <c r="EQ683" i="1"/>
  <c r="ER683" i="1"/>
  <c r="ES683" i="1"/>
  <c r="ET683" i="1"/>
  <c r="EU683" i="1"/>
  <c r="EV683" i="1"/>
  <c r="EW683" i="1"/>
  <c r="EX683" i="1"/>
  <c r="EY683" i="1"/>
  <c r="EZ683" i="1"/>
  <c r="FA683" i="1"/>
  <c r="FB683" i="1"/>
  <c r="FC683" i="1"/>
  <c r="FD683" i="1"/>
  <c r="FE683" i="1"/>
  <c r="FF683" i="1"/>
  <c r="FG683" i="1"/>
  <c r="FH683" i="1"/>
  <c r="FI683" i="1"/>
  <c r="FJ683" i="1"/>
  <c r="FK683" i="1"/>
  <c r="FL683" i="1"/>
  <c r="FM683" i="1"/>
  <c r="FN683" i="1"/>
  <c r="FO683" i="1"/>
  <c r="FP683" i="1"/>
  <c r="FQ683" i="1"/>
  <c r="FR683" i="1"/>
  <c r="FS683" i="1"/>
  <c r="FT683" i="1"/>
  <c r="FU683" i="1"/>
  <c r="FV683" i="1"/>
  <c r="FW683" i="1"/>
  <c r="FX683" i="1"/>
  <c r="FY683" i="1"/>
  <c r="FZ683" i="1"/>
  <c r="GA683" i="1"/>
  <c r="GB683" i="1"/>
  <c r="GC683" i="1"/>
  <c r="GD683" i="1"/>
  <c r="GE683" i="1"/>
  <c r="GF683" i="1"/>
  <c r="GG683" i="1"/>
  <c r="GH683" i="1"/>
  <c r="GI683" i="1"/>
  <c r="GJ683" i="1"/>
  <c r="GK683" i="1"/>
  <c r="GL683" i="1"/>
  <c r="GM683" i="1"/>
  <c r="GN683" i="1"/>
  <c r="GO683" i="1"/>
  <c r="GP683" i="1"/>
  <c r="GQ683" i="1"/>
  <c r="GR683" i="1"/>
  <c r="GS683" i="1"/>
  <c r="GT683" i="1"/>
  <c r="GU683" i="1"/>
  <c r="GV683" i="1"/>
  <c r="GW683" i="1"/>
  <c r="GX683" i="1"/>
  <c r="D685" i="1"/>
  <c r="E687" i="1"/>
  <c r="G687" i="1"/>
  <c r="Z687" i="1"/>
  <c r="AA687" i="1"/>
  <c r="AM687" i="1"/>
  <c r="AN687" i="1"/>
  <c r="BE687" i="1"/>
  <c r="BF687" i="1"/>
  <c r="BG687" i="1"/>
  <c r="BH687" i="1"/>
  <c r="BI687" i="1"/>
  <c r="BJ687" i="1"/>
  <c r="BK687" i="1"/>
  <c r="BL687" i="1"/>
  <c r="BM687" i="1"/>
  <c r="BN687" i="1"/>
  <c r="BO687" i="1"/>
  <c r="BP687" i="1"/>
  <c r="BQ687" i="1"/>
  <c r="BR687" i="1"/>
  <c r="BS687" i="1"/>
  <c r="BT687" i="1"/>
  <c r="BU687" i="1"/>
  <c r="BV687" i="1"/>
  <c r="BW687" i="1"/>
  <c r="CK687" i="1"/>
  <c r="CL687" i="1"/>
  <c r="CN687" i="1"/>
  <c r="CO687" i="1"/>
  <c r="CP687" i="1"/>
  <c r="CQ687" i="1"/>
  <c r="CR687" i="1"/>
  <c r="CS687" i="1"/>
  <c r="CT687" i="1"/>
  <c r="CU687" i="1"/>
  <c r="CV687" i="1"/>
  <c r="CW687" i="1"/>
  <c r="CX687" i="1"/>
  <c r="CY687" i="1"/>
  <c r="CZ687" i="1"/>
  <c r="DA687" i="1"/>
  <c r="DB687" i="1"/>
  <c r="DC687" i="1"/>
  <c r="DD687" i="1"/>
  <c r="DE687" i="1"/>
  <c r="DF687" i="1"/>
  <c r="DG687" i="1"/>
  <c r="DH687" i="1"/>
  <c r="DI687" i="1"/>
  <c r="DJ687" i="1"/>
  <c r="DK687" i="1"/>
  <c r="DL687" i="1"/>
  <c r="DM687" i="1"/>
  <c r="DN687" i="1"/>
  <c r="DO687" i="1"/>
  <c r="DP687" i="1"/>
  <c r="DQ687" i="1"/>
  <c r="DR687" i="1"/>
  <c r="DS687" i="1"/>
  <c r="DT687" i="1"/>
  <c r="DU687" i="1"/>
  <c r="DV687" i="1"/>
  <c r="DW687" i="1"/>
  <c r="DX687" i="1"/>
  <c r="DY687" i="1"/>
  <c r="DZ687" i="1"/>
  <c r="EA687" i="1"/>
  <c r="EB687" i="1"/>
  <c r="EC687" i="1"/>
  <c r="ED687" i="1"/>
  <c r="EE687" i="1"/>
  <c r="EF687" i="1"/>
  <c r="EG687" i="1"/>
  <c r="EH687" i="1"/>
  <c r="EI687" i="1"/>
  <c r="EJ687" i="1"/>
  <c r="EK687" i="1"/>
  <c r="EL687" i="1"/>
  <c r="EM687" i="1"/>
  <c r="EN687" i="1"/>
  <c r="EO687" i="1"/>
  <c r="EP687" i="1"/>
  <c r="EQ687" i="1"/>
  <c r="ER687" i="1"/>
  <c r="ES687" i="1"/>
  <c r="ET687" i="1"/>
  <c r="EU687" i="1"/>
  <c r="EV687" i="1"/>
  <c r="EW687" i="1"/>
  <c r="EX687" i="1"/>
  <c r="EY687" i="1"/>
  <c r="EZ687" i="1"/>
  <c r="FA687" i="1"/>
  <c r="FB687" i="1"/>
  <c r="FC687" i="1"/>
  <c r="FD687" i="1"/>
  <c r="FE687" i="1"/>
  <c r="FF687" i="1"/>
  <c r="FG687" i="1"/>
  <c r="FH687" i="1"/>
  <c r="FI687" i="1"/>
  <c r="FJ687" i="1"/>
  <c r="FK687" i="1"/>
  <c r="FL687" i="1"/>
  <c r="FM687" i="1"/>
  <c r="FN687" i="1"/>
  <c r="FO687" i="1"/>
  <c r="FP687" i="1"/>
  <c r="FQ687" i="1"/>
  <c r="FR687" i="1"/>
  <c r="FS687" i="1"/>
  <c r="FT687" i="1"/>
  <c r="FU687" i="1"/>
  <c r="FV687" i="1"/>
  <c r="FW687" i="1"/>
  <c r="FX687" i="1"/>
  <c r="FY687" i="1"/>
  <c r="FZ687" i="1"/>
  <c r="GA687" i="1"/>
  <c r="GB687" i="1"/>
  <c r="GC687" i="1"/>
  <c r="GD687" i="1"/>
  <c r="GE687" i="1"/>
  <c r="GF687" i="1"/>
  <c r="GG687" i="1"/>
  <c r="GH687" i="1"/>
  <c r="GI687" i="1"/>
  <c r="GJ687" i="1"/>
  <c r="GK687" i="1"/>
  <c r="GL687" i="1"/>
  <c r="GM687" i="1"/>
  <c r="GN687" i="1"/>
  <c r="GO687" i="1"/>
  <c r="GP687" i="1"/>
  <c r="GQ687" i="1"/>
  <c r="GR687" i="1"/>
  <c r="GS687" i="1"/>
  <c r="GT687" i="1"/>
  <c r="GU687" i="1"/>
  <c r="GV687" i="1"/>
  <c r="GW687" i="1"/>
  <c r="GX687" i="1"/>
  <c r="D689" i="1"/>
  <c r="AC689" i="1"/>
  <c r="AE689" i="1"/>
  <c r="AF689" i="1"/>
  <c r="AG689" i="1"/>
  <c r="CU689" i="1" s="1"/>
  <c r="T689" i="1" s="1"/>
  <c r="AH689" i="1"/>
  <c r="CV689" i="1" s="1"/>
  <c r="U689" i="1" s="1"/>
  <c r="AI689" i="1"/>
  <c r="CW689" i="1" s="1"/>
  <c r="V689" i="1" s="1"/>
  <c r="AJ689" i="1"/>
  <c r="CX689" i="1" s="1"/>
  <c r="W689" i="1" s="1"/>
  <c r="FR689" i="1"/>
  <c r="GL689" i="1"/>
  <c r="GN689" i="1"/>
  <c r="GO689" i="1"/>
  <c r="GV689" i="1"/>
  <c r="HC689" i="1"/>
  <c r="GX689" i="1" s="1"/>
  <c r="D690" i="1"/>
  <c r="AC690" i="1"/>
  <c r="AE690" i="1"/>
  <c r="AF690" i="1"/>
  <c r="AG690" i="1"/>
  <c r="AH690" i="1"/>
  <c r="CV690" i="1" s="1"/>
  <c r="U690" i="1" s="1"/>
  <c r="AI690" i="1"/>
  <c r="CW690" i="1" s="1"/>
  <c r="V690" i="1" s="1"/>
  <c r="AJ690" i="1"/>
  <c r="CX690" i="1" s="1"/>
  <c r="W690" i="1" s="1"/>
  <c r="CQ690" i="1"/>
  <c r="P690" i="1" s="1"/>
  <c r="CS690" i="1"/>
  <c r="CT690" i="1"/>
  <c r="S690" i="1" s="1"/>
  <c r="CU690" i="1"/>
  <c r="T690" i="1" s="1"/>
  <c r="FR690" i="1"/>
  <c r="GL690" i="1"/>
  <c r="GN690" i="1"/>
  <c r="GO690" i="1"/>
  <c r="GV690" i="1"/>
  <c r="HC690" i="1"/>
  <c r="GX690" i="1" s="1"/>
  <c r="D691" i="1"/>
  <c r="AC691" i="1"/>
  <c r="AE691" i="1"/>
  <c r="AF691" i="1"/>
  <c r="AG691" i="1"/>
  <c r="CU691" i="1" s="1"/>
  <c r="T691" i="1" s="1"/>
  <c r="AH691" i="1"/>
  <c r="CV691" i="1" s="1"/>
  <c r="U691" i="1" s="1"/>
  <c r="AI691" i="1"/>
  <c r="CW691" i="1" s="1"/>
  <c r="V691" i="1" s="1"/>
  <c r="AJ691" i="1"/>
  <c r="CX691" i="1" s="1"/>
  <c r="W691" i="1" s="1"/>
  <c r="CQ691" i="1"/>
  <c r="P691" i="1" s="1"/>
  <c r="CR691" i="1"/>
  <c r="Q691" i="1" s="1"/>
  <c r="CS691" i="1"/>
  <c r="FR691" i="1"/>
  <c r="GL691" i="1"/>
  <c r="GN691" i="1"/>
  <c r="GO691" i="1"/>
  <c r="GV691" i="1"/>
  <c r="HC691" i="1" s="1"/>
  <c r="GX691" i="1" s="1"/>
  <c r="D692" i="1"/>
  <c r="AC692" i="1"/>
  <c r="CQ692" i="1" s="1"/>
  <c r="P692" i="1" s="1"/>
  <c r="AE692" i="1"/>
  <c r="AF692" i="1"/>
  <c r="AG692" i="1"/>
  <c r="CU692" i="1" s="1"/>
  <c r="T692" i="1" s="1"/>
  <c r="AH692" i="1"/>
  <c r="AI692" i="1"/>
  <c r="AJ692" i="1"/>
  <c r="CS692" i="1"/>
  <c r="CT692" i="1"/>
  <c r="S692" i="1" s="1"/>
  <c r="CV692" i="1"/>
  <c r="U692" i="1" s="1"/>
  <c r="CW692" i="1"/>
  <c r="V692" i="1" s="1"/>
  <c r="CX692" i="1"/>
  <c r="W692" i="1" s="1"/>
  <c r="FR692" i="1"/>
  <c r="GL692" i="1"/>
  <c r="GN692" i="1"/>
  <c r="GO692" i="1"/>
  <c r="GV692" i="1"/>
  <c r="HC692" i="1" s="1"/>
  <c r="GX692" i="1" s="1"/>
  <c r="D693" i="1"/>
  <c r="AC693" i="1"/>
  <c r="CQ693" i="1" s="1"/>
  <c r="P693" i="1" s="1"/>
  <c r="AE693" i="1"/>
  <c r="AF693" i="1"/>
  <c r="AG693" i="1"/>
  <c r="CU693" i="1" s="1"/>
  <c r="T693" i="1" s="1"/>
  <c r="AH693" i="1"/>
  <c r="CV693" i="1" s="1"/>
  <c r="U693" i="1" s="1"/>
  <c r="AI693" i="1"/>
  <c r="CW693" i="1" s="1"/>
  <c r="V693" i="1" s="1"/>
  <c r="AJ693" i="1"/>
  <c r="CX693" i="1"/>
  <c r="W693" i="1" s="1"/>
  <c r="FR693" i="1"/>
  <c r="GL693" i="1"/>
  <c r="GN693" i="1"/>
  <c r="GO693" i="1"/>
  <c r="GV693" i="1"/>
  <c r="HC693" i="1" s="1"/>
  <c r="GX693" i="1" s="1"/>
  <c r="D694" i="1"/>
  <c r="S694" i="1"/>
  <c r="AC694" i="1"/>
  <c r="CQ694" i="1" s="1"/>
  <c r="P694" i="1" s="1"/>
  <c r="AD694" i="1"/>
  <c r="AE694" i="1"/>
  <c r="AF694" i="1"/>
  <c r="AG694" i="1"/>
  <c r="CU694" i="1" s="1"/>
  <c r="T694" i="1" s="1"/>
  <c r="AH694" i="1"/>
  <c r="CV694" i="1" s="1"/>
  <c r="U694" i="1" s="1"/>
  <c r="AI694" i="1"/>
  <c r="CW694" i="1" s="1"/>
  <c r="V694" i="1" s="1"/>
  <c r="AJ694" i="1"/>
  <c r="CR694" i="1"/>
  <c r="Q694" i="1" s="1"/>
  <c r="CS694" i="1"/>
  <c r="CT694" i="1"/>
  <c r="CX694" i="1"/>
  <c r="W694" i="1" s="1"/>
  <c r="FR694" i="1"/>
  <c r="GL694" i="1"/>
  <c r="GN694" i="1"/>
  <c r="GO694" i="1"/>
  <c r="GV694" i="1"/>
  <c r="HC694" i="1" s="1"/>
  <c r="GX694" i="1" s="1"/>
  <c r="D695" i="1"/>
  <c r="AC695" i="1"/>
  <c r="AE695" i="1"/>
  <c r="AF695" i="1"/>
  <c r="AG695" i="1"/>
  <c r="CU695" i="1" s="1"/>
  <c r="T695" i="1" s="1"/>
  <c r="AH695" i="1"/>
  <c r="CV695" i="1" s="1"/>
  <c r="U695" i="1" s="1"/>
  <c r="AI695" i="1"/>
  <c r="CW695" i="1" s="1"/>
  <c r="V695" i="1" s="1"/>
  <c r="AJ695" i="1"/>
  <c r="CX695" i="1" s="1"/>
  <c r="W695" i="1" s="1"/>
  <c r="FR695" i="1"/>
  <c r="GL695" i="1"/>
  <c r="GN695" i="1"/>
  <c r="GO695" i="1"/>
  <c r="GV695" i="1"/>
  <c r="HC695" i="1" s="1"/>
  <c r="GX695" i="1" s="1"/>
  <c r="D696" i="1"/>
  <c r="AC696" i="1"/>
  <c r="CQ696" i="1" s="1"/>
  <c r="P696" i="1" s="1"/>
  <c r="AE696" i="1"/>
  <c r="AF696" i="1"/>
  <c r="AG696" i="1"/>
  <c r="AH696" i="1"/>
  <c r="AI696" i="1"/>
  <c r="CW696" i="1" s="1"/>
  <c r="V696" i="1" s="1"/>
  <c r="AJ696" i="1"/>
  <c r="CX696" i="1" s="1"/>
  <c r="W696" i="1" s="1"/>
  <c r="CR696" i="1"/>
  <c r="Q696" i="1" s="1"/>
  <c r="CT696" i="1"/>
  <c r="S696" i="1" s="1"/>
  <c r="CU696" i="1"/>
  <c r="T696" i="1" s="1"/>
  <c r="CV696" i="1"/>
  <c r="U696" i="1" s="1"/>
  <c r="FR696" i="1"/>
  <c r="GL696" i="1"/>
  <c r="GN696" i="1"/>
  <c r="GO696" i="1"/>
  <c r="GV696" i="1"/>
  <c r="HC696" i="1"/>
  <c r="GX696" i="1" s="1"/>
  <c r="D697" i="1"/>
  <c r="AC697" i="1"/>
  <c r="CQ697" i="1" s="1"/>
  <c r="P697" i="1" s="1"/>
  <c r="AE697" i="1"/>
  <c r="AF697" i="1"/>
  <c r="AG697" i="1"/>
  <c r="CU697" i="1" s="1"/>
  <c r="T697" i="1" s="1"/>
  <c r="AH697" i="1"/>
  <c r="CV697" i="1" s="1"/>
  <c r="U697" i="1" s="1"/>
  <c r="AI697" i="1"/>
  <c r="CW697" i="1" s="1"/>
  <c r="V697" i="1" s="1"/>
  <c r="AJ697" i="1"/>
  <c r="CX697" i="1"/>
  <c r="W697" i="1" s="1"/>
  <c r="FR697" i="1"/>
  <c r="GL697" i="1"/>
  <c r="GN697" i="1"/>
  <c r="GO697" i="1"/>
  <c r="GV697" i="1"/>
  <c r="HC697" i="1" s="1"/>
  <c r="GX697" i="1" s="1"/>
  <c r="D698" i="1"/>
  <c r="AC698" i="1"/>
  <c r="CQ698" i="1" s="1"/>
  <c r="P698" i="1" s="1"/>
  <c r="AE698" i="1"/>
  <c r="AF698" i="1"/>
  <c r="AG698" i="1"/>
  <c r="AH698" i="1"/>
  <c r="AI698" i="1"/>
  <c r="AJ698" i="1"/>
  <c r="CR698" i="1"/>
  <c r="Q698" i="1" s="1"/>
  <c r="CU698" i="1"/>
  <c r="T698" i="1" s="1"/>
  <c r="CV698" i="1"/>
  <c r="U698" i="1" s="1"/>
  <c r="CW698" i="1"/>
  <c r="V698" i="1" s="1"/>
  <c r="CX698" i="1"/>
  <c r="W698" i="1" s="1"/>
  <c r="FR698" i="1"/>
  <c r="GL698" i="1"/>
  <c r="GN698" i="1"/>
  <c r="GO698" i="1"/>
  <c r="GV698" i="1"/>
  <c r="HC698" i="1" s="1"/>
  <c r="GX698" i="1" s="1"/>
  <c r="D699" i="1"/>
  <c r="T699" i="1"/>
  <c r="AC699" i="1"/>
  <c r="AE699" i="1"/>
  <c r="AF699" i="1"/>
  <c r="AG699" i="1"/>
  <c r="CU699" i="1" s="1"/>
  <c r="AH699" i="1"/>
  <c r="CV699" i="1" s="1"/>
  <c r="U699" i="1" s="1"/>
  <c r="AI699" i="1"/>
  <c r="CW699" i="1" s="1"/>
  <c r="V699" i="1" s="1"/>
  <c r="AJ699" i="1"/>
  <c r="CX699" i="1" s="1"/>
  <c r="W699" i="1" s="1"/>
  <c r="FR699" i="1"/>
  <c r="GL699" i="1"/>
  <c r="GN699" i="1"/>
  <c r="GO699" i="1"/>
  <c r="GV699" i="1"/>
  <c r="HC699" i="1" s="1"/>
  <c r="GX699" i="1" s="1"/>
  <c r="D700" i="1"/>
  <c r="AC700" i="1"/>
  <c r="CQ700" i="1" s="1"/>
  <c r="P700" i="1" s="1"/>
  <c r="AE700" i="1"/>
  <c r="AD700" i="1" s="1"/>
  <c r="AF700" i="1"/>
  <c r="AG700" i="1"/>
  <c r="CU700" i="1" s="1"/>
  <c r="T700" i="1" s="1"/>
  <c r="AH700" i="1"/>
  <c r="CV700" i="1" s="1"/>
  <c r="U700" i="1" s="1"/>
  <c r="AI700" i="1"/>
  <c r="CW700" i="1" s="1"/>
  <c r="V700" i="1" s="1"/>
  <c r="AJ700" i="1"/>
  <c r="CX700" i="1" s="1"/>
  <c r="W700" i="1" s="1"/>
  <c r="FR700" i="1"/>
  <c r="GL700" i="1"/>
  <c r="GN700" i="1"/>
  <c r="GO700" i="1"/>
  <c r="GV700" i="1"/>
  <c r="HC700" i="1"/>
  <c r="GX700" i="1" s="1"/>
  <c r="D701" i="1"/>
  <c r="AC701" i="1"/>
  <c r="AE701" i="1"/>
  <c r="AF701" i="1"/>
  <c r="AG701" i="1"/>
  <c r="CU701" i="1" s="1"/>
  <c r="T701" i="1" s="1"/>
  <c r="AH701" i="1"/>
  <c r="CV701" i="1" s="1"/>
  <c r="U701" i="1" s="1"/>
  <c r="AI701" i="1"/>
  <c r="CW701" i="1" s="1"/>
  <c r="V701" i="1" s="1"/>
  <c r="AJ701" i="1"/>
  <c r="CX701" i="1" s="1"/>
  <c r="W701" i="1" s="1"/>
  <c r="FR701" i="1"/>
  <c r="GL701" i="1"/>
  <c r="GN701" i="1"/>
  <c r="GO701" i="1"/>
  <c r="GV701" i="1"/>
  <c r="HC701" i="1" s="1"/>
  <c r="GX701" i="1" s="1"/>
  <c r="D702" i="1"/>
  <c r="AC702" i="1"/>
  <c r="CQ702" i="1" s="1"/>
  <c r="P702" i="1" s="1"/>
  <c r="AE702" i="1"/>
  <c r="AF702" i="1"/>
  <c r="AG702" i="1"/>
  <c r="AH702" i="1"/>
  <c r="CV702" i="1" s="1"/>
  <c r="U702" i="1" s="1"/>
  <c r="AI702" i="1"/>
  <c r="AJ702" i="1"/>
  <c r="CX702" i="1" s="1"/>
  <c r="W702" i="1" s="1"/>
  <c r="CR702" i="1"/>
  <c r="Q702" i="1" s="1"/>
  <c r="CS702" i="1"/>
  <c r="CT702" i="1"/>
  <c r="S702" i="1" s="1"/>
  <c r="CU702" i="1"/>
  <c r="T702" i="1" s="1"/>
  <c r="CW702" i="1"/>
  <c r="V702" i="1" s="1"/>
  <c r="FR702" i="1"/>
  <c r="GL702" i="1"/>
  <c r="GN702" i="1"/>
  <c r="GO702" i="1"/>
  <c r="GV702" i="1"/>
  <c r="HC702" i="1"/>
  <c r="GX702" i="1" s="1"/>
  <c r="D703" i="1"/>
  <c r="AC703" i="1"/>
  <c r="AE703" i="1"/>
  <c r="AF703" i="1"/>
  <c r="AG703" i="1"/>
  <c r="CU703" i="1" s="1"/>
  <c r="T703" i="1" s="1"/>
  <c r="AH703" i="1"/>
  <c r="CV703" i="1" s="1"/>
  <c r="U703" i="1" s="1"/>
  <c r="AI703" i="1"/>
  <c r="CW703" i="1" s="1"/>
  <c r="V703" i="1" s="1"/>
  <c r="AJ703" i="1"/>
  <c r="CX703" i="1" s="1"/>
  <c r="W703" i="1" s="1"/>
  <c r="FR703" i="1"/>
  <c r="GL703" i="1"/>
  <c r="GN703" i="1"/>
  <c r="GO703" i="1"/>
  <c r="GV703" i="1"/>
  <c r="HC703" i="1"/>
  <c r="GX703" i="1" s="1"/>
  <c r="D704" i="1"/>
  <c r="W704" i="1"/>
  <c r="AC704" i="1"/>
  <c r="AB704" i="1" s="1"/>
  <c r="AD704" i="1"/>
  <c r="AE704" i="1"/>
  <c r="AF704" i="1"/>
  <c r="AG704" i="1"/>
  <c r="AH704" i="1"/>
  <c r="AI704" i="1"/>
  <c r="AJ704" i="1"/>
  <c r="CX704" i="1" s="1"/>
  <c r="CQ704" i="1"/>
  <c r="P704" i="1" s="1"/>
  <c r="CR704" i="1"/>
  <c r="Q704" i="1" s="1"/>
  <c r="CS704" i="1"/>
  <c r="CT704" i="1"/>
  <c r="S704" i="1" s="1"/>
  <c r="CU704" i="1"/>
  <c r="T704" i="1" s="1"/>
  <c r="CV704" i="1"/>
  <c r="U704" i="1" s="1"/>
  <c r="CW704" i="1"/>
  <c r="V704" i="1" s="1"/>
  <c r="FR704" i="1"/>
  <c r="GL704" i="1"/>
  <c r="GN704" i="1"/>
  <c r="GO704" i="1"/>
  <c r="GV704" i="1"/>
  <c r="HC704" i="1" s="1"/>
  <c r="GX704" i="1" s="1"/>
  <c r="D705" i="1"/>
  <c r="AC705" i="1"/>
  <c r="CQ705" i="1" s="1"/>
  <c r="P705" i="1" s="1"/>
  <c r="AE705" i="1"/>
  <c r="AF705" i="1"/>
  <c r="AG705" i="1"/>
  <c r="CU705" i="1" s="1"/>
  <c r="T705" i="1" s="1"/>
  <c r="AH705" i="1"/>
  <c r="AI705" i="1"/>
  <c r="AJ705" i="1"/>
  <c r="CV705" i="1"/>
  <c r="U705" i="1" s="1"/>
  <c r="CW705" i="1"/>
  <c r="V705" i="1" s="1"/>
  <c r="CX705" i="1"/>
  <c r="W705" i="1" s="1"/>
  <c r="FR705" i="1"/>
  <c r="GL705" i="1"/>
  <c r="GN705" i="1"/>
  <c r="GO705" i="1"/>
  <c r="GV705" i="1"/>
  <c r="HC705" i="1"/>
  <c r="GX705" i="1" s="1"/>
  <c r="D706" i="1"/>
  <c r="W706" i="1"/>
  <c r="AC706" i="1"/>
  <c r="CQ706" i="1" s="1"/>
  <c r="P706" i="1" s="1"/>
  <c r="AE706" i="1"/>
  <c r="AF706" i="1"/>
  <c r="AG706" i="1"/>
  <c r="AH706" i="1"/>
  <c r="AI706" i="1"/>
  <c r="AJ706" i="1"/>
  <c r="CX706" i="1" s="1"/>
  <c r="CU706" i="1"/>
  <c r="T706" i="1" s="1"/>
  <c r="CV706" i="1"/>
  <c r="U706" i="1" s="1"/>
  <c r="CW706" i="1"/>
  <c r="V706" i="1" s="1"/>
  <c r="FR706" i="1"/>
  <c r="GL706" i="1"/>
  <c r="GN706" i="1"/>
  <c r="GO706" i="1"/>
  <c r="GV706" i="1"/>
  <c r="HC706" i="1" s="1"/>
  <c r="GX706" i="1" s="1"/>
  <c r="D707" i="1"/>
  <c r="AC707" i="1"/>
  <c r="CQ707" i="1" s="1"/>
  <c r="P707" i="1" s="1"/>
  <c r="AE707" i="1"/>
  <c r="AF707" i="1"/>
  <c r="AG707" i="1"/>
  <c r="CU707" i="1" s="1"/>
  <c r="T707" i="1" s="1"/>
  <c r="AH707" i="1"/>
  <c r="CV707" i="1" s="1"/>
  <c r="U707" i="1" s="1"/>
  <c r="AI707" i="1"/>
  <c r="CW707" i="1" s="1"/>
  <c r="V707" i="1" s="1"/>
  <c r="AJ707" i="1"/>
  <c r="CX707" i="1" s="1"/>
  <c r="W707" i="1" s="1"/>
  <c r="FR707" i="1"/>
  <c r="GL707" i="1"/>
  <c r="GN707" i="1"/>
  <c r="GO707" i="1"/>
  <c r="GV707" i="1"/>
  <c r="HC707" i="1" s="1"/>
  <c r="GX707" i="1" s="1"/>
  <c r="D708" i="1"/>
  <c r="AC708" i="1"/>
  <c r="AE708" i="1"/>
  <c r="AF708" i="1"/>
  <c r="AG708" i="1"/>
  <c r="CU708" i="1" s="1"/>
  <c r="T708" i="1" s="1"/>
  <c r="AH708" i="1"/>
  <c r="CV708" i="1" s="1"/>
  <c r="U708" i="1" s="1"/>
  <c r="AI708" i="1"/>
  <c r="CW708" i="1" s="1"/>
  <c r="V708" i="1" s="1"/>
  <c r="AJ708" i="1"/>
  <c r="CX708" i="1" s="1"/>
  <c r="W708" i="1" s="1"/>
  <c r="CQ708" i="1"/>
  <c r="P708" i="1" s="1"/>
  <c r="CR708" i="1"/>
  <c r="Q708" i="1" s="1"/>
  <c r="CS708" i="1"/>
  <c r="CT708" i="1"/>
  <c r="S708" i="1" s="1"/>
  <c r="FR708" i="1"/>
  <c r="GL708" i="1"/>
  <c r="GN708" i="1"/>
  <c r="GO708" i="1"/>
  <c r="GV708" i="1"/>
  <c r="HC708" i="1"/>
  <c r="GX708" i="1" s="1"/>
  <c r="D709" i="1"/>
  <c r="AC709" i="1"/>
  <c r="CQ709" i="1" s="1"/>
  <c r="P709" i="1" s="1"/>
  <c r="AE709" i="1"/>
  <c r="AF709" i="1"/>
  <c r="AG709" i="1"/>
  <c r="AH709" i="1"/>
  <c r="CV709" i="1" s="1"/>
  <c r="U709" i="1" s="1"/>
  <c r="AI709" i="1"/>
  <c r="AJ709" i="1"/>
  <c r="CT709" i="1"/>
  <c r="S709" i="1" s="1"/>
  <c r="CU709" i="1"/>
  <c r="T709" i="1" s="1"/>
  <c r="CW709" i="1"/>
  <c r="V709" i="1" s="1"/>
  <c r="CX709" i="1"/>
  <c r="W709" i="1" s="1"/>
  <c r="FR709" i="1"/>
  <c r="GL709" i="1"/>
  <c r="GN709" i="1"/>
  <c r="GO709" i="1"/>
  <c r="GV709" i="1"/>
  <c r="HC709" i="1" s="1"/>
  <c r="GX709" i="1" s="1"/>
  <c r="D710" i="1"/>
  <c r="AC710" i="1"/>
  <c r="CQ710" i="1" s="1"/>
  <c r="P710" i="1" s="1"/>
  <c r="AE710" i="1"/>
  <c r="AF710" i="1"/>
  <c r="AG710" i="1"/>
  <c r="CU710" i="1" s="1"/>
  <c r="T710" i="1" s="1"/>
  <c r="AH710" i="1"/>
  <c r="CV710" i="1" s="1"/>
  <c r="U710" i="1" s="1"/>
  <c r="AI710" i="1"/>
  <c r="CW710" i="1" s="1"/>
  <c r="V710" i="1" s="1"/>
  <c r="AJ710" i="1"/>
  <c r="CX710" i="1" s="1"/>
  <c r="W710" i="1" s="1"/>
  <c r="CR710" i="1"/>
  <c r="Q710" i="1" s="1"/>
  <c r="CS710" i="1"/>
  <c r="CT710" i="1"/>
  <c r="S710" i="1" s="1"/>
  <c r="FR710" i="1"/>
  <c r="GL710" i="1"/>
  <c r="GN710" i="1"/>
  <c r="GO710" i="1"/>
  <c r="GV710" i="1"/>
  <c r="HC710" i="1"/>
  <c r="GX710" i="1" s="1"/>
  <c r="D711" i="1"/>
  <c r="V711" i="1"/>
  <c r="W711" i="1"/>
  <c r="X711" i="1"/>
  <c r="AC711" i="1"/>
  <c r="AE711" i="1"/>
  <c r="AF711" i="1"/>
  <c r="AG711" i="1"/>
  <c r="CU711" i="1" s="1"/>
  <c r="T711" i="1" s="1"/>
  <c r="AH711" i="1"/>
  <c r="AI711" i="1"/>
  <c r="CW711" i="1" s="1"/>
  <c r="AJ711" i="1"/>
  <c r="CT711" i="1"/>
  <c r="S711" i="1" s="1"/>
  <c r="CV711" i="1"/>
  <c r="U711" i="1" s="1"/>
  <c r="CX711" i="1"/>
  <c r="CY711" i="1"/>
  <c r="CZ711" i="1"/>
  <c r="Y711" i="1" s="1"/>
  <c r="FR711" i="1"/>
  <c r="GL711" i="1"/>
  <c r="GN711" i="1"/>
  <c r="GO711" i="1"/>
  <c r="GV711" i="1"/>
  <c r="HC711" i="1"/>
  <c r="GX711" i="1" s="1"/>
  <c r="D712" i="1"/>
  <c r="U712" i="1"/>
  <c r="V712" i="1"/>
  <c r="AC712" i="1"/>
  <c r="CQ712" i="1" s="1"/>
  <c r="P712" i="1" s="1"/>
  <c r="AE712" i="1"/>
  <c r="AF712" i="1"/>
  <c r="AG712" i="1"/>
  <c r="AH712" i="1"/>
  <c r="AI712" i="1"/>
  <c r="CW712" i="1" s="1"/>
  <c r="AJ712" i="1"/>
  <c r="CX712" i="1" s="1"/>
  <c r="W712" i="1" s="1"/>
  <c r="CR712" i="1"/>
  <c r="Q712" i="1" s="1"/>
  <c r="CS712" i="1"/>
  <c r="CT712" i="1"/>
  <c r="S712" i="1" s="1"/>
  <c r="CU712" i="1"/>
  <c r="T712" i="1" s="1"/>
  <c r="CV712" i="1"/>
  <c r="FR712" i="1"/>
  <c r="GL712" i="1"/>
  <c r="GN712" i="1"/>
  <c r="GO712" i="1"/>
  <c r="GV712" i="1"/>
  <c r="HC712" i="1"/>
  <c r="GX712" i="1" s="1"/>
  <c r="B714" i="1"/>
  <c r="B687" i="1" s="1"/>
  <c r="C714" i="1"/>
  <c r="C687" i="1" s="1"/>
  <c r="D714" i="1"/>
  <c r="D687" i="1" s="1"/>
  <c r="F714" i="1"/>
  <c r="F687" i="1" s="1"/>
  <c r="G714" i="1"/>
  <c r="BX714" i="1"/>
  <c r="AO714" i="1" s="1"/>
  <c r="CK714" i="1"/>
  <c r="BB714" i="1" s="1"/>
  <c r="CL714" i="1"/>
  <c r="BC714" i="1" s="1"/>
  <c r="CM714" i="1"/>
  <c r="CM687" i="1" s="1"/>
  <c r="B744" i="1"/>
  <c r="B683" i="1" s="1"/>
  <c r="C744" i="1"/>
  <c r="C683" i="1" s="1"/>
  <c r="D744" i="1"/>
  <c r="F744" i="1"/>
  <c r="F683" i="1" s="1"/>
  <c r="G744" i="1"/>
  <c r="BB744" i="1"/>
  <c r="F757" i="1" s="1"/>
  <c r="B774" i="1"/>
  <c r="B22" i="1" s="1"/>
  <c r="C774" i="1"/>
  <c r="C22" i="1" s="1"/>
  <c r="D774" i="1"/>
  <c r="D22" i="1" s="1"/>
  <c r="F774" i="1"/>
  <c r="F22" i="1" s="1"/>
  <c r="G774" i="1"/>
  <c r="B804" i="1"/>
  <c r="B18" i="1" s="1"/>
  <c r="C804" i="1"/>
  <c r="C18" i="1" s="1"/>
  <c r="D804" i="1"/>
  <c r="D18" i="1" s="1"/>
  <c r="F804" i="1"/>
  <c r="F18" i="1" s="1"/>
  <c r="G804" i="1"/>
  <c r="G18" i="1" s="1"/>
  <c r="F12" i="6"/>
  <c r="G12" i="6"/>
  <c r="CY12" i="6"/>
  <c r="CR216" i="1" l="1"/>
  <c r="Q216" i="1" s="1"/>
  <c r="U249" i="8"/>
  <c r="U243" i="7"/>
  <c r="CS216" i="1"/>
  <c r="J91" i="7"/>
  <c r="K97" i="8"/>
  <c r="K875" i="7"/>
  <c r="L881" i="8"/>
  <c r="L519" i="8"/>
  <c r="K513" i="7"/>
  <c r="V649" i="8"/>
  <c r="V643" i="7"/>
  <c r="R593" i="1"/>
  <c r="GK593" i="1" s="1"/>
  <c r="CP501" i="1"/>
  <c r="O501" i="1" s="1"/>
  <c r="K411" i="8"/>
  <c r="J405" i="7"/>
  <c r="CS603" i="1"/>
  <c r="R603" i="1" s="1"/>
  <c r="GK603" i="1" s="1"/>
  <c r="CR603" i="1"/>
  <c r="Q603" i="1" s="1"/>
  <c r="CP603" i="1" s="1"/>
  <c r="O603" i="1" s="1"/>
  <c r="GM603" i="1" s="1"/>
  <c r="GP603" i="1" s="1"/>
  <c r="L491" i="8"/>
  <c r="K485" i="7"/>
  <c r="S726" i="8"/>
  <c r="S720" i="7"/>
  <c r="Q726" i="8"/>
  <c r="Q720" i="7"/>
  <c r="CT615" i="1"/>
  <c r="S615" i="1" s="1"/>
  <c r="D511" i="8"/>
  <c r="F510" i="8"/>
  <c r="C505" i="7"/>
  <c r="E504" i="7"/>
  <c r="D107" i="8"/>
  <c r="F106" i="8"/>
  <c r="E100" i="7"/>
  <c r="C101" i="7"/>
  <c r="U58" i="7"/>
  <c r="U64" i="8"/>
  <c r="CR40" i="1"/>
  <c r="Q40" i="1" s="1"/>
  <c r="CS40" i="1"/>
  <c r="K884" i="8"/>
  <c r="J878" i="7"/>
  <c r="J694" i="7"/>
  <c r="K700" i="8"/>
  <c r="L612" i="8"/>
  <c r="K606" i="7"/>
  <c r="K432" i="8"/>
  <c r="J426" i="7"/>
  <c r="AD40" i="1"/>
  <c r="K608" i="8"/>
  <c r="J602" i="7"/>
  <c r="CQ40" i="1"/>
  <c r="P40" i="1" s="1"/>
  <c r="AC44" i="1" s="1"/>
  <c r="AB40" i="1"/>
  <c r="L696" i="8"/>
  <c r="K690" i="7"/>
  <c r="K397" i="8"/>
  <c r="J391" i="7"/>
  <c r="AS353" i="1"/>
  <c r="CB337" i="1"/>
  <c r="CR41" i="1"/>
  <c r="Q41" i="1" s="1"/>
  <c r="U71" i="8"/>
  <c r="U65" i="7"/>
  <c r="AD41" i="1"/>
  <c r="AB41" i="1" s="1"/>
  <c r="CB714" i="1"/>
  <c r="CZ694" i="1"/>
  <c r="Y694" i="1" s="1"/>
  <c r="K806" i="8"/>
  <c r="J800" i="7"/>
  <c r="CY694" i="1"/>
  <c r="X694" i="1" s="1"/>
  <c r="R579" i="8"/>
  <c r="K582" i="8" s="1"/>
  <c r="R573" i="7"/>
  <c r="J576" i="7" s="1"/>
  <c r="J70" i="7"/>
  <c r="K76" i="8"/>
  <c r="L793" i="8"/>
  <c r="K787" i="7"/>
  <c r="F128" i="8"/>
  <c r="E122" i="7"/>
  <c r="C123" i="7"/>
  <c r="D129" i="8"/>
  <c r="K623" i="8"/>
  <c r="J617" i="7"/>
  <c r="S451" i="8"/>
  <c r="Q451" i="8"/>
  <c r="S445" i="7"/>
  <c r="Q445" i="7"/>
  <c r="CT513" i="1"/>
  <c r="S513" i="1" s="1"/>
  <c r="V87" i="1"/>
  <c r="W87" i="1"/>
  <c r="CT707" i="1"/>
  <c r="S707" i="1" s="1"/>
  <c r="Q927" i="7"/>
  <c r="S933" i="8"/>
  <c r="Q933" i="8"/>
  <c r="S927" i="7"/>
  <c r="J701" i="7"/>
  <c r="K707" i="8"/>
  <c r="CR513" i="1"/>
  <c r="Q513" i="1" s="1"/>
  <c r="U445" i="7"/>
  <c r="U451" i="8"/>
  <c r="CS513" i="1"/>
  <c r="S215" i="1"/>
  <c r="E236" i="7"/>
  <c r="F242" i="8"/>
  <c r="GX215" i="1"/>
  <c r="R166" i="1"/>
  <c r="V172" i="7"/>
  <c r="J178" i="7" s="1"/>
  <c r="V178" i="8"/>
  <c r="K184" i="8" s="1"/>
  <c r="U933" i="8"/>
  <c r="U927" i="7"/>
  <c r="L682" i="8"/>
  <c r="K676" i="7"/>
  <c r="R708" i="1"/>
  <c r="V943" i="8"/>
  <c r="K950" i="8" s="1"/>
  <c r="V937" i="7"/>
  <c r="J944" i="7" s="1"/>
  <c r="CP616" i="1"/>
  <c r="O616" i="1" s="1"/>
  <c r="GM616" i="1" s="1"/>
  <c r="GP616" i="1" s="1"/>
  <c r="AD216" i="1"/>
  <c r="AB216" i="1" s="1"/>
  <c r="V82" i="8"/>
  <c r="V76" i="7"/>
  <c r="R42" i="1"/>
  <c r="GK42" i="1" s="1"/>
  <c r="J939" i="7"/>
  <c r="K945" i="8"/>
  <c r="CY610" i="1"/>
  <c r="X610" i="1" s="1"/>
  <c r="CZ610" i="1"/>
  <c r="Y610" i="1" s="1"/>
  <c r="V587" i="7"/>
  <c r="V593" i="8"/>
  <c r="R577" i="1"/>
  <c r="GK577" i="1" s="1"/>
  <c r="Q194" i="8"/>
  <c r="S188" i="7"/>
  <c r="Q188" i="7"/>
  <c r="S194" i="8"/>
  <c r="CT168" i="1"/>
  <c r="S168" i="1" s="1"/>
  <c r="D137" i="8"/>
  <c r="F136" i="8"/>
  <c r="C131" i="7"/>
  <c r="E130" i="7"/>
  <c r="R88" i="1"/>
  <c r="GK88" i="1" s="1"/>
  <c r="S88" i="1"/>
  <c r="CZ88" i="1" s="1"/>
  <c r="Y88" i="1" s="1"/>
  <c r="CM30" i="1"/>
  <c r="BD44" i="1"/>
  <c r="BY714" i="1"/>
  <c r="K317" i="8"/>
  <c r="J311" i="7"/>
  <c r="U169" i="1"/>
  <c r="AH173" i="1" s="1"/>
  <c r="GX88" i="1"/>
  <c r="CP218" i="1"/>
  <c r="O218" i="1" s="1"/>
  <c r="CR33" i="1"/>
  <c r="Q33" i="1" s="1"/>
  <c r="CP33" i="1" s="1"/>
  <c r="O33" i="1" s="1"/>
  <c r="GM33" i="1" s="1"/>
  <c r="GP33" i="1" s="1"/>
  <c r="CS33" i="1"/>
  <c r="R33" i="1" s="1"/>
  <c r="GK33" i="1" s="1"/>
  <c r="K425" i="8"/>
  <c r="J419" i="7"/>
  <c r="K683" i="7"/>
  <c r="L689" i="8"/>
  <c r="K643" i="8"/>
  <c r="J637" i="7"/>
  <c r="BZ385" i="1"/>
  <c r="AQ390" i="1"/>
  <c r="K284" i="8"/>
  <c r="J278" i="7"/>
  <c r="AC271" i="1"/>
  <c r="CZ159" i="1"/>
  <c r="Y159" i="1" s="1"/>
  <c r="CY159" i="1"/>
  <c r="X159" i="1" s="1"/>
  <c r="K867" i="8"/>
  <c r="J861" i="7"/>
  <c r="R611" i="1"/>
  <c r="GK611" i="1" s="1"/>
  <c r="V712" i="8"/>
  <c r="V706" i="7"/>
  <c r="R591" i="1"/>
  <c r="GK591" i="1" s="1"/>
  <c r="V642" i="8"/>
  <c r="V636" i="7"/>
  <c r="S479" i="8"/>
  <c r="S473" i="7"/>
  <c r="Q473" i="7"/>
  <c r="Q479" i="8"/>
  <c r="CT521" i="1"/>
  <c r="S521" i="1" s="1"/>
  <c r="CF390" i="1"/>
  <c r="CF385" i="1" s="1"/>
  <c r="CI390" i="1"/>
  <c r="CI385" i="1" s="1"/>
  <c r="BY385" i="1"/>
  <c r="AP390" i="1"/>
  <c r="AD348" i="1"/>
  <c r="AB348" i="1" s="1"/>
  <c r="CR348" i="1"/>
  <c r="Q348" i="1" s="1"/>
  <c r="CS348" i="1"/>
  <c r="R348" i="1" s="1"/>
  <c r="GK348" i="1" s="1"/>
  <c r="CP207" i="1"/>
  <c r="O207" i="1" s="1"/>
  <c r="J831" i="7"/>
  <c r="K837" i="8"/>
  <c r="CZ526" i="1"/>
  <c r="Y526" i="1" s="1"/>
  <c r="K512" i="8"/>
  <c r="J506" i="7"/>
  <c r="CY526" i="1"/>
  <c r="X526" i="1" s="1"/>
  <c r="L400" i="8"/>
  <c r="K394" i="7"/>
  <c r="K767" i="7"/>
  <c r="L773" i="8"/>
  <c r="K779" i="8"/>
  <c r="J773" i="7"/>
  <c r="U720" i="7"/>
  <c r="U726" i="8"/>
  <c r="CR615" i="1"/>
  <c r="Q615" i="1" s="1"/>
  <c r="CS615" i="1"/>
  <c r="AD615" i="1"/>
  <c r="L463" i="8"/>
  <c r="K457" i="7"/>
  <c r="R499" i="1"/>
  <c r="GK499" i="1" s="1"/>
  <c r="V395" i="8"/>
  <c r="V389" i="7"/>
  <c r="R702" i="1"/>
  <c r="V877" i="7"/>
  <c r="J884" i="7" s="1"/>
  <c r="V883" i="8"/>
  <c r="K890" i="8" s="1"/>
  <c r="J722" i="7"/>
  <c r="K728" i="8"/>
  <c r="CZ341" i="1"/>
  <c r="Y341" i="1" s="1"/>
  <c r="CY341" i="1"/>
  <c r="X341" i="1" s="1"/>
  <c r="CL495" i="1"/>
  <c r="BC531" i="1"/>
  <c r="CT695" i="1"/>
  <c r="S695" i="1" s="1"/>
  <c r="AF714" i="1" s="1"/>
  <c r="Q814" i="8"/>
  <c r="S814" i="8"/>
  <c r="S808" i="7"/>
  <c r="Q808" i="7"/>
  <c r="K627" i="7"/>
  <c r="L633" i="8"/>
  <c r="CY575" i="1"/>
  <c r="X575" i="1" s="1"/>
  <c r="CZ575" i="1"/>
  <c r="Y575" i="1" s="1"/>
  <c r="K244" i="8"/>
  <c r="J238" i="7"/>
  <c r="U808" i="7"/>
  <c r="U814" i="8"/>
  <c r="L88" i="8"/>
  <c r="K82" i="7"/>
  <c r="S249" i="8"/>
  <c r="Q249" i="8"/>
  <c r="Q243" i="7"/>
  <c r="S243" i="7"/>
  <c r="CT216" i="1"/>
  <c r="S216" i="1" s="1"/>
  <c r="K944" i="8"/>
  <c r="J938" i="7"/>
  <c r="AB608" i="1"/>
  <c r="K937" i="8"/>
  <c r="J931" i="7"/>
  <c r="CS576" i="1"/>
  <c r="R576" i="1" s="1"/>
  <c r="GK576" i="1" s="1"/>
  <c r="CR576" i="1"/>
  <c r="Q576" i="1" s="1"/>
  <c r="AD576" i="1"/>
  <c r="K887" i="8"/>
  <c r="J881" i="7"/>
  <c r="G385" i="1"/>
  <c r="A366" i="7"/>
  <c r="A372" i="8"/>
  <c r="J355" i="7"/>
  <c r="K361" i="8"/>
  <c r="CT266" i="1"/>
  <c r="S266" i="1" s="1"/>
  <c r="S322" i="8"/>
  <c r="Q322" i="8"/>
  <c r="S316" i="7"/>
  <c r="Q316" i="7"/>
  <c r="U863" i="8"/>
  <c r="U857" i="7"/>
  <c r="CR700" i="1"/>
  <c r="Q700" i="1" s="1"/>
  <c r="CS700" i="1"/>
  <c r="K478" i="7"/>
  <c r="L484" i="8"/>
  <c r="K566" i="8"/>
  <c r="J560" i="7"/>
  <c r="BX385" i="1"/>
  <c r="CG390" i="1"/>
  <c r="CH390" i="1"/>
  <c r="AO390" i="1"/>
  <c r="L275" i="8"/>
  <c r="K269" i="7"/>
  <c r="L240" i="8"/>
  <c r="K234" i="7"/>
  <c r="CT39" i="1"/>
  <c r="S39" i="1" s="1"/>
  <c r="S57" i="8"/>
  <c r="Q57" i="8"/>
  <c r="S51" i="7"/>
  <c r="Q51" i="7"/>
  <c r="L717" i="8"/>
  <c r="K711" i="7"/>
  <c r="K59" i="8"/>
  <c r="J53" i="7"/>
  <c r="L570" i="8"/>
  <c r="K564" i="7"/>
  <c r="L501" i="8"/>
  <c r="K495" i="7"/>
  <c r="K777" i="8"/>
  <c r="J771" i="7"/>
  <c r="AD603" i="1"/>
  <c r="AB603" i="1" s="1"/>
  <c r="J708" i="7"/>
  <c r="K714" i="8"/>
  <c r="J921" i="7"/>
  <c r="K927" i="8"/>
  <c r="U705" i="8"/>
  <c r="U699" i="7"/>
  <c r="CR608" i="1"/>
  <c r="Q608" i="1" s="1"/>
  <c r="CP608" i="1" s="1"/>
  <c r="O608" i="1" s="1"/>
  <c r="CS608" i="1"/>
  <c r="K825" i="7"/>
  <c r="L831" i="8"/>
  <c r="L661" i="8"/>
  <c r="K655" i="7"/>
  <c r="CZ512" i="1"/>
  <c r="Y512" i="1" s="1"/>
  <c r="K445" i="8"/>
  <c r="J439" i="7"/>
  <c r="CY512" i="1"/>
  <c r="X512" i="1" s="1"/>
  <c r="CZ696" i="1"/>
  <c r="Y696" i="1" s="1"/>
  <c r="J818" i="7"/>
  <c r="K824" i="8"/>
  <c r="CR616" i="1"/>
  <c r="Q616" i="1" s="1"/>
  <c r="CS616" i="1"/>
  <c r="R616" i="1" s="1"/>
  <c r="GK616" i="1" s="1"/>
  <c r="AD616" i="1"/>
  <c r="CP696" i="1"/>
  <c r="O696" i="1" s="1"/>
  <c r="J819" i="7"/>
  <c r="K825" i="8"/>
  <c r="K984" i="7"/>
  <c r="L990" i="8"/>
  <c r="L738" i="8"/>
  <c r="K732" i="7"/>
  <c r="K947" i="8"/>
  <c r="J941" i="7"/>
  <c r="AD514" i="1"/>
  <c r="AB514" i="1" s="1"/>
  <c r="CR514" i="1"/>
  <c r="Q514" i="1" s="1"/>
  <c r="CP514" i="1" s="1"/>
  <c r="O514" i="1" s="1"/>
  <c r="CS514" i="1"/>
  <c r="R514" i="1" s="1"/>
  <c r="GK514" i="1" s="1"/>
  <c r="U353" i="7"/>
  <c r="U359" i="8"/>
  <c r="J673" i="7"/>
  <c r="K679" i="8"/>
  <c r="U423" i="8"/>
  <c r="U417" i="7"/>
  <c r="J707" i="7"/>
  <c r="K713" i="8"/>
  <c r="J284" i="7"/>
  <c r="K290" i="8"/>
  <c r="CY257" i="1"/>
  <c r="X257" i="1" s="1"/>
  <c r="CZ257" i="1"/>
  <c r="Y257" i="1" s="1"/>
  <c r="AD689" i="1"/>
  <c r="U757" i="8"/>
  <c r="U751" i="7"/>
  <c r="K799" i="8"/>
  <c r="J793" i="7"/>
  <c r="R690" i="1"/>
  <c r="V766" i="8"/>
  <c r="K772" i="8" s="1"/>
  <c r="V760" i="7"/>
  <c r="J766" i="7" s="1"/>
  <c r="CZ592" i="1"/>
  <c r="Y592" i="1" s="1"/>
  <c r="CY592" i="1"/>
  <c r="X592" i="1" s="1"/>
  <c r="J482" i="7"/>
  <c r="K488" i="8"/>
  <c r="CP507" i="1"/>
  <c r="O507" i="1" s="1"/>
  <c r="AR385" i="1"/>
  <c r="F418" i="1"/>
  <c r="V83" i="1"/>
  <c r="F95" i="8"/>
  <c r="D96" i="8"/>
  <c r="C90" i="7"/>
  <c r="E89" i="7"/>
  <c r="T83" i="1"/>
  <c r="R83" i="1"/>
  <c r="AD39" i="1"/>
  <c r="AB39" i="1" s="1"/>
  <c r="U57" i="8"/>
  <c r="U51" i="7"/>
  <c r="CR39" i="1"/>
  <c r="Q39" i="1" s="1"/>
  <c r="CP39" i="1" s="1"/>
  <c r="O39" i="1" s="1"/>
  <c r="CS39" i="1"/>
  <c r="L357" i="8"/>
  <c r="K351" i="7"/>
  <c r="L294" i="8"/>
  <c r="K288" i="7"/>
  <c r="CT217" i="1"/>
  <c r="S217" i="1" s="1"/>
  <c r="Q250" i="7"/>
  <c r="S256" i="8"/>
  <c r="Q256" i="8"/>
  <c r="S250" i="7"/>
  <c r="GX83" i="1"/>
  <c r="F71" i="8"/>
  <c r="C66" i="7"/>
  <c r="D72" i="8"/>
  <c r="E65" i="7"/>
  <c r="Q873" i="8"/>
  <c r="Q867" i="7"/>
  <c r="S873" i="8"/>
  <c r="S867" i="7"/>
  <c r="L783" i="8"/>
  <c r="K777" i="7"/>
  <c r="L605" i="8"/>
  <c r="K599" i="7"/>
  <c r="L598" i="8"/>
  <c r="K592" i="7"/>
  <c r="S551" i="8"/>
  <c r="Q545" i="7"/>
  <c r="Q551" i="8"/>
  <c r="S545" i="7"/>
  <c r="U479" i="8"/>
  <c r="U473" i="7"/>
  <c r="AD521" i="1"/>
  <c r="L470" i="8"/>
  <c r="K464" i="7"/>
  <c r="L435" i="8"/>
  <c r="K429" i="7"/>
  <c r="AD340" i="1"/>
  <c r="AB340" i="1" s="1"/>
  <c r="CR340" i="1"/>
  <c r="Q340" i="1" s="1"/>
  <c r="R262" i="1"/>
  <c r="GK262" i="1" s="1"/>
  <c r="V309" i="8"/>
  <c r="V303" i="7"/>
  <c r="CS217" i="1"/>
  <c r="U256" i="8"/>
  <c r="U250" i="7"/>
  <c r="S178" i="8"/>
  <c r="S172" i="7"/>
  <c r="Q172" i="7"/>
  <c r="Q178" i="8"/>
  <c r="GX87" i="1"/>
  <c r="GX85" i="1"/>
  <c r="CJ91" i="1" s="1"/>
  <c r="L911" i="8"/>
  <c r="K905" i="7"/>
  <c r="BZ714" i="1"/>
  <c r="CP602" i="1"/>
  <c r="O602" i="1" s="1"/>
  <c r="J680" i="7"/>
  <c r="K686" i="8"/>
  <c r="E522" i="7"/>
  <c r="F528" i="8"/>
  <c r="C523" i="7"/>
  <c r="D529" i="8"/>
  <c r="R523" i="1"/>
  <c r="V493" i="8"/>
  <c r="K500" i="8" s="1"/>
  <c r="V487" i="7"/>
  <c r="J494" i="7" s="1"/>
  <c r="BD452" i="1"/>
  <c r="F484" i="1"/>
  <c r="CS454" i="1"/>
  <c r="R454" i="1" s="1"/>
  <c r="GK454" i="1" s="1"/>
  <c r="CR454" i="1"/>
  <c r="Q454" i="1" s="1"/>
  <c r="CP454" i="1" s="1"/>
  <c r="O454" i="1" s="1"/>
  <c r="U302" i="8"/>
  <c r="U296" i="7"/>
  <c r="AD258" i="1"/>
  <c r="AB258" i="1" s="1"/>
  <c r="AB706" i="1"/>
  <c r="S923" i="8"/>
  <c r="Q923" i="8"/>
  <c r="S917" i="7"/>
  <c r="Q917" i="7"/>
  <c r="L821" i="8"/>
  <c r="K815" i="7"/>
  <c r="J658" i="7"/>
  <c r="K664" i="8"/>
  <c r="V656" i="8"/>
  <c r="V650" i="7"/>
  <c r="R569" i="1"/>
  <c r="V562" i="8"/>
  <c r="K569" i="8" s="1"/>
  <c r="V556" i="7"/>
  <c r="J563" i="7" s="1"/>
  <c r="CP567" i="1"/>
  <c r="O567" i="1" s="1"/>
  <c r="K543" i="8"/>
  <c r="J537" i="7"/>
  <c r="U521" i="8"/>
  <c r="U515" i="7"/>
  <c r="CZ515" i="1"/>
  <c r="Y515" i="1" s="1"/>
  <c r="K422" i="7"/>
  <c r="L428" i="8"/>
  <c r="L421" i="8"/>
  <c r="K415" i="7"/>
  <c r="U385" i="1"/>
  <c r="CQ265" i="1"/>
  <c r="P265" i="1" s="1"/>
  <c r="CP265" i="1" s="1"/>
  <c r="O265" i="1" s="1"/>
  <c r="CS258" i="1"/>
  <c r="R258" i="1" s="1"/>
  <c r="GK258" i="1" s="1"/>
  <c r="CR217" i="1"/>
  <c r="Q217" i="1" s="1"/>
  <c r="Q236" i="7"/>
  <c r="S242" i="8"/>
  <c r="Q242" i="8"/>
  <c r="S236" i="7"/>
  <c r="CT166" i="1"/>
  <c r="S166" i="1" s="1"/>
  <c r="CY161" i="1"/>
  <c r="X161" i="1" s="1"/>
  <c r="P84" i="1"/>
  <c r="L62" i="8"/>
  <c r="K56" i="7"/>
  <c r="J245" i="7"/>
  <c r="K251" i="8"/>
  <c r="GX86" i="1"/>
  <c r="K786" i="8"/>
  <c r="J780" i="7"/>
  <c r="J488" i="7"/>
  <c r="K494" i="8"/>
  <c r="CT261" i="1"/>
  <c r="S261" i="1" s="1"/>
  <c r="S302" i="8"/>
  <c r="Q302" i="8"/>
  <c r="S296" i="7"/>
  <c r="Q296" i="7"/>
  <c r="AD701" i="1"/>
  <c r="AB701" i="1" s="1"/>
  <c r="U873" i="8"/>
  <c r="U867" i="7"/>
  <c r="R692" i="1"/>
  <c r="V785" i="8"/>
  <c r="K792" i="8" s="1"/>
  <c r="V779" i="7"/>
  <c r="J786" i="7" s="1"/>
  <c r="CP712" i="1"/>
  <c r="O712" i="1" s="1"/>
  <c r="K986" i="8"/>
  <c r="J980" i="7"/>
  <c r="R973" i="8"/>
  <c r="K977" i="8" s="1"/>
  <c r="R967" i="7"/>
  <c r="J971" i="7" s="1"/>
  <c r="L941" i="8"/>
  <c r="K935" i="7"/>
  <c r="AD706" i="1"/>
  <c r="U923" i="8"/>
  <c r="U917" i="7"/>
  <c r="CT701" i="1"/>
  <c r="S701" i="1" s="1"/>
  <c r="Q857" i="7"/>
  <c r="S863" i="8"/>
  <c r="Q863" i="8"/>
  <c r="S857" i="7"/>
  <c r="CT700" i="1"/>
  <c r="S700" i="1" s="1"/>
  <c r="CZ700" i="1" s="1"/>
  <c r="Y700" i="1" s="1"/>
  <c r="R691" i="1"/>
  <c r="V775" i="8"/>
  <c r="K782" i="8" s="1"/>
  <c r="V769" i="7"/>
  <c r="J776" i="7" s="1"/>
  <c r="K767" i="8"/>
  <c r="J761" i="7"/>
  <c r="CT689" i="1"/>
  <c r="S689" i="1" s="1"/>
  <c r="S757" i="8"/>
  <c r="Q751" i="7"/>
  <c r="Q757" i="8"/>
  <c r="S751" i="7"/>
  <c r="V663" i="8"/>
  <c r="V657" i="7"/>
  <c r="J644" i="7"/>
  <c r="K650" i="8"/>
  <c r="K564" i="8"/>
  <c r="J558" i="7"/>
  <c r="CT568" i="1"/>
  <c r="K545" i="8"/>
  <c r="J539" i="7"/>
  <c r="U528" i="1"/>
  <c r="P388" i="1"/>
  <c r="CT347" i="1"/>
  <c r="S347" i="1" s="1"/>
  <c r="S359" i="8"/>
  <c r="Q359" i="8"/>
  <c r="S353" i="7"/>
  <c r="Q353" i="7"/>
  <c r="L330" i="8"/>
  <c r="K324" i="7"/>
  <c r="L320" i="8"/>
  <c r="K314" i="7"/>
  <c r="U242" i="8"/>
  <c r="U236" i="7"/>
  <c r="CS208" i="1"/>
  <c r="R208" i="1" s="1"/>
  <c r="GK208" i="1" s="1"/>
  <c r="CR208" i="1"/>
  <c r="Q208" i="1" s="1"/>
  <c r="L201" i="8"/>
  <c r="K195" i="7"/>
  <c r="P85" i="1"/>
  <c r="K204" i="7"/>
  <c r="L210" i="8"/>
  <c r="J158" i="7"/>
  <c r="K164" i="8"/>
  <c r="GX159" i="1"/>
  <c r="K146" i="8"/>
  <c r="J140" i="7"/>
  <c r="K964" i="8"/>
  <c r="J958" i="7"/>
  <c r="AD708" i="1"/>
  <c r="AB708" i="1" s="1"/>
  <c r="U937" i="7"/>
  <c r="U943" i="8"/>
  <c r="CT605" i="1"/>
  <c r="S605" i="1" s="1"/>
  <c r="S691" i="8"/>
  <c r="Q691" i="8"/>
  <c r="S685" i="7"/>
  <c r="Q685" i="7"/>
  <c r="AD604" i="1"/>
  <c r="AB604" i="1" s="1"/>
  <c r="CR604" i="1"/>
  <c r="Q604" i="1" s="1"/>
  <c r="CP604" i="1" s="1"/>
  <c r="O604" i="1" s="1"/>
  <c r="K669" i="7"/>
  <c r="L675" i="8"/>
  <c r="R596" i="1"/>
  <c r="GK596" i="1" s="1"/>
  <c r="J638" i="7"/>
  <c r="K644" i="8"/>
  <c r="K571" i="7"/>
  <c r="L577" i="8"/>
  <c r="T526" i="1"/>
  <c r="K471" i="7"/>
  <c r="L477" i="8"/>
  <c r="U402" i="8"/>
  <c r="U396" i="7"/>
  <c r="L386" i="8"/>
  <c r="K380" i="7"/>
  <c r="L314" i="8"/>
  <c r="K308" i="7"/>
  <c r="GX216" i="1"/>
  <c r="GX160" i="1"/>
  <c r="R89" i="1"/>
  <c r="GK89" i="1" s="1"/>
  <c r="V144" i="8"/>
  <c r="V138" i="7"/>
  <c r="R710" i="1"/>
  <c r="V963" i="8"/>
  <c r="K970" i="8" s="1"/>
  <c r="V957" i="7"/>
  <c r="J964" i="7" s="1"/>
  <c r="L901" i="8"/>
  <c r="K895" i="7"/>
  <c r="Q785" i="8"/>
  <c r="S785" i="8"/>
  <c r="Q779" i="7"/>
  <c r="S779" i="7"/>
  <c r="CS580" i="1"/>
  <c r="U601" i="7"/>
  <c r="U607" i="8"/>
  <c r="L234" i="8"/>
  <c r="K228" i="7"/>
  <c r="J198" i="7"/>
  <c r="K204" i="8"/>
  <c r="CY171" i="1"/>
  <c r="X171" i="1" s="1"/>
  <c r="CZ171" i="1"/>
  <c r="Y171" i="1" s="1"/>
  <c r="I169" i="1"/>
  <c r="Q198" i="8" s="1"/>
  <c r="D195" i="8"/>
  <c r="C189" i="7"/>
  <c r="E188" i="7"/>
  <c r="F194" i="8"/>
  <c r="K925" i="7"/>
  <c r="L931" i="8"/>
  <c r="J714" i="7"/>
  <c r="K720" i="8"/>
  <c r="J652" i="7"/>
  <c r="K658" i="8"/>
  <c r="AD580" i="1"/>
  <c r="CT571" i="1"/>
  <c r="S571" i="1" s="1"/>
  <c r="S572" i="8"/>
  <c r="Q572" i="8"/>
  <c r="Q566" i="7"/>
  <c r="S566" i="7"/>
  <c r="R526" i="1"/>
  <c r="V510" i="8"/>
  <c r="K518" i="8" s="1"/>
  <c r="V504" i="7"/>
  <c r="J512" i="7" s="1"/>
  <c r="S409" i="8"/>
  <c r="S403" i="7"/>
  <c r="Q403" i="7"/>
  <c r="Q409" i="8"/>
  <c r="CT501" i="1"/>
  <c r="S501" i="1" s="1"/>
  <c r="K404" i="8"/>
  <c r="J398" i="7"/>
  <c r="R457" i="1"/>
  <c r="V379" i="8"/>
  <c r="K385" i="8" s="1"/>
  <c r="V373" i="7"/>
  <c r="J379" i="7" s="1"/>
  <c r="S388" i="1"/>
  <c r="CT262" i="1"/>
  <c r="S262" i="1" s="1"/>
  <c r="Q309" i="8"/>
  <c r="S303" i="7"/>
  <c r="Q303" i="7"/>
  <c r="S309" i="8"/>
  <c r="K205" i="8"/>
  <c r="J199" i="7"/>
  <c r="L167" i="8"/>
  <c r="K161" i="7"/>
  <c r="V130" i="7"/>
  <c r="V136" i="8"/>
  <c r="R84" i="1"/>
  <c r="V106" i="8"/>
  <c r="K114" i="8" s="1"/>
  <c r="V100" i="7"/>
  <c r="J108" i="7" s="1"/>
  <c r="G683" i="1"/>
  <c r="A990" i="7"/>
  <c r="A996" i="8"/>
  <c r="K983" i="8"/>
  <c r="J977" i="7"/>
  <c r="K974" i="7"/>
  <c r="L980" i="8"/>
  <c r="S953" i="8"/>
  <c r="S947" i="7"/>
  <c r="Q947" i="7"/>
  <c r="Q953" i="8"/>
  <c r="CT703" i="1"/>
  <c r="S703" i="1" s="1"/>
  <c r="S893" i="8"/>
  <c r="Q893" i="8"/>
  <c r="S887" i="7"/>
  <c r="Q887" i="7"/>
  <c r="R694" i="1"/>
  <c r="V799" i="7"/>
  <c r="J805" i="7" s="1"/>
  <c r="V805" i="8"/>
  <c r="K811" i="8" s="1"/>
  <c r="S795" i="8"/>
  <c r="Q795" i="8"/>
  <c r="Q789" i="7"/>
  <c r="S789" i="7"/>
  <c r="CT693" i="1"/>
  <c r="S693" i="1" s="1"/>
  <c r="K789" i="8"/>
  <c r="J783" i="7"/>
  <c r="BD563" i="1"/>
  <c r="F646" i="1"/>
  <c r="CT619" i="1"/>
  <c r="S619" i="1" s="1"/>
  <c r="Q740" i="8"/>
  <c r="S734" i="7"/>
  <c r="Q734" i="7"/>
  <c r="S740" i="8"/>
  <c r="J715" i="7"/>
  <c r="K721" i="8"/>
  <c r="L703" i="8"/>
  <c r="K697" i="7"/>
  <c r="K622" i="8"/>
  <c r="J616" i="7"/>
  <c r="U566" i="7"/>
  <c r="U572" i="8"/>
  <c r="CM563" i="1"/>
  <c r="Q526" i="1"/>
  <c r="U409" i="8"/>
  <c r="U403" i="7"/>
  <c r="CR501" i="1"/>
  <c r="Q501" i="1" s="1"/>
  <c r="CS501" i="1"/>
  <c r="F392" i="1"/>
  <c r="T390" i="1"/>
  <c r="AG385" i="1"/>
  <c r="R388" i="1"/>
  <c r="GK388" i="1" s="1"/>
  <c r="W387" i="1"/>
  <c r="BZ353" i="1"/>
  <c r="V316" i="8"/>
  <c r="V310" i="7"/>
  <c r="R265" i="1"/>
  <c r="GK265" i="1" s="1"/>
  <c r="AD262" i="1"/>
  <c r="U303" i="7"/>
  <c r="U309" i="8"/>
  <c r="AD219" i="1"/>
  <c r="AB219" i="1" s="1"/>
  <c r="U271" i="8"/>
  <c r="U265" i="7"/>
  <c r="CS219" i="1"/>
  <c r="CB222" i="1"/>
  <c r="AS222" i="1" s="1"/>
  <c r="F239" i="1" s="1"/>
  <c r="CT213" i="1"/>
  <c r="S213" i="1" s="1"/>
  <c r="S223" i="7"/>
  <c r="Q223" i="7"/>
  <c r="S229" i="8"/>
  <c r="Q229" i="8"/>
  <c r="R85" i="1"/>
  <c r="V117" i="8"/>
  <c r="K125" i="8" s="1"/>
  <c r="V111" i="7"/>
  <c r="J119" i="7" s="1"/>
  <c r="L69" i="8"/>
  <c r="K63" i="7"/>
  <c r="CR36" i="1"/>
  <c r="Q36" i="1" s="1"/>
  <c r="CS36" i="1"/>
  <c r="R36" i="1" s="1"/>
  <c r="GK36" i="1" s="1"/>
  <c r="GX34" i="1"/>
  <c r="W32" i="1"/>
  <c r="R712" i="1"/>
  <c r="V976" i="7"/>
  <c r="J983" i="7" s="1"/>
  <c r="V982" i="8"/>
  <c r="K989" i="8" s="1"/>
  <c r="J968" i="7"/>
  <c r="K974" i="8"/>
  <c r="AD709" i="1"/>
  <c r="U953" i="8"/>
  <c r="U947" i="7"/>
  <c r="CT706" i="1"/>
  <c r="S706" i="1" s="1"/>
  <c r="U887" i="7"/>
  <c r="U893" i="8"/>
  <c r="K807" i="8"/>
  <c r="J801" i="7"/>
  <c r="U795" i="8"/>
  <c r="U789" i="7"/>
  <c r="CL563" i="1"/>
  <c r="BC621" i="1"/>
  <c r="F637" i="1" s="1"/>
  <c r="U734" i="7"/>
  <c r="U740" i="8"/>
  <c r="CR619" i="1"/>
  <c r="Q619" i="1" s="1"/>
  <c r="AD619" i="1"/>
  <c r="GM602" i="1"/>
  <c r="GP602" i="1" s="1"/>
  <c r="R684" i="8"/>
  <c r="K687" i="8" s="1"/>
  <c r="R678" i="7"/>
  <c r="J681" i="7" s="1"/>
  <c r="R585" i="1"/>
  <c r="GK585" i="1" s="1"/>
  <c r="V615" i="7"/>
  <c r="V621" i="8"/>
  <c r="K602" i="8"/>
  <c r="J596" i="7"/>
  <c r="P526" i="1"/>
  <c r="U493" i="8"/>
  <c r="U487" i="7"/>
  <c r="AD523" i="1"/>
  <c r="AB523" i="1" s="1"/>
  <c r="CS520" i="1"/>
  <c r="R520" i="1" s="1"/>
  <c r="GK520" i="1" s="1"/>
  <c r="Q437" i="8"/>
  <c r="S437" i="8"/>
  <c r="S431" i="7"/>
  <c r="Q431" i="7"/>
  <c r="AD501" i="1"/>
  <c r="AB501" i="1" s="1"/>
  <c r="BB459" i="1"/>
  <c r="Q388" i="1"/>
  <c r="CZ339" i="1"/>
  <c r="Y339" i="1" s="1"/>
  <c r="D265" i="8"/>
  <c r="C259" i="7"/>
  <c r="F264" i="8"/>
  <c r="E258" i="7"/>
  <c r="U229" i="8"/>
  <c r="U223" i="7"/>
  <c r="BD173" i="1"/>
  <c r="CM157" i="1"/>
  <c r="S161" i="8"/>
  <c r="Q161" i="8"/>
  <c r="S155" i="7"/>
  <c r="Q155" i="7"/>
  <c r="L149" i="8"/>
  <c r="K143" i="7"/>
  <c r="Q85" i="1"/>
  <c r="V32" i="1"/>
  <c r="K984" i="8"/>
  <c r="J978" i="7"/>
  <c r="L971" i="8"/>
  <c r="K965" i="7"/>
  <c r="K957" i="8"/>
  <c r="J951" i="7"/>
  <c r="CS706" i="1"/>
  <c r="J736" i="7"/>
  <c r="K742" i="8"/>
  <c r="CT599" i="1"/>
  <c r="S599" i="1" s="1"/>
  <c r="CZ599" i="1" s="1"/>
  <c r="Y599" i="1" s="1"/>
  <c r="S664" i="7"/>
  <c r="Q670" i="8"/>
  <c r="S670" i="8"/>
  <c r="Q664" i="7"/>
  <c r="K613" i="7"/>
  <c r="L619" i="8"/>
  <c r="W526" i="1"/>
  <c r="K502" i="7"/>
  <c r="L508" i="8"/>
  <c r="U437" i="8"/>
  <c r="U431" i="7"/>
  <c r="CR509" i="1"/>
  <c r="Q509" i="1" s="1"/>
  <c r="CP509" i="1" s="1"/>
  <c r="O509" i="1" s="1"/>
  <c r="GM509" i="1" s="1"/>
  <c r="GP509" i="1" s="1"/>
  <c r="AD509" i="1"/>
  <c r="AH459" i="1"/>
  <c r="U459" i="1" s="1"/>
  <c r="W216" i="1"/>
  <c r="J225" i="7"/>
  <c r="K231" i="8"/>
  <c r="BC173" i="1"/>
  <c r="CL157" i="1"/>
  <c r="GX161" i="1"/>
  <c r="CZ160" i="1"/>
  <c r="Y160" i="1" s="1"/>
  <c r="L55" i="8"/>
  <c r="K49" i="7"/>
  <c r="U32" i="1"/>
  <c r="CR706" i="1"/>
  <c r="Q706" i="1" s="1"/>
  <c r="U853" i="8"/>
  <c r="U847" i="7"/>
  <c r="CP698" i="1"/>
  <c r="O698" i="1" s="1"/>
  <c r="K847" i="8"/>
  <c r="J841" i="7"/>
  <c r="U670" i="8"/>
  <c r="U664" i="7"/>
  <c r="AD519" i="1"/>
  <c r="AB519" i="1" s="1"/>
  <c r="CS519" i="1"/>
  <c r="R519" i="1" s="1"/>
  <c r="GK519" i="1" s="1"/>
  <c r="CR519" i="1"/>
  <c r="Q519" i="1" s="1"/>
  <c r="CP519" i="1" s="1"/>
  <c r="O519" i="1" s="1"/>
  <c r="AD502" i="1"/>
  <c r="AB502" i="1" s="1"/>
  <c r="CS502" i="1"/>
  <c r="R502" i="1" s="1"/>
  <c r="GK502" i="1" s="1"/>
  <c r="CR502" i="1"/>
  <c r="Q502" i="1" s="1"/>
  <c r="AD456" i="1"/>
  <c r="CR456" i="1"/>
  <c r="Q456" i="1" s="1"/>
  <c r="BB390" i="1"/>
  <c r="CK385" i="1"/>
  <c r="AT353" i="1"/>
  <c r="J347" i="7"/>
  <c r="K353" i="8"/>
  <c r="BD271" i="1"/>
  <c r="CS264" i="1"/>
  <c r="R264" i="1" s="1"/>
  <c r="GK264" i="1" s="1"/>
  <c r="CR264" i="1"/>
  <c r="Q264" i="1" s="1"/>
  <c r="CP264" i="1" s="1"/>
  <c r="O264" i="1" s="1"/>
  <c r="V290" i="7"/>
  <c r="V296" i="8"/>
  <c r="G205" i="1"/>
  <c r="A278" i="8"/>
  <c r="A272" i="7"/>
  <c r="CT215" i="1"/>
  <c r="Q230" i="7"/>
  <c r="S236" i="8"/>
  <c r="Q236" i="8"/>
  <c r="S230" i="7"/>
  <c r="CT214" i="1"/>
  <c r="S214" i="1" s="1"/>
  <c r="W160" i="1"/>
  <c r="W159" i="1"/>
  <c r="S138" i="7"/>
  <c r="Q138" i="7"/>
  <c r="Q144" i="8"/>
  <c r="S144" i="8"/>
  <c r="V41" i="1"/>
  <c r="AI44" i="1" s="1"/>
  <c r="T32" i="1"/>
  <c r="S529" i="1"/>
  <c r="BC271" i="1"/>
  <c r="F287" i="1" s="1"/>
  <c r="V159" i="1"/>
  <c r="U144" i="8"/>
  <c r="U138" i="7"/>
  <c r="AD89" i="1"/>
  <c r="CT38" i="1"/>
  <c r="S38" i="1" s="1"/>
  <c r="Q50" i="8"/>
  <c r="S44" i="7"/>
  <c r="Q44" i="7"/>
  <c r="S50" i="8"/>
  <c r="CZ602" i="1"/>
  <c r="Y602" i="1" s="1"/>
  <c r="J679" i="7"/>
  <c r="K685" i="8"/>
  <c r="S416" i="8"/>
  <c r="Q416" i="8"/>
  <c r="S410" i="7"/>
  <c r="Q410" i="7"/>
  <c r="CT504" i="1"/>
  <c r="S504" i="1" s="1"/>
  <c r="G337" i="1"/>
  <c r="A367" i="8"/>
  <c r="A361" i="7"/>
  <c r="AH271" i="1"/>
  <c r="K281" i="7"/>
  <c r="L287" i="8"/>
  <c r="V215" i="1"/>
  <c r="AO173" i="1"/>
  <c r="R587" i="1"/>
  <c r="GK587" i="1" s="1"/>
  <c r="V628" i="8"/>
  <c r="V622" i="7"/>
  <c r="K588" i="8"/>
  <c r="J582" i="7"/>
  <c r="CS521" i="1"/>
  <c r="L456" i="8"/>
  <c r="K450" i="7"/>
  <c r="AB510" i="1"/>
  <c r="CZ506" i="1"/>
  <c r="Y506" i="1" s="1"/>
  <c r="G452" i="1"/>
  <c r="A389" i="8"/>
  <c r="A383" i="7"/>
  <c r="W390" i="1"/>
  <c r="R266" i="1"/>
  <c r="V316" i="7"/>
  <c r="J323" i="7" s="1"/>
  <c r="V322" i="8"/>
  <c r="K329" i="8" s="1"/>
  <c r="Q316" i="8"/>
  <c r="S310" i="7"/>
  <c r="Q310" i="7"/>
  <c r="S316" i="8"/>
  <c r="W258" i="1"/>
  <c r="CP171" i="1"/>
  <c r="O171" i="1" s="1"/>
  <c r="P168" i="1"/>
  <c r="K179" i="7"/>
  <c r="L185" i="8"/>
  <c r="U169" i="8"/>
  <c r="U163" i="7"/>
  <c r="CQ88" i="1"/>
  <c r="P88" i="1" s="1"/>
  <c r="U122" i="7"/>
  <c r="U128" i="8"/>
  <c r="CS86" i="1"/>
  <c r="CT85" i="1"/>
  <c r="S85" i="1" s="1"/>
  <c r="CZ85" i="1" s="1"/>
  <c r="Y85" i="1" s="1"/>
  <c r="S117" i="8"/>
  <c r="Q117" i="8"/>
  <c r="S111" i="7"/>
  <c r="Q111" i="7"/>
  <c r="CR84" i="1"/>
  <c r="Q84" i="1" s="1"/>
  <c r="U100" i="7"/>
  <c r="U106" i="8"/>
  <c r="CL76" i="1"/>
  <c r="K52" i="8"/>
  <c r="J46" i="7"/>
  <c r="AB37" i="1"/>
  <c r="T34" i="1"/>
  <c r="P32" i="1"/>
  <c r="D118" i="8"/>
  <c r="F117" i="8"/>
  <c r="E111" i="7"/>
  <c r="C112" i="7"/>
  <c r="CR42" i="1"/>
  <c r="Q42" i="1" s="1"/>
  <c r="CP42" i="1" s="1"/>
  <c r="O42" i="1" s="1"/>
  <c r="U82" i="8"/>
  <c r="U76" i="7"/>
  <c r="AD42" i="1"/>
  <c r="AB42" i="1" s="1"/>
  <c r="K885" i="8"/>
  <c r="J879" i="7"/>
  <c r="CT617" i="1"/>
  <c r="S617" i="1" s="1"/>
  <c r="S727" i="7"/>
  <c r="S733" i="8"/>
  <c r="Q727" i="7"/>
  <c r="Q733" i="8"/>
  <c r="K693" i="8"/>
  <c r="J687" i="7"/>
  <c r="K350" i="8"/>
  <c r="J344" i="7"/>
  <c r="L745" i="8"/>
  <c r="K739" i="7"/>
  <c r="U733" i="8"/>
  <c r="U727" i="7"/>
  <c r="CS617" i="1"/>
  <c r="CR617" i="1"/>
  <c r="Q617" i="1" s="1"/>
  <c r="CT569" i="1"/>
  <c r="S569" i="1" s="1"/>
  <c r="Q556" i="7"/>
  <c r="Q562" i="8"/>
  <c r="S562" i="8"/>
  <c r="S556" i="7"/>
  <c r="CT522" i="1"/>
  <c r="S522" i="1" s="1"/>
  <c r="CZ522" i="1" s="1"/>
  <c r="Y522" i="1" s="1"/>
  <c r="S480" i="7"/>
  <c r="Q486" i="8"/>
  <c r="Q480" i="7"/>
  <c r="S486" i="8"/>
  <c r="K436" i="7"/>
  <c r="L442" i="8"/>
  <c r="GX388" i="1"/>
  <c r="R344" i="1"/>
  <c r="V343" i="7"/>
  <c r="J350" i="7" s="1"/>
  <c r="V349" i="8"/>
  <c r="K356" i="8" s="1"/>
  <c r="K297" i="8"/>
  <c r="J291" i="7"/>
  <c r="S289" i="8"/>
  <c r="Q289" i="8"/>
  <c r="S283" i="7"/>
  <c r="Q283" i="7"/>
  <c r="L254" i="8"/>
  <c r="K248" i="7"/>
  <c r="S187" i="8"/>
  <c r="S181" i="7"/>
  <c r="Q181" i="7"/>
  <c r="Q187" i="8"/>
  <c r="CT167" i="1"/>
  <c r="S167" i="1" s="1"/>
  <c r="U178" i="8"/>
  <c r="U172" i="7"/>
  <c r="AD166" i="1"/>
  <c r="AB166" i="1" s="1"/>
  <c r="CR166" i="1"/>
  <c r="Q166" i="1" s="1"/>
  <c r="J156" i="7"/>
  <c r="K162" i="8"/>
  <c r="GX84" i="1"/>
  <c r="G22" i="1"/>
  <c r="A993" i="7"/>
  <c r="A999" i="8"/>
  <c r="L951" i="8"/>
  <c r="K945" i="7"/>
  <c r="L851" i="8"/>
  <c r="K845" i="7"/>
  <c r="Q817" i="7"/>
  <c r="Q823" i="8"/>
  <c r="S823" i="8"/>
  <c r="S817" i="7"/>
  <c r="AD617" i="1"/>
  <c r="AB616" i="1"/>
  <c r="CR611" i="1"/>
  <c r="Q611" i="1" s="1"/>
  <c r="CP611" i="1" s="1"/>
  <c r="O611" i="1" s="1"/>
  <c r="U712" i="8"/>
  <c r="U706" i="7"/>
  <c r="CT577" i="1"/>
  <c r="S577" i="1" s="1"/>
  <c r="S593" i="8"/>
  <c r="Q593" i="8"/>
  <c r="S587" i="7"/>
  <c r="Q587" i="7"/>
  <c r="CZ572" i="1"/>
  <c r="Y572" i="1" s="1"/>
  <c r="K580" i="8"/>
  <c r="J574" i="7"/>
  <c r="K495" i="8"/>
  <c r="J489" i="7"/>
  <c r="K473" i="8"/>
  <c r="J467" i="7"/>
  <c r="CY518" i="1"/>
  <c r="X518" i="1" s="1"/>
  <c r="CZ518" i="1"/>
  <c r="Y518" i="1" s="1"/>
  <c r="CT517" i="1"/>
  <c r="S517" i="1" s="1"/>
  <c r="Q465" i="8"/>
  <c r="Q459" i="7"/>
  <c r="S459" i="7"/>
  <c r="S465" i="8"/>
  <c r="CR516" i="1"/>
  <c r="Q516" i="1" s="1"/>
  <c r="U452" i="7"/>
  <c r="U458" i="8"/>
  <c r="CS516" i="1"/>
  <c r="CT508" i="1"/>
  <c r="S508" i="1" s="1"/>
  <c r="Q430" i="8"/>
  <c r="Q424" i="7"/>
  <c r="S430" i="8"/>
  <c r="S424" i="7"/>
  <c r="AD507" i="1"/>
  <c r="AB507" i="1" s="1"/>
  <c r="CR507" i="1"/>
  <c r="Q507" i="1" s="1"/>
  <c r="L414" i="8"/>
  <c r="K408" i="7"/>
  <c r="AD349" i="1"/>
  <c r="CS349" i="1"/>
  <c r="R349" i="1" s="1"/>
  <c r="GK349" i="1" s="1"/>
  <c r="L347" i="8"/>
  <c r="K341" i="7"/>
  <c r="J305" i="7"/>
  <c r="K311" i="8"/>
  <c r="AD261" i="1"/>
  <c r="U283" i="7"/>
  <c r="U289" i="8"/>
  <c r="CC222" i="1"/>
  <c r="AT222" i="1" s="1"/>
  <c r="AT205" i="1" s="1"/>
  <c r="BZ222" i="1"/>
  <c r="CG222" i="1" s="1"/>
  <c r="CT169" i="1"/>
  <c r="S198" i="8"/>
  <c r="R163" i="1"/>
  <c r="GK163" i="1" s="1"/>
  <c r="V161" i="8"/>
  <c r="V155" i="7"/>
  <c r="CB91" i="1"/>
  <c r="CY709" i="1"/>
  <c r="X709" i="1" s="1"/>
  <c r="J948" i="7"/>
  <c r="K954" i="8"/>
  <c r="K904" i="8"/>
  <c r="J898" i="7"/>
  <c r="CT697" i="1"/>
  <c r="S697" i="1" s="1"/>
  <c r="S827" i="7"/>
  <c r="Q827" i="7"/>
  <c r="S833" i="8"/>
  <c r="Q833" i="8"/>
  <c r="U817" i="7"/>
  <c r="U823" i="8"/>
  <c r="CS696" i="1"/>
  <c r="G491" i="1"/>
  <c r="A751" i="8"/>
  <c r="A745" i="7"/>
  <c r="V734" i="7"/>
  <c r="V740" i="8"/>
  <c r="K735" i="8"/>
  <c r="J729" i="7"/>
  <c r="AD611" i="1"/>
  <c r="Q649" i="8"/>
  <c r="S649" i="8"/>
  <c r="Q643" i="7"/>
  <c r="S643" i="7"/>
  <c r="Q636" i="7"/>
  <c r="S642" i="8"/>
  <c r="Q642" i="8"/>
  <c r="S636" i="7"/>
  <c r="AB589" i="1"/>
  <c r="K630" i="8"/>
  <c r="J624" i="7"/>
  <c r="U593" i="8"/>
  <c r="U587" i="7"/>
  <c r="V579" i="8"/>
  <c r="V573" i="7"/>
  <c r="AB569" i="1"/>
  <c r="J491" i="7"/>
  <c r="K497" i="8"/>
  <c r="U459" i="7"/>
  <c r="U465" i="8"/>
  <c r="AD517" i="1"/>
  <c r="CR517" i="1"/>
  <c r="Q517" i="1" s="1"/>
  <c r="CP517" i="1" s="1"/>
  <c r="O517" i="1" s="1"/>
  <c r="CS517" i="1"/>
  <c r="J432" i="7"/>
  <c r="K438" i="8"/>
  <c r="U424" i="7"/>
  <c r="U430" i="8"/>
  <c r="CT499" i="1"/>
  <c r="S499" i="1" s="1"/>
  <c r="S395" i="8"/>
  <c r="Q395" i="8"/>
  <c r="S389" i="7"/>
  <c r="Q389" i="7"/>
  <c r="AL385" i="1"/>
  <c r="Y390" i="1"/>
  <c r="K304" i="8"/>
  <c r="J298" i="7"/>
  <c r="K291" i="8"/>
  <c r="J285" i="7"/>
  <c r="CT218" i="1"/>
  <c r="S218" i="1" s="1"/>
  <c r="S264" i="8"/>
  <c r="Q264" i="8"/>
  <c r="S258" i="7"/>
  <c r="Q258" i="7"/>
  <c r="D257" i="8"/>
  <c r="C251" i="7"/>
  <c r="F256" i="8"/>
  <c r="E250" i="7"/>
  <c r="F249" i="8"/>
  <c r="E243" i="7"/>
  <c r="CQ167" i="1"/>
  <c r="P167" i="1" s="1"/>
  <c r="K163" i="8"/>
  <c r="J157" i="7"/>
  <c r="W88" i="1"/>
  <c r="BZ91" i="1"/>
  <c r="GX32" i="1"/>
  <c r="Q937" i="7"/>
  <c r="S943" i="8"/>
  <c r="S937" i="7"/>
  <c r="Q943" i="8"/>
  <c r="K845" i="8"/>
  <c r="J839" i="7"/>
  <c r="U833" i="8"/>
  <c r="U827" i="7"/>
  <c r="AD696" i="1"/>
  <c r="CR618" i="1"/>
  <c r="Q618" i="1" s="1"/>
  <c r="CS618" i="1"/>
  <c r="R618" i="1" s="1"/>
  <c r="GK618" i="1" s="1"/>
  <c r="L668" i="8"/>
  <c r="K662" i="7"/>
  <c r="J651" i="7"/>
  <c r="K657" i="8"/>
  <c r="U649" i="8"/>
  <c r="U643" i="7"/>
  <c r="AD591" i="1"/>
  <c r="U642" i="8"/>
  <c r="U636" i="7"/>
  <c r="AD577" i="1"/>
  <c r="AB577" i="1" s="1"/>
  <c r="GX568" i="1"/>
  <c r="E545" i="7"/>
  <c r="D552" i="8"/>
  <c r="F551" i="8"/>
  <c r="C546" i="7"/>
  <c r="K543" i="7"/>
  <c r="L549" i="8"/>
  <c r="R509" i="1"/>
  <c r="GK509" i="1" s="1"/>
  <c r="V431" i="7"/>
  <c r="V437" i="8"/>
  <c r="AK385" i="1"/>
  <c r="X390" i="1"/>
  <c r="AD218" i="1"/>
  <c r="U264" i="8"/>
  <c r="U258" i="7"/>
  <c r="CR218" i="1"/>
  <c r="Q218" i="1" s="1"/>
  <c r="CS218" i="1"/>
  <c r="G26" i="1"/>
  <c r="A155" i="8"/>
  <c r="A149" i="7"/>
  <c r="V88" i="1"/>
  <c r="AD78" i="1"/>
  <c r="T973" i="8"/>
  <c r="K978" i="8" s="1"/>
  <c r="T967" i="7"/>
  <c r="J972" i="7" s="1"/>
  <c r="K905" i="8"/>
  <c r="J899" i="7"/>
  <c r="Q877" i="7"/>
  <c r="S883" i="8"/>
  <c r="Q883" i="8"/>
  <c r="S877" i="7"/>
  <c r="K827" i="8"/>
  <c r="J821" i="7"/>
  <c r="L724" i="8"/>
  <c r="K718" i="7"/>
  <c r="R595" i="1"/>
  <c r="GK595" i="1" s="1"/>
  <c r="AD593" i="1"/>
  <c r="AB593" i="1" s="1"/>
  <c r="Q607" i="8"/>
  <c r="S601" i="7"/>
  <c r="Q601" i="7"/>
  <c r="S607" i="8"/>
  <c r="AD578" i="1"/>
  <c r="AB578" i="1" s="1"/>
  <c r="CR570" i="1"/>
  <c r="Q570" i="1" s="1"/>
  <c r="CP570" i="1" s="1"/>
  <c r="O570" i="1" s="1"/>
  <c r="CS570" i="1"/>
  <c r="R570" i="1" s="1"/>
  <c r="GK570" i="1" s="1"/>
  <c r="AD570" i="1"/>
  <c r="CJ271" i="1"/>
  <c r="BA271" i="1" s="1"/>
  <c r="D188" i="8"/>
  <c r="F187" i="8"/>
  <c r="C182" i="7"/>
  <c r="E181" i="7"/>
  <c r="T88" i="1"/>
  <c r="W86" i="1"/>
  <c r="L961" i="8"/>
  <c r="K955" i="7"/>
  <c r="K907" i="8"/>
  <c r="J901" i="7"/>
  <c r="AD702" i="1"/>
  <c r="AB702" i="1" s="1"/>
  <c r="U877" i="7"/>
  <c r="U883" i="8"/>
  <c r="L803" i="8"/>
  <c r="K797" i="7"/>
  <c r="AB591" i="1"/>
  <c r="K615" i="8"/>
  <c r="J609" i="7"/>
  <c r="Q594" i="7"/>
  <c r="S594" i="7"/>
  <c r="S600" i="8"/>
  <c r="Q600" i="8"/>
  <c r="CT579" i="1"/>
  <c r="S579" i="1" s="1"/>
  <c r="J536" i="7"/>
  <c r="K542" i="8"/>
  <c r="AD500" i="1"/>
  <c r="AB500" i="1" s="1"/>
  <c r="W388" i="1"/>
  <c r="K221" i="8"/>
  <c r="J215" i="7"/>
  <c r="V86" i="1"/>
  <c r="V95" i="8"/>
  <c r="K103" i="8" s="1"/>
  <c r="V89" i="7"/>
  <c r="J97" i="7" s="1"/>
  <c r="K45" i="8"/>
  <c r="J39" i="7"/>
  <c r="J959" i="7"/>
  <c r="K965" i="8"/>
  <c r="K915" i="7"/>
  <c r="L921" i="8"/>
  <c r="CR692" i="1"/>
  <c r="Q692" i="1" s="1"/>
  <c r="U785" i="8"/>
  <c r="U779" i="7"/>
  <c r="K620" i="7"/>
  <c r="L626" i="8"/>
  <c r="K616" i="8"/>
  <c r="J610" i="7"/>
  <c r="U594" i="7"/>
  <c r="U600" i="8"/>
  <c r="CS579" i="1"/>
  <c r="K578" i="7"/>
  <c r="L584" i="8"/>
  <c r="K505" i="8"/>
  <c r="J499" i="7"/>
  <c r="K467" i="8"/>
  <c r="J461" i="7"/>
  <c r="CP510" i="1"/>
  <c r="O510" i="1" s="1"/>
  <c r="Q963" i="8"/>
  <c r="Q957" i="7"/>
  <c r="S963" i="8"/>
  <c r="S957" i="7"/>
  <c r="K806" i="7"/>
  <c r="L812" i="8"/>
  <c r="A748" i="8"/>
  <c r="A742" i="7"/>
  <c r="R619" i="1"/>
  <c r="GK619" i="1" s="1"/>
  <c r="J666" i="7"/>
  <c r="K672" i="8"/>
  <c r="Q608" i="7"/>
  <c r="S608" i="7"/>
  <c r="S614" i="8"/>
  <c r="Q614" i="8"/>
  <c r="S379" i="8"/>
  <c r="S373" i="7"/>
  <c r="Q373" i="7"/>
  <c r="Q379" i="8"/>
  <c r="CT457" i="1"/>
  <c r="S457" i="1" s="1"/>
  <c r="CZ258" i="1"/>
  <c r="Y258" i="1" s="1"/>
  <c r="AI271" i="1"/>
  <c r="AD214" i="1"/>
  <c r="U236" i="8"/>
  <c r="U230" i="7"/>
  <c r="CR214" i="1"/>
  <c r="Q214" i="1" s="1"/>
  <c r="CP214" i="1" s="1"/>
  <c r="O214" i="1" s="1"/>
  <c r="CS214" i="1"/>
  <c r="S32" i="1"/>
  <c r="AD710" i="1"/>
  <c r="U963" i="8"/>
  <c r="U957" i="7"/>
  <c r="Q719" i="8"/>
  <c r="S719" i="8"/>
  <c r="S713" i="7"/>
  <c r="Q713" i="7"/>
  <c r="K520" i="7"/>
  <c r="L526" i="8"/>
  <c r="CR457" i="1"/>
  <c r="Q457" i="1" s="1"/>
  <c r="U373" i="7"/>
  <c r="U379" i="8"/>
  <c r="E223" i="7"/>
  <c r="F229" i="8"/>
  <c r="CS171" i="1"/>
  <c r="U203" i="8"/>
  <c r="U197" i="7"/>
  <c r="AD171" i="1"/>
  <c r="CT165" i="1"/>
  <c r="S165" i="1" s="1"/>
  <c r="S169" i="8"/>
  <c r="S163" i="7"/>
  <c r="Q163" i="7"/>
  <c r="Q169" i="8"/>
  <c r="W41" i="1"/>
  <c r="AJ44" i="1" s="1"/>
  <c r="Q32" i="1"/>
  <c r="CP710" i="1"/>
  <c r="O710" i="1" s="1"/>
  <c r="K967" i="8"/>
  <c r="J961" i="7"/>
  <c r="J911" i="7"/>
  <c r="K917" i="8"/>
  <c r="AD613" i="1"/>
  <c r="AB613" i="1" s="1"/>
  <c r="U719" i="8"/>
  <c r="U713" i="7"/>
  <c r="CR613" i="1"/>
  <c r="Q613" i="1" s="1"/>
  <c r="CS613" i="1"/>
  <c r="R602" i="1"/>
  <c r="GK602" i="1" s="1"/>
  <c r="V684" i="8"/>
  <c r="V678" i="7"/>
  <c r="BB687" i="1"/>
  <c r="F727" i="1"/>
  <c r="L871" i="8"/>
  <c r="K865" i="7"/>
  <c r="U805" i="8"/>
  <c r="U799" i="7"/>
  <c r="L764" i="8"/>
  <c r="K758" i="7"/>
  <c r="L710" i="8"/>
  <c r="K704" i="7"/>
  <c r="R572" i="1"/>
  <c r="GK572" i="1" s="1"/>
  <c r="V541" i="8"/>
  <c r="K548" i="8" s="1"/>
  <c r="V535" i="7"/>
  <c r="J542" i="7" s="1"/>
  <c r="R567" i="1"/>
  <c r="CT527" i="1"/>
  <c r="S527" i="1" s="1"/>
  <c r="Q515" i="7"/>
  <c r="S521" i="8"/>
  <c r="Q521" i="8"/>
  <c r="S515" i="7"/>
  <c r="CR521" i="1"/>
  <c r="Q521" i="1" s="1"/>
  <c r="V390" i="1"/>
  <c r="V385" i="1" s="1"/>
  <c r="L364" i="8"/>
  <c r="K358" i="7"/>
  <c r="CS340" i="1"/>
  <c r="R340" i="1" s="1"/>
  <c r="GK340" i="1" s="1"/>
  <c r="G254" i="1"/>
  <c r="A327" i="7"/>
  <c r="A333" i="8"/>
  <c r="AD265" i="1"/>
  <c r="AB265" i="1" s="1"/>
  <c r="U310" i="7"/>
  <c r="U316" i="8"/>
  <c r="V258" i="1"/>
  <c r="GX218" i="1"/>
  <c r="W168" i="1"/>
  <c r="F161" i="8"/>
  <c r="E155" i="7"/>
  <c r="AD86" i="1"/>
  <c r="AB86" i="1" s="1"/>
  <c r="U117" i="8"/>
  <c r="U111" i="7"/>
  <c r="AD84" i="1"/>
  <c r="CQ42" i="1"/>
  <c r="P42" i="1" s="1"/>
  <c r="S34" i="1"/>
  <c r="K634" i="7"/>
  <c r="L640" i="8"/>
  <c r="Q615" i="7"/>
  <c r="S615" i="7"/>
  <c r="S621" i="8"/>
  <c r="Q621" i="8"/>
  <c r="U608" i="7"/>
  <c r="U614" i="8"/>
  <c r="K585" i="7"/>
  <c r="L591" i="8"/>
  <c r="S579" i="8"/>
  <c r="Q579" i="8"/>
  <c r="S573" i="7"/>
  <c r="Q573" i="7"/>
  <c r="AB570" i="1"/>
  <c r="CT528" i="1"/>
  <c r="S528" i="1" s="1"/>
  <c r="Q528" i="8"/>
  <c r="S522" i="7"/>
  <c r="Q522" i="7"/>
  <c r="S528" i="8"/>
  <c r="L449" i="8"/>
  <c r="K443" i="7"/>
  <c r="CR266" i="1"/>
  <c r="Q266" i="1" s="1"/>
  <c r="U322" i="8"/>
  <c r="U316" i="7"/>
  <c r="AG271" i="1"/>
  <c r="L225" i="8"/>
  <c r="K219" i="7"/>
  <c r="GX164" i="1"/>
  <c r="GX162" i="1"/>
  <c r="G30" i="1"/>
  <c r="A91" i="8"/>
  <c r="A85" i="7"/>
  <c r="S973" i="8"/>
  <c r="Q967" i="7"/>
  <c r="Q973" i="8"/>
  <c r="S967" i="7"/>
  <c r="S897" i="7"/>
  <c r="S903" i="8"/>
  <c r="Q897" i="7"/>
  <c r="Q903" i="8"/>
  <c r="K855" i="7"/>
  <c r="L861" i="8"/>
  <c r="K706" i="8"/>
  <c r="J700" i="7"/>
  <c r="S656" i="8"/>
  <c r="Q656" i="8"/>
  <c r="Q650" i="7"/>
  <c r="S650" i="7"/>
  <c r="U628" i="8"/>
  <c r="U622" i="7"/>
  <c r="J433" i="7"/>
  <c r="K439" i="8"/>
  <c r="CT342" i="1"/>
  <c r="S342" i="1" s="1"/>
  <c r="S336" i="7"/>
  <c r="Q336" i="7"/>
  <c r="S342" i="8"/>
  <c r="Q342" i="8"/>
  <c r="G153" i="1"/>
  <c r="A336" i="8"/>
  <c r="A330" i="7"/>
  <c r="K326" i="8"/>
  <c r="J320" i="7"/>
  <c r="W170" i="1"/>
  <c r="BX76" i="1"/>
  <c r="AO91" i="1"/>
  <c r="Q136" i="8"/>
  <c r="S130" i="7"/>
  <c r="S136" i="8"/>
  <c r="Q130" i="7"/>
  <c r="T87" i="1"/>
  <c r="Q95" i="8"/>
  <c r="S95" i="8"/>
  <c r="S89" i="7"/>
  <c r="Q89" i="7"/>
  <c r="AD82" i="1"/>
  <c r="AB82" i="1" s="1"/>
  <c r="C77" i="7"/>
  <c r="D83" i="8"/>
  <c r="F82" i="8"/>
  <c r="E76" i="7"/>
  <c r="L48" i="8"/>
  <c r="K42" i="7"/>
  <c r="U982" i="8"/>
  <c r="U976" i="7"/>
  <c r="Q837" i="7"/>
  <c r="S843" i="8"/>
  <c r="Q843" i="8"/>
  <c r="S837" i="7"/>
  <c r="CT698" i="1"/>
  <c r="S698" i="1" s="1"/>
  <c r="CT691" i="1"/>
  <c r="S691" i="1" s="1"/>
  <c r="S775" i="8"/>
  <c r="Q775" i="8"/>
  <c r="S769" i="7"/>
  <c r="Q769" i="7"/>
  <c r="S766" i="8"/>
  <c r="Q766" i="8"/>
  <c r="S760" i="7"/>
  <c r="Q760" i="7"/>
  <c r="CS606" i="1"/>
  <c r="R606" i="1" s="1"/>
  <c r="GK606" i="1" s="1"/>
  <c r="GM606" i="1" s="1"/>
  <c r="GP606" i="1" s="1"/>
  <c r="AD606" i="1"/>
  <c r="AB606" i="1" s="1"/>
  <c r="Q657" i="7"/>
  <c r="S663" i="8"/>
  <c r="Q663" i="8"/>
  <c r="S657" i="7"/>
  <c r="U656" i="8"/>
  <c r="U650" i="7"/>
  <c r="AD595" i="1"/>
  <c r="AB595" i="1" s="1"/>
  <c r="K648" i="7"/>
  <c r="L654" i="8"/>
  <c r="AD587" i="1"/>
  <c r="AD584" i="1"/>
  <c r="AB584" i="1" s="1"/>
  <c r="CT574" i="1"/>
  <c r="S574" i="1" s="1"/>
  <c r="CZ574" i="1" s="1"/>
  <c r="Y574" i="1" s="1"/>
  <c r="S586" i="8"/>
  <c r="Q586" i="8"/>
  <c r="Q580" i="7"/>
  <c r="S580" i="7"/>
  <c r="S444" i="8"/>
  <c r="Q444" i="8"/>
  <c r="S438" i="7"/>
  <c r="Q438" i="7"/>
  <c r="AB509" i="1"/>
  <c r="CP504" i="1"/>
  <c r="O504" i="1" s="1"/>
  <c r="K418" i="8"/>
  <c r="J412" i="7"/>
  <c r="AU390" i="1"/>
  <c r="F409" i="1" s="1"/>
  <c r="CD385" i="1"/>
  <c r="Q296" i="8"/>
  <c r="S290" i="7"/>
  <c r="Q290" i="7"/>
  <c r="S296" i="8"/>
  <c r="U258" i="1"/>
  <c r="U276" i="7"/>
  <c r="U282" i="8"/>
  <c r="W213" i="1"/>
  <c r="CT211" i="1"/>
  <c r="S211" i="1" s="1"/>
  <c r="S217" i="8"/>
  <c r="Q217" i="8"/>
  <c r="S211" i="7"/>
  <c r="Q211" i="7"/>
  <c r="AB168" i="1"/>
  <c r="T160" i="1"/>
  <c r="G76" i="1"/>
  <c r="A152" i="8"/>
  <c r="A146" i="7"/>
  <c r="CR88" i="1"/>
  <c r="Q88" i="1" s="1"/>
  <c r="CP88" i="1" s="1"/>
  <c r="O88" i="1" s="1"/>
  <c r="U130" i="7"/>
  <c r="U136" i="8"/>
  <c r="T84" i="1"/>
  <c r="U95" i="8"/>
  <c r="U89" i="7"/>
  <c r="P81" i="1"/>
  <c r="BZ44" i="1"/>
  <c r="AQ44" i="1" s="1"/>
  <c r="CP36" i="1"/>
  <c r="O36" i="1" s="1"/>
  <c r="AB34" i="1"/>
  <c r="GX163" i="1"/>
  <c r="V160" i="1"/>
  <c r="S982" i="8"/>
  <c r="Q982" i="8"/>
  <c r="S976" i="7"/>
  <c r="Q976" i="7"/>
  <c r="U621" i="8"/>
  <c r="U615" i="7"/>
  <c r="U541" i="8"/>
  <c r="U535" i="7"/>
  <c r="V410" i="7"/>
  <c r="V416" i="8"/>
  <c r="V388" i="1"/>
  <c r="AD210" i="1"/>
  <c r="AB210" i="1" s="1"/>
  <c r="CR210" i="1"/>
  <c r="Q210" i="1" s="1"/>
  <c r="CS210" i="1"/>
  <c r="R210" i="1" s="1"/>
  <c r="GK210" i="1" s="1"/>
  <c r="U967" i="7"/>
  <c r="U973" i="8"/>
  <c r="A987" i="7"/>
  <c r="A993" i="8"/>
  <c r="AD712" i="1"/>
  <c r="AB712" i="1" s="1"/>
  <c r="CT699" i="1"/>
  <c r="S699" i="1" s="1"/>
  <c r="S853" i="8"/>
  <c r="Q853" i="8"/>
  <c r="S847" i="7"/>
  <c r="Q847" i="7"/>
  <c r="AD698" i="1"/>
  <c r="U837" i="7"/>
  <c r="U843" i="8"/>
  <c r="CS698" i="1"/>
  <c r="AD691" i="1"/>
  <c r="AB691" i="1" s="1"/>
  <c r="U775" i="8"/>
  <c r="U769" i="7"/>
  <c r="U760" i="7"/>
  <c r="U766" i="8"/>
  <c r="L731" i="8"/>
  <c r="K725" i="7"/>
  <c r="CP606" i="1"/>
  <c r="O606" i="1" s="1"/>
  <c r="CS588" i="1"/>
  <c r="U635" i="8"/>
  <c r="U629" i="7"/>
  <c r="CP584" i="1"/>
  <c r="O584" i="1" s="1"/>
  <c r="GM584" i="1" s="1"/>
  <c r="GP584" i="1" s="1"/>
  <c r="U444" i="8"/>
  <c r="U438" i="7"/>
  <c r="CR512" i="1"/>
  <c r="Q512" i="1" s="1"/>
  <c r="CS512" i="1"/>
  <c r="G333" i="1"/>
  <c r="A375" i="8"/>
  <c r="A369" i="7"/>
  <c r="S343" i="7"/>
  <c r="Q343" i="7"/>
  <c r="S349" i="8"/>
  <c r="Q349" i="8"/>
  <c r="L307" i="8"/>
  <c r="K301" i="7"/>
  <c r="AD259" i="1"/>
  <c r="AB259" i="1" s="1"/>
  <c r="U290" i="7"/>
  <c r="U296" i="8"/>
  <c r="V213" i="1"/>
  <c r="U217" i="8"/>
  <c r="U211" i="7"/>
  <c r="U167" i="1"/>
  <c r="W161" i="1"/>
  <c r="AD88" i="1"/>
  <c r="AB88" i="1" s="1"/>
  <c r="CT86" i="1"/>
  <c r="S86" i="1" s="1"/>
  <c r="CZ86" i="1" s="1"/>
  <c r="Y86" i="1" s="1"/>
  <c r="S122" i="7"/>
  <c r="Q122" i="7"/>
  <c r="S128" i="8"/>
  <c r="Q128" i="8"/>
  <c r="T85" i="1"/>
  <c r="S100" i="7"/>
  <c r="S106" i="8"/>
  <c r="Q106" i="8"/>
  <c r="Q100" i="7"/>
  <c r="CT84" i="1"/>
  <c r="S84" i="1" s="1"/>
  <c r="P83" i="1"/>
  <c r="GX41" i="1"/>
  <c r="CJ44" i="1" s="1"/>
  <c r="AB567" i="1"/>
  <c r="U528" i="8"/>
  <c r="U522" i="7"/>
  <c r="AD528" i="1"/>
  <c r="U416" i="8"/>
  <c r="U410" i="7"/>
  <c r="AD504" i="1"/>
  <c r="CR504" i="1"/>
  <c r="Q504" i="1" s="1"/>
  <c r="CT500" i="1"/>
  <c r="S500" i="1" s="1"/>
  <c r="Q402" i="8"/>
  <c r="Q396" i="7"/>
  <c r="S396" i="7"/>
  <c r="S402" i="8"/>
  <c r="AD499" i="1"/>
  <c r="U395" i="8"/>
  <c r="U389" i="7"/>
  <c r="P390" i="1"/>
  <c r="CE390" i="1"/>
  <c r="CE385" i="1" s="1"/>
  <c r="T258" i="1"/>
  <c r="CT256" i="1"/>
  <c r="S256" i="1" s="1"/>
  <c r="AF271" i="1" s="1"/>
  <c r="S282" i="8"/>
  <c r="S276" i="7"/>
  <c r="Q276" i="7"/>
  <c r="Q282" i="8"/>
  <c r="BY222" i="1"/>
  <c r="S162" i="1"/>
  <c r="P161" i="1"/>
  <c r="E138" i="7"/>
  <c r="D145" i="8"/>
  <c r="C139" i="7"/>
  <c r="F144" i="8"/>
  <c r="T86" i="1"/>
  <c r="U85" i="1"/>
  <c r="U84" i="1"/>
  <c r="W42" i="1"/>
  <c r="U41" i="1"/>
  <c r="U86" i="1"/>
  <c r="CT35" i="1"/>
  <c r="S35" i="1" s="1"/>
  <c r="S43" i="8"/>
  <c r="Q43" i="8"/>
  <c r="S37" i="7"/>
  <c r="Q37" i="7"/>
  <c r="R704" i="1"/>
  <c r="V903" i="8"/>
  <c r="K910" i="8" s="1"/>
  <c r="V897" i="7"/>
  <c r="J904" i="7" s="1"/>
  <c r="K885" i="7"/>
  <c r="L891" i="8"/>
  <c r="S805" i="8"/>
  <c r="Q805" i="8"/>
  <c r="S799" i="7"/>
  <c r="Q799" i="7"/>
  <c r="CY616" i="1"/>
  <c r="X616" i="1" s="1"/>
  <c r="CZ616" i="1"/>
  <c r="Y616" i="1" s="1"/>
  <c r="CS605" i="1"/>
  <c r="U685" i="7"/>
  <c r="U691" i="8"/>
  <c r="U677" i="8"/>
  <c r="U671" i="7"/>
  <c r="U580" i="7"/>
  <c r="U586" i="8"/>
  <c r="U579" i="8"/>
  <c r="U573" i="7"/>
  <c r="U562" i="8"/>
  <c r="U556" i="7"/>
  <c r="P529" i="1"/>
  <c r="CP529" i="1" s="1"/>
  <c r="O529" i="1" s="1"/>
  <c r="GM529" i="1" s="1"/>
  <c r="GP529" i="1" s="1"/>
  <c r="W528" i="1"/>
  <c r="V526" i="1"/>
  <c r="AI531" i="1" s="1"/>
  <c r="U480" i="7"/>
  <c r="U486" i="8"/>
  <c r="AD498" i="1"/>
  <c r="CR498" i="1"/>
  <c r="Q498" i="1" s="1"/>
  <c r="CP498" i="1" s="1"/>
  <c r="O498" i="1" s="1"/>
  <c r="Q265" i="7"/>
  <c r="S265" i="7"/>
  <c r="S271" i="8"/>
  <c r="Q271" i="8"/>
  <c r="CT219" i="1"/>
  <c r="S219" i="1" s="1"/>
  <c r="V161" i="1"/>
  <c r="CS160" i="1"/>
  <c r="R160" i="1" s="1"/>
  <c r="GK160" i="1" s="1"/>
  <c r="CR160" i="1"/>
  <c r="Q160" i="1" s="1"/>
  <c r="CP160" i="1" s="1"/>
  <c r="O160" i="1" s="1"/>
  <c r="GM160" i="1" s="1"/>
  <c r="GP160" i="1" s="1"/>
  <c r="T159" i="1"/>
  <c r="CB44" i="1"/>
  <c r="K66" i="8"/>
  <c r="J60" i="7"/>
  <c r="CR35" i="1"/>
  <c r="Q35" i="1" s="1"/>
  <c r="CP35" i="1" s="1"/>
  <c r="O35" i="1" s="1"/>
  <c r="U43" i="8"/>
  <c r="U37" i="7"/>
  <c r="AD596" i="1"/>
  <c r="AB596" i="1" s="1"/>
  <c r="U663" i="8"/>
  <c r="U657" i="7"/>
  <c r="J645" i="7"/>
  <c r="K651" i="8"/>
  <c r="U551" i="8"/>
  <c r="U545" i="7"/>
  <c r="S535" i="7"/>
  <c r="Q541" i="8"/>
  <c r="Q535" i="7"/>
  <c r="S541" i="8"/>
  <c r="R529" i="1"/>
  <c r="GK529" i="1" s="1"/>
  <c r="K481" i="8"/>
  <c r="J475" i="7"/>
  <c r="CP263" i="1"/>
  <c r="O263" i="1" s="1"/>
  <c r="F271" i="8"/>
  <c r="E265" i="7"/>
  <c r="E230" i="7"/>
  <c r="F236" i="8"/>
  <c r="CS168" i="1"/>
  <c r="U188" i="7"/>
  <c r="U194" i="8"/>
  <c r="K170" i="7"/>
  <c r="L176" i="8"/>
  <c r="AD163" i="1"/>
  <c r="AB163" i="1" s="1"/>
  <c r="U161" i="8"/>
  <c r="U155" i="7"/>
  <c r="U88" i="1"/>
  <c r="S79" i="1"/>
  <c r="CT42" i="1"/>
  <c r="S42" i="1" s="1"/>
  <c r="Q82" i="8"/>
  <c r="S82" i="8"/>
  <c r="S76" i="7"/>
  <c r="Q76" i="7"/>
  <c r="CT41" i="1"/>
  <c r="S41" i="1" s="1"/>
  <c r="S71" i="8"/>
  <c r="Q71" i="8"/>
  <c r="S65" i="7"/>
  <c r="Q65" i="7"/>
  <c r="CR38" i="1"/>
  <c r="Q38" i="1" s="1"/>
  <c r="CP38" i="1" s="1"/>
  <c r="O38" i="1" s="1"/>
  <c r="U50" i="8"/>
  <c r="U44" i="7"/>
  <c r="S64" i="8"/>
  <c r="S58" i="7"/>
  <c r="Q64" i="8"/>
  <c r="Q58" i="7"/>
  <c r="CT705" i="1"/>
  <c r="S705" i="1" s="1"/>
  <c r="S907" i="7"/>
  <c r="Q907" i="7"/>
  <c r="S913" i="8"/>
  <c r="Q913" i="8"/>
  <c r="U903" i="8"/>
  <c r="U897" i="7"/>
  <c r="L841" i="8"/>
  <c r="K835" i="7"/>
  <c r="CC714" i="1"/>
  <c r="CT607" i="1"/>
  <c r="S607" i="1" s="1"/>
  <c r="Q692" i="7"/>
  <c r="Q698" i="8"/>
  <c r="S692" i="7"/>
  <c r="S698" i="8"/>
  <c r="S684" i="8"/>
  <c r="Q684" i="8"/>
  <c r="Q678" i="7"/>
  <c r="S678" i="7"/>
  <c r="K641" i="7"/>
  <c r="L647" i="8"/>
  <c r="A537" i="8"/>
  <c r="A531" i="7"/>
  <c r="AB529" i="1"/>
  <c r="S510" i="8"/>
  <c r="Q510" i="8"/>
  <c r="S504" i="7"/>
  <c r="Q504" i="7"/>
  <c r="CT525" i="1"/>
  <c r="S525" i="1" s="1"/>
  <c r="Q497" i="7"/>
  <c r="S497" i="7"/>
  <c r="S503" i="8"/>
  <c r="Q503" i="8"/>
  <c r="AB521" i="1"/>
  <c r="Q472" i="8"/>
  <c r="S466" i="7"/>
  <c r="Q466" i="7"/>
  <c r="S472" i="8"/>
  <c r="L407" i="8"/>
  <c r="K401" i="7"/>
  <c r="AB456" i="1"/>
  <c r="CR344" i="1"/>
  <c r="Q344" i="1" s="1"/>
  <c r="U349" i="8"/>
  <c r="U343" i="7"/>
  <c r="U336" i="7"/>
  <c r="U342" i="8"/>
  <c r="V217" i="1"/>
  <c r="G157" i="1"/>
  <c r="A207" i="7"/>
  <c r="A213" i="8"/>
  <c r="U181" i="7"/>
  <c r="U187" i="8"/>
  <c r="S87" i="1"/>
  <c r="W84" i="1"/>
  <c r="AD705" i="1"/>
  <c r="AB705" i="1" s="1"/>
  <c r="U913" i="8"/>
  <c r="U907" i="7"/>
  <c r="S706" i="7"/>
  <c r="S712" i="8"/>
  <c r="Q712" i="8"/>
  <c r="Q706" i="7"/>
  <c r="Q699" i="7"/>
  <c r="S705" i="8"/>
  <c r="Q705" i="8"/>
  <c r="S699" i="7"/>
  <c r="U692" i="7"/>
  <c r="U698" i="8"/>
  <c r="U678" i="7"/>
  <c r="U684" i="8"/>
  <c r="CT601" i="1"/>
  <c r="S601" i="1" s="1"/>
  <c r="S677" i="8"/>
  <c r="Q677" i="8"/>
  <c r="S671" i="7"/>
  <c r="Q671" i="7"/>
  <c r="AB592" i="1"/>
  <c r="CT588" i="1"/>
  <c r="S588" i="1" s="1"/>
  <c r="S635" i="8"/>
  <c r="S629" i="7"/>
  <c r="Q635" i="8"/>
  <c r="Q629" i="7"/>
  <c r="AB587" i="1"/>
  <c r="S622" i="7"/>
  <c r="Q622" i="7"/>
  <c r="S628" i="8"/>
  <c r="Q628" i="8"/>
  <c r="P528" i="1"/>
  <c r="U510" i="8"/>
  <c r="U504" i="7"/>
  <c r="CS525" i="1"/>
  <c r="U503" i="8"/>
  <c r="U497" i="7"/>
  <c r="Q493" i="8"/>
  <c r="S487" i="7"/>
  <c r="Q487" i="7"/>
  <c r="S493" i="8"/>
  <c r="U472" i="8"/>
  <c r="U466" i="7"/>
  <c r="CT516" i="1"/>
  <c r="S516" i="1" s="1"/>
  <c r="S458" i="8"/>
  <c r="Q452" i="7"/>
  <c r="S452" i="7"/>
  <c r="Q458" i="8"/>
  <c r="CT505" i="1"/>
  <c r="S505" i="1" s="1"/>
  <c r="Q423" i="8"/>
  <c r="S423" i="8"/>
  <c r="S417" i="7"/>
  <c r="Q417" i="7"/>
  <c r="AB504" i="1"/>
  <c r="J338" i="7"/>
  <c r="K344" i="8"/>
  <c r="L300" i="8"/>
  <c r="K294" i="7"/>
  <c r="U217" i="1"/>
  <c r="W215" i="1"/>
  <c r="W214" i="1"/>
  <c r="U209" i="1"/>
  <c r="Q203" i="8"/>
  <c r="S203" i="8"/>
  <c r="S197" i="7"/>
  <c r="Q197" i="7"/>
  <c r="AD167" i="1"/>
  <c r="AB167" i="1" s="1"/>
  <c r="V84" i="1"/>
  <c r="AI91" i="1" s="1"/>
  <c r="W83" i="1"/>
  <c r="F64" i="8"/>
  <c r="C59" i="7"/>
  <c r="D65" i="8"/>
  <c r="E58" i="7"/>
  <c r="CC687" i="1"/>
  <c r="AT714" i="1"/>
  <c r="CY699" i="1"/>
  <c r="X699" i="1" s="1"/>
  <c r="CZ699" i="1"/>
  <c r="Y699" i="1" s="1"/>
  <c r="CI714" i="1"/>
  <c r="BY687" i="1"/>
  <c r="AP714" i="1"/>
  <c r="AB692" i="1"/>
  <c r="AJ621" i="1"/>
  <c r="CY690" i="1"/>
  <c r="X690" i="1" s="1"/>
  <c r="CZ690" i="1"/>
  <c r="Y690" i="1" s="1"/>
  <c r="CJ714" i="1"/>
  <c r="CP702" i="1"/>
  <c r="O702" i="1" s="1"/>
  <c r="CP691" i="1"/>
  <c r="O691" i="1" s="1"/>
  <c r="CY691" i="1"/>
  <c r="X691" i="1" s="1"/>
  <c r="CZ691" i="1"/>
  <c r="Y691" i="1" s="1"/>
  <c r="CY692" i="1"/>
  <c r="X692" i="1" s="1"/>
  <c r="CZ692" i="1"/>
  <c r="Y692" i="1" s="1"/>
  <c r="CY710" i="1"/>
  <c r="X710" i="1" s="1"/>
  <c r="CZ710" i="1"/>
  <c r="Y710" i="1" s="1"/>
  <c r="CP706" i="1"/>
  <c r="O706" i="1" s="1"/>
  <c r="CP704" i="1"/>
  <c r="O704" i="1" s="1"/>
  <c r="BZ687" i="1"/>
  <c r="AQ714" i="1"/>
  <c r="CY702" i="1"/>
  <c r="X702" i="1" s="1"/>
  <c r="CZ702" i="1"/>
  <c r="Y702" i="1" s="1"/>
  <c r="CP707" i="1"/>
  <c r="O707" i="1" s="1"/>
  <c r="CY704" i="1"/>
  <c r="X704" i="1" s="1"/>
  <c r="CZ704" i="1"/>
  <c r="Y704" i="1" s="1"/>
  <c r="CY712" i="1"/>
  <c r="X712" i="1" s="1"/>
  <c r="CZ712" i="1"/>
  <c r="Y712" i="1" s="1"/>
  <c r="CY708" i="1"/>
  <c r="X708" i="1" s="1"/>
  <c r="CZ708" i="1"/>
  <c r="Y708" i="1" s="1"/>
  <c r="CP708" i="1"/>
  <c r="O708" i="1" s="1"/>
  <c r="CY700" i="1"/>
  <c r="X700" i="1" s="1"/>
  <c r="CZ689" i="1"/>
  <c r="Y689" i="1" s="1"/>
  <c r="AD599" i="1"/>
  <c r="AB599" i="1" s="1"/>
  <c r="CR599" i="1"/>
  <c r="Q599" i="1" s="1"/>
  <c r="CS599" i="1"/>
  <c r="CR699" i="1"/>
  <c r="Q699" i="1" s="1"/>
  <c r="CS699" i="1"/>
  <c r="AD699" i="1"/>
  <c r="AB699" i="1" s="1"/>
  <c r="AB698" i="1"/>
  <c r="CP694" i="1"/>
  <c r="O694" i="1" s="1"/>
  <c r="CS598" i="1"/>
  <c r="R598" i="1" s="1"/>
  <c r="GK598" i="1" s="1"/>
  <c r="AD598" i="1"/>
  <c r="CY593" i="1"/>
  <c r="X593" i="1" s="1"/>
  <c r="CZ593" i="1"/>
  <c r="Y593" i="1" s="1"/>
  <c r="CZ570" i="1"/>
  <c r="Y570" i="1" s="1"/>
  <c r="CY570" i="1"/>
  <c r="X570" i="1" s="1"/>
  <c r="CY566" i="1"/>
  <c r="X566" i="1" s="1"/>
  <c r="CZ566" i="1"/>
  <c r="Y566" i="1" s="1"/>
  <c r="AB694" i="1"/>
  <c r="CQ689" i="1"/>
  <c r="P689" i="1" s="1"/>
  <c r="AB689" i="1"/>
  <c r="BB683" i="1"/>
  <c r="CY612" i="1"/>
  <c r="X612" i="1" s="1"/>
  <c r="CZ612" i="1"/>
  <c r="Y612" i="1" s="1"/>
  <c r="CZ582" i="1"/>
  <c r="Y582" i="1" s="1"/>
  <c r="CY582" i="1"/>
  <c r="X582" i="1" s="1"/>
  <c r="CR522" i="1"/>
  <c r="Q522" i="1" s="1"/>
  <c r="CS522" i="1"/>
  <c r="AD522" i="1"/>
  <c r="AB522" i="1" s="1"/>
  <c r="CY604" i="1"/>
  <c r="X604" i="1" s="1"/>
  <c r="CZ604" i="1"/>
  <c r="Y604" i="1" s="1"/>
  <c r="CY591" i="1"/>
  <c r="X591" i="1" s="1"/>
  <c r="CZ591" i="1"/>
  <c r="Y591" i="1" s="1"/>
  <c r="CR707" i="1"/>
  <c r="Q707" i="1" s="1"/>
  <c r="CS707" i="1"/>
  <c r="CR695" i="1"/>
  <c r="Q695" i="1" s="1"/>
  <c r="CS695" i="1"/>
  <c r="AD695" i="1"/>
  <c r="AB695" i="1"/>
  <c r="CY617" i="1"/>
  <c r="X617" i="1" s="1"/>
  <c r="CZ617" i="1"/>
  <c r="Y617" i="1" s="1"/>
  <c r="CC621" i="1"/>
  <c r="CY586" i="1"/>
  <c r="X586" i="1" s="1"/>
  <c r="CP586" i="1"/>
  <c r="O586" i="1" s="1"/>
  <c r="CQ577" i="1"/>
  <c r="P577" i="1" s="1"/>
  <c r="CY603" i="1"/>
  <c r="X603" i="1" s="1"/>
  <c r="CZ603" i="1"/>
  <c r="Y603" i="1" s="1"/>
  <c r="CR601" i="1"/>
  <c r="Q601" i="1" s="1"/>
  <c r="CP601" i="1" s="1"/>
  <c r="O601" i="1" s="1"/>
  <c r="CS601" i="1"/>
  <c r="CP566" i="1"/>
  <c r="O566" i="1" s="1"/>
  <c r="BC687" i="1"/>
  <c r="F730" i="1"/>
  <c r="CR689" i="1"/>
  <c r="Q689" i="1" s="1"/>
  <c r="CS689" i="1"/>
  <c r="AB617" i="1"/>
  <c r="CQ612" i="1"/>
  <c r="P612" i="1" s="1"/>
  <c r="AB612" i="1"/>
  <c r="BC744" i="1"/>
  <c r="AB700" i="1"/>
  <c r="AD690" i="1"/>
  <c r="AB690" i="1" s="1"/>
  <c r="CR690" i="1"/>
  <c r="Q690" i="1" s="1"/>
  <c r="AI621" i="1"/>
  <c r="CR709" i="1"/>
  <c r="Q709" i="1" s="1"/>
  <c r="CS709" i="1"/>
  <c r="CZ609" i="1"/>
  <c r="Y609" i="1" s="1"/>
  <c r="CY609" i="1"/>
  <c r="X609" i="1" s="1"/>
  <c r="CY590" i="1"/>
  <c r="X590" i="1" s="1"/>
  <c r="BZ621" i="1"/>
  <c r="CQ701" i="1"/>
  <c r="P701" i="1" s="1"/>
  <c r="AB709" i="1"/>
  <c r="CY613" i="1"/>
  <c r="X613" i="1" s="1"/>
  <c r="CZ613" i="1"/>
  <c r="Y613" i="1" s="1"/>
  <c r="CR609" i="1"/>
  <c r="Q609" i="1" s="1"/>
  <c r="CP609" i="1" s="1"/>
  <c r="O609" i="1" s="1"/>
  <c r="GM609" i="1" s="1"/>
  <c r="GP609" i="1" s="1"/>
  <c r="CS609" i="1"/>
  <c r="R609" i="1" s="1"/>
  <c r="GK609" i="1" s="1"/>
  <c r="AD609" i="1"/>
  <c r="AB609" i="1" s="1"/>
  <c r="CS705" i="1"/>
  <c r="CR705" i="1"/>
  <c r="Q705" i="1" s="1"/>
  <c r="CZ709" i="1"/>
  <c r="Y709" i="1" s="1"/>
  <c r="CY707" i="1"/>
  <c r="X707" i="1" s="1"/>
  <c r="CQ699" i="1"/>
  <c r="P699" i="1" s="1"/>
  <c r="CS697" i="1"/>
  <c r="CR697" i="1"/>
  <c r="Q697" i="1" s="1"/>
  <c r="CY696" i="1"/>
  <c r="X696" i="1" s="1"/>
  <c r="AD692" i="1"/>
  <c r="CY689" i="1"/>
  <c r="X689" i="1" s="1"/>
  <c r="CY608" i="1"/>
  <c r="X608" i="1" s="1"/>
  <c r="CZ608" i="1"/>
  <c r="Y608" i="1" s="1"/>
  <c r="CR598" i="1"/>
  <c r="Q598" i="1" s="1"/>
  <c r="CP598" i="1" s="1"/>
  <c r="O598" i="1" s="1"/>
  <c r="GM598" i="1" s="1"/>
  <c r="GP598" i="1" s="1"/>
  <c r="CB621" i="1"/>
  <c r="AO687" i="1"/>
  <c r="AO744" i="1"/>
  <c r="CG714" i="1"/>
  <c r="AD697" i="1"/>
  <c r="AB697" i="1" s="1"/>
  <c r="AB696" i="1"/>
  <c r="AJ714" i="1"/>
  <c r="CZ618" i="1"/>
  <c r="Y618" i="1" s="1"/>
  <c r="CY618" i="1"/>
  <c r="X618" i="1" s="1"/>
  <c r="CY615" i="1"/>
  <c r="X615" i="1" s="1"/>
  <c r="CZ615" i="1"/>
  <c r="Y615" i="1" s="1"/>
  <c r="CP605" i="1"/>
  <c r="O605" i="1" s="1"/>
  <c r="CY585" i="1"/>
  <c r="X585" i="1" s="1"/>
  <c r="CP585" i="1"/>
  <c r="O585" i="1" s="1"/>
  <c r="CZ585" i="1"/>
  <c r="Y585" i="1" s="1"/>
  <c r="CY580" i="1"/>
  <c r="X580" i="1" s="1"/>
  <c r="CZ580" i="1"/>
  <c r="Y580" i="1" s="1"/>
  <c r="F718" i="1"/>
  <c r="BD714" i="1"/>
  <c r="CR711" i="1"/>
  <c r="Q711" i="1" s="1"/>
  <c r="CS711" i="1"/>
  <c r="CR703" i="1"/>
  <c r="Q703" i="1" s="1"/>
  <c r="CS703" i="1"/>
  <c r="CQ695" i="1"/>
  <c r="P695" i="1" s="1"/>
  <c r="CP695" i="1" s="1"/>
  <c r="O695" i="1" s="1"/>
  <c r="AI714" i="1"/>
  <c r="CR614" i="1"/>
  <c r="Q614" i="1" s="1"/>
  <c r="CS614" i="1"/>
  <c r="R614" i="1" s="1"/>
  <c r="GK614" i="1" s="1"/>
  <c r="AD614" i="1"/>
  <c r="AB614" i="1" s="1"/>
  <c r="CY606" i="1"/>
  <c r="X606" i="1" s="1"/>
  <c r="CZ606" i="1"/>
  <c r="Y606" i="1" s="1"/>
  <c r="CR701" i="1"/>
  <c r="Q701" i="1" s="1"/>
  <c r="CS701" i="1"/>
  <c r="AD711" i="1"/>
  <c r="AB711" i="1" s="1"/>
  <c r="AD703" i="1"/>
  <c r="AB703" i="1" s="1"/>
  <c r="CR693" i="1"/>
  <c r="Q693" i="1" s="1"/>
  <c r="CS693" i="1"/>
  <c r="AD693" i="1"/>
  <c r="AH714" i="1"/>
  <c r="CP613" i="1"/>
  <c r="O613" i="1" s="1"/>
  <c r="AD707" i="1"/>
  <c r="AB707" i="1" s="1"/>
  <c r="CQ711" i="1"/>
  <c r="P711" i="1" s="1"/>
  <c r="CQ703" i="1"/>
  <c r="P703" i="1" s="1"/>
  <c r="AB693" i="1"/>
  <c r="AG714" i="1"/>
  <c r="BX687" i="1"/>
  <c r="BB563" i="1"/>
  <c r="F634" i="1"/>
  <c r="CQ618" i="1"/>
  <c r="P618" i="1" s="1"/>
  <c r="CP618" i="1" s="1"/>
  <c r="O618" i="1" s="1"/>
  <c r="GM618" i="1" s="1"/>
  <c r="GP618" i="1" s="1"/>
  <c r="AB618" i="1"/>
  <c r="CP617" i="1"/>
  <c r="O617" i="1" s="1"/>
  <c r="CP615" i="1"/>
  <c r="O615" i="1" s="1"/>
  <c r="CY588" i="1"/>
  <c r="X588" i="1" s="1"/>
  <c r="CZ588" i="1"/>
  <c r="Y588" i="1" s="1"/>
  <c r="CR612" i="1"/>
  <c r="Q612" i="1" s="1"/>
  <c r="CS612" i="1"/>
  <c r="R612" i="1" s="1"/>
  <c r="GK612" i="1" s="1"/>
  <c r="CY597" i="1"/>
  <c r="X597" i="1" s="1"/>
  <c r="CZ597" i="1"/>
  <c r="Y597" i="1" s="1"/>
  <c r="CY596" i="1"/>
  <c r="X596" i="1" s="1"/>
  <c r="CZ596" i="1"/>
  <c r="Y596" i="1" s="1"/>
  <c r="CP521" i="1"/>
  <c r="O521" i="1" s="1"/>
  <c r="CP592" i="1"/>
  <c r="O592" i="1" s="1"/>
  <c r="GM592" i="1" s="1"/>
  <c r="GP592" i="1" s="1"/>
  <c r="CZ576" i="1"/>
  <c r="Y576" i="1" s="1"/>
  <c r="CY576" i="1"/>
  <c r="X576" i="1" s="1"/>
  <c r="CZ567" i="1"/>
  <c r="Y567" i="1" s="1"/>
  <c r="CY567" i="1"/>
  <c r="X567" i="1" s="1"/>
  <c r="CZ523" i="1"/>
  <c r="Y523" i="1" s="1"/>
  <c r="CY523" i="1"/>
  <c r="X523" i="1" s="1"/>
  <c r="CZ517" i="1"/>
  <c r="Y517" i="1" s="1"/>
  <c r="CY517" i="1"/>
  <c r="X517" i="1" s="1"/>
  <c r="CY348" i="1"/>
  <c r="X348" i="1" s="1"/>
  <c r="CZ348" i="1"/>
  <c r="Y348" i="1" s="1"/>
  <c r="CP578" i="1"/>
  <c r="O578" i="1" s="1"/>
  <c r="AB572" i="1"/>
  <c r="CQ572" i="1"/>
  <c r="P572" i="1" s="1"/>
  <c r="CY611" i="1"/>
  <c r="X611" i="1" s="1"/>
  <c r="CZ611" i="1"/>
  <c r="Y611" i="1" s="1"/>
  <c r="AD583" i="1"/>
  <c r="AB583" i="1" s="1"/>
  <c r="CR583" i="1"/>
  <c r="Q583" i="1" s="1"/>
  <c r="CP583" i="1" s="1"/>
  <c r="O583" i="1" s="1"/>
  <c r="CS583" i="1"/>
  <c r="BY621" i="1"/>
  <c r="CR528" i="1"/>
  <c r="Q528" i="1" s="1"/>
  <c r="CS528" i="1"/>
  <c r="CP499" i="1"/>
  <c r="O499" i="1" s="1"/>
  <c r="AB602" i="1"/>
  <c r="CY594" i="1"/>
  <c r="X594" i="1" s="1"/>
  <c r="CZ594" i="1"/>
  <c r="Y594" i="1" s="1"/>
  <c r="CY589" i="1"/>
  <c r="X589" i="1" s="1"/>
  <c r="GM589" i="1" s="1"/>
  <c r="GP589" i="1" s="1"/>
  <c r="CZ589" i="1"/>
  <c r="Y589" i="1" s="1"/>
  <c r="AB576" i="1"/>
  <c r="CQ576" i="1"/>
  <c r="P576" i="1" s="1"/>
  <c r="CP576" i="1" s="1"/>
  <c r="O576" i="1" s="1"/>
  <c r="AO495" i="1"/>
  <c r="AO651" i="1"/>
  <c r="AQ353" i="1"/>
  <c r="BZ337" i="1"/>
  <c r="CY529" i="1"/>
  <c r="X529" i="1" s="1"/>
  <c r="CZ529" i="1"/>
  <c r="Y529" i="1" s="1"/>
  <c r="AB619" i="1"/>
  <c r="AB598" i="1"/>
  <c r="CY595" i="1"/>
  <c r="X595" i="1" s="1"/>
  <c r="CZ595" i="1"/>
  <c r="Y595" i="1" s="1"/>
  <c r="CP593" i="1"/>
  <c r="O593" i="1" s="1"/>
  <c r="CY578" i="1"/>
  <c r="X578" i="1" s="1"/>
  <c r="AB528" i="1"/>
  <c r="AB524" i="1"/>
  <c r="CP523" i="1"/>
  <c r="O523" i="1" s="1"/>
  <c r="CQ515" i="1"/>
  <c r="P515" i="1" s="1"/>
  <c r="CP515" i="1" s="1"/>
  <c r="O515" i="1" s="1"/>
  <c r="GM515" i="1" s="1"/>
  <c r="GP515" i="1" s="1"/>
  <c r="AB515" i="1"/>
  <c r="CJ531" i="1"/>
  <c r="W459" i="1"/>
  <c r="AJ452" i="1"/>
  <c r="CR600" i="1"/>
  <c r="Q600" i="1" s="1"/>
  <c r="CS600" i="1"/>
  <c r="R600" i="1" s="1"/>
  <c r="GK600" i="1" s="1"/>
  <c r="AD573" i="1"/>
  <c r="AB573" i="1" s="1"/>
  <c r="CR573" i="1"/>
  <c r="Q573" i="1" s="1"/>
  <c r="CS573" i="1"/>
  <c r="R573" i="1" s="1"/>
  <c r="GK573" i="1" s="1"/>
  <c r="T568" i="1"/>
  <c r="AG621" i="1" s="1"/>
  <c r="CJ621" i="1"/>
  <c r="F535" i="1"/>
  <c r="CB531" i="1"/>
  <c r="CQ614" i="1"/>
  <c r="P614" i="1" s="1"/>
  <c r="AD600" i="1"/>
  <c r="AB600" i="1" s="1"/>
  <c r="AD575" i="1"/>
  <c r="AB575" i="1" s="1"/>
  <c r="CR575" i="1"/>
  <c r="Q575" i="1" s="1"/>
  <c r="CP575" i="1" s="1"/>
  <c r="O575" i="1" s="1"/>
  <c r="CS575" i="1"/>
  <c r="R575" i="1" s="1"/>
  <c r="GK575" i="1" s="1"/>
  <c r="CQ573" i="1"/>
  <c r="P573" i="1" s="1"/>
  <c r="S568" i="1"/>
  <c r="AD610" i="1"/>
  <c r="AB610" i="1" s="1"/>
  <c r="CR610" i="1"/>
  <c r="Q610" i="1" s="1"/>
  <c r="CP610" i="1" s="1"/>
  <c r="O610" i="1" s="1"/>
  <c r="CS610" i="1"/>
  <c r="R610" i="1" s="1"/>
  <c r="GK610" i="1" s="1"/>
  <c r="AD607" i="1"/>
  <c r="AB607" i="1" s="1"/>
  <c r="CS607" i="1"/>
  <c r="CR607" i="1"/>
  <c r="Q607" i="1" s="1"/>
  <c r="CQ600" i="1"/>
  <c r="P600" i="1" s="1"/>
  <c r="CP600" i="1" s="1"/>
  <c r="O600" i="1" s="1"/>
  <c r="CR571" i="1"/>
  <c r="Q571" i="1" s="1"/>
  <c r="CS571" i="1"/>
  <c r="CZ525" i="1"/>
  <c r="Y525" i="1" s="1"/>
  <c r="CY525" i="1"/>
  <c r="X525" i="1" s="1"/>
  <c r="AB710" i="1"/>
  <c r="AB615" i="1"/>
  <c r="CY598" i="1"/>
  <c r="X598" i="1" s="1"/>
  <c r="CT587" i="1"/>
  <c r="S587" i="1" s="1"/>
  <c r="CZ581" i="1"/>
  <c r="Y581" i="1" s="1"/>
  <c r="AD571" i="1"/>
  <c r="AB571" i="1" s="1"/>
  <c r="CY565" i="1"/>
  <c r="X565" i="1" s="1"/>
  <c r="GM519" i="1"/>
  <c r="GP519" i="1" s="1"/>
  <c r="CY583" i="1"/>
  <c r="X583" i="1" s="1"/>
  <c r="CZ583" i="1"/>
  <c r="Y583" i="1" s="1"/>
  <c r="CQ571" i="1"/>
  <c r="P571" i="1" s="1"/>
  <c r="CP569" i="1"/>
  <c r="O569" i="1" s="1"/>
  <c r="CK495" i="1"/>
  <c r="BB531" i="1"/>
  <c r="CQ527" i="1"/>
  <c r="P527" i="1" s="1"/>
  <c r="AB527" i="1"/>
  <c r="CQ516" i="1"/>
  <c r="P516" i="1" s="1"/>
  <c r="CY507" i="1"/>
  <c r="X507" i="1" s="1"/>
  <c r="CZ507" i="1"/>
  <c r="Y507" i="1" s="1"/>
  <c r="BY531" i="1"/>
  <c r="BZ531" i="1"/>
  <c r="AB611" i="1"/>
  <c r="CY574" i="1"/>
  <c r="X574" i="1" s="1"/>
  <c r="CY521" i="1"/>
  <c r="X521" i="1" s="1"/>
  <c r="CZ521" i="1"/>
  <c r="Y521" i="1" s="1"/>
  <c r="CQ520" i="1"/>
  <c r="P520" i="1" s="1"/>
  <c r="CP520" i="1" s="1"/>
  <c r="O520" i="1" s="1"/>
  <c r="AB520" i="1"/>
  <c r="CQ518" i="1"/>
  <c r="P518" i="1" s="1"/>
  <c r="CY456" i="1"/>
  <c r="X456" i="1" s="1"/>
  <c r="CZ456" i="1"/>
  <c r="Y456" i="1" s="1"/>
  <c r="CZ388" i="1"/>
  <c r="Y388" i="1" s="1"/>
  <c r="CY388" i="1"/>
  <c r="X388" i="1" s="1"/>
  <c r="CQ513" i="1"/>
  <c r="P513" i="1" s="1"/>
  <c r="V459" i="1"/>
  <c r="AI452" i="1"/>
  <c r="CQ341" i="1"/>
  <c r="P341" i="1" s="1"/>
  <c r="CY346" i="1"/>
  <c r="X346" i="1" s="1"/>
  <c r="CZ346" i="1"/>
  <c r="Y346" i="1" s="1"/>
  <c r="AJ337" i="1"/>
  <c r="W353" i="1"/>
  <c r="F625" i="1"/>
  <c r="CP591" i="1"/>
  <c r="O591" i="1" s="1"/>
  <c r="CP581" i="1"/>
  <c r="O581" i="1" s="1"/>
  <c r="CK563" i="1"/>
  <c r="CY499" i="1"/>
  <c r="X499" i="1" s="1"/>
  <c r="CZ499" i="1"/>
  <c r="Y499" i="1" s="1"/>
  <c r="AB517" i="1"/>
  <c r="CR506" i="1"/>
  <c r="Q506" i="1" s="1"/>
  <c r="CP506" i="1" s="1"/>
  <c r="O506" i="1" s="1"/>
  <c r="CS506" i="1"/>
  <c r="R506" i="1" s="1"/>
  <c r="GK506" i="1" s="1"/>
  <c r="AD506" i="1"/>
  <c r="AB506" i="1" s="1"/>
  <c r="CC531" i="1"/>
  <c r="AV459" i="1"/>
  <c r="CE452" i="1"/>
  <c r="CP345" i="1"/>
  <c r="O345" i="1" s="1"/>
  <c r="AB605" i="1"/>
  <c r="AB597" i="1"/>
  <c r="U568" i="1"/>
  <c r="AB499" i="1"/>
  <c r="CY498" i="1"/>
  <c r="X498" i="1" s="1"/>
  <c r="CZ498" i="1"/>
  <c r="Y498" i="1" s="1"/>
  <c r="BA459" i="1"/>
  <c r="CJ452" i="1"/>
  <c r="CP525" i="1"/>
  <c r="O525" i="1" s="1"/>
  <c r="CQ512" i="1"/>
  <c r="P512" i="1" s="1"/>
  <c r="AB512" i="1"/>
  <c r="F477" i="1"/>
  <c r="AT452" i="1"/>
  <c r="CP456" i="1"/>
  <c r="O456" i="1" s="1"/>
  <c r="CY349" i="1"/>
  <c r="X349" i="1" s="1"/>
  <c r="CZ349" i="1"/>
  <c r="Y349" i="1" s="1"/>
  <c r="CP349" i="1"/>
  <c r="O349" i="1" s="1"/>
  <c r="CS590" i="1"/>
  <c r="R590" i="1" s="1"/>
  <c r="GK590" i="1" s="1"/>
  <c r="CR590" i="1"/>
  <c r="Q590" i="1" s="1"/>
  <c r="CP590" i="1" s="1"/>
  <c r="O590" i="1" s="1"/>
  <c r="GM590" i="1" s="1"/>
  <c r="GP590" i="1" s="1"/>
  <c r="CR565" i="1"/>
  <c r="Q565" i="1" s="1"/>
  <c r="CP565" i="1" s="1"/>
  <c r="O565" i="1" s="1"/>
  <c r="CS565" i="1"/>
  <c r="R565" i="1" s="1"/>
  <c r="GK565" i="1" s="1"/>
  <c r="AD565" i="1"/>
  <c r="CY497" i="1"/>
  <c r="X497" i="1" s="1"/>
  <c r="CZ497" i="1"/>
  <c r="Y497" i="1" s="1"/>
  <c r="CB452" i="1"/>
  <c r="AS459" i="1"/>
  <c r="P459" i="1"/>
  <c r="CH459" i="1"/>
  <c r="AC452" i="1"/>
  <c r="CF459" i="1"/>
  <c r="CQ596" i="1"/>
  <c r="P596" i="1" s="1"/>
  <c r="CS582" i="1"/>
  <c r="R582" i="1" s="1"/>
  <c r="GK582" i="1" s="1"/>
  <c r="CR582" i="1"/>
  <c r="Q582" i="1" s="1"/>
  <c r="CP582" i="1" s="1"/>
  <c r="O582" i="1" s="1"/>
  <c r="GM582" i="1" s="1"/>
  <c r="GP582" i="1" s="1"/>
  <c r="AD582" i="1"/>
  <c r="AB582" i="1" s="1"/>
  <c r="CR568" i="1"/>
  <c r="Q568" i="1" s="1"/>
  <c r="CS568" i="1"/>
  <c r="AB565" i="1"/>
  <c r="BX495" i="1"/>
  <c r="CY505" i="1"/>
  <c r="X505" i="1" s="1"/>
  <c r="CZ503" i="1"/>
  <c r="Y503" i="1" s="1"/>
  <c r="CY503" i="1"/>
  <c r="X503" i="1" s="1"/>
  <c r="AB590" i="1"/>
  <c r="AD586" i="1"/>
  <c r="AB586" i="1" s="1"/>
  <c r="AD581" i="1"/>
  <c r="AB581" i="1" s="1"/>
  <c r="CR581" i="1"/>
  <c r="Q581" i="1" s="1"/>
  <c r="AD568" i="1"/>
  <c r="CR527" i="1"/>
  <c r="Q527" i="1" s="1"/>
  <c r="CS527" i="1"/>
  <c r="CR515" i="1"/>
  <c r="Q515" i="1" s="1"/>
  <c r="CS515" i="1"/>
  <c r="R515" i="1" s="1"/>
  <c r="GK515" i="1" s="1"/>
  <c r="CP388" i="1"/>
  <c r="O388" i="1" s="1"/>
  <c r="CQ568" i="1"/>
  <c r="P568" i="1" s="1"/>
  <c r="AB568" i="1"/>
  <c r="CR524" i="1"/>
  <c r="Q524" i="1" s="1"/>
  <c r="CP524" i="1" s="1"/>
  <c r="O524" i="1" s="1"/>
  <c r="CS524" i="1"/>
  <c r="R524" i="1" s="1"/>
  <c r="GK524" i="1" s="1"/>
  <c r="CZ520" i="1"/>
  <c r="Y520" i="1" s="1"/>
  <c r="CY520" i="1"/>
  <c r="X520" i="1" s="1"/>
  <c r="AH531" i="1"/>
  <c r="CY344" i="1"/>
  <c r="X344" i="1" s="1"/>
  <c r="CZ344" i="1"/>
  <c r="Y344" i="1" s="1"/>
  <c r="AB588" i="1"/>
  <c r="CR574" i="1"/>
  <c r="Q574" i="1" s="1"/>
  <c r="CP574" i="1" s="1"/>
  <c r="O574" i="1" s="1"/>
  <c r="CS574" i="1"/>
  <c r="CY500" i="1"/>
  <c r="X500" i="1" s="1"/>
  <c r="CZ500" i="1"/>
  <c r="Y500" i="1" s="1"/>
  <c r="AB580" i="1"/>
  <c r="BD531" i="1"/>
  <c r="CZ501" i="1"/>
  <c r="Y501" i="1" s="1"/>
  <c r="CY350" i="1"/>
  <c r="X350" i="1" s="1"/>
  <c r="CZ350" i="1"/>
  <c r="Y350" i="1" s="1"/>
  <c r="CY511" i="1"/>
  <c r="X511" i="1" s="1"/>
  <c r="CZ511" i="1"/>
  <c r="Y511" i="1" s="1"/>
  <c r="CR505" i="1"/>
  <c r="Q505" i="1" s="1"/>
  <c r="CP505" i="1" s="1"/>
  <c r="O505" i="1" s="1"/>
  <c r="CS505" i="1"/>
  <c r="T452" i="1"/>
  <c r="F480" i="1"/>
  <c r="CG353" i="1"/>
  <c r="AO353" i="1"/>
  <c r="CJ337" i="1"/>
  <c r="BA353" i="1"/>
  <c r="AD505" i="1"/>
  <c r="AB505" i="1" s="1"/>
  <c r="CP269" i="1"/>
  <c r="O269" i="1" s="1"/>
  <c r="CR518" i="1"/>
  <c r="Q518" i="1" s="1"/>
  <c r="CS518" i="1"/>
  <c r="CY509" i="1"/>
  <c r="X509" i="1" s="1"/>
  <c r="CZ509" i="1"/>
  <c r="Y509" i="1" s="1"/>
  <c r="AG452" i="1"/>
  <c r="BC337" i="1"/>
  <c r="F369" i="1"/>
  <c r="BC420" i="1"/>
  <c r="CQ588" i="1"/>
  <c r="P588" i="1" s="1"/>
  <c r="AD518" i="1"/>
  <c r="AB518" i="1" s="1"/>
  <c r="CY514" i="1"/>
  <c r="X514" i="1" s="1"/>
  <c r="CZ514" i="1"/>
  <c r="Y514" i="1" s="1"/>
  <c r="CY510" i="1"/>
  <c r="X510" i="1" s="1"/>
  <c r="GM510" i="1" s="1"/>
  <c r="GP510" i="1" s="1"/>
  <c r="CZ510" i="1"/>
  <c r="Y510" i="1" s="1"/>
  <c r="CZ502" i="1"/>
  <c r="Y502" i="1" s="1"/>
  <c r="CY502" i="1"/>
  <c r="X502" i="1" s="1"/>
  <c r="CY457" i="1"/>
  <c r="X457" i="1" s="1"/>
  <c r="CZ457" i="1"/>
  <c r="Y457" i="1" s="1"/>
  <c r="AF459" i="1"/>
  <c r="BY353" i="1"/>
  <c r="V353" i="1"/>
  <c r="AI337" i="1"/>
  <c r="CQ580" i="1"/>
  <c r="P580" i="1" s="1"/>
  <c r="T528" i="1"/>
  <c r="AG531" i="1" s="1"/>
  <c r="W385" i="1"/>
  <c r="F414" i="1"/>
  <c r="CP348" i="1"/>
  <c r="O348" i="1" s="1"/>
  <c r="CS350" i="1"/>
  <c r="R350" i="1" s="1"/>
  <c r="GK350" i="1" s="1"/>
  <c r="CR350" i="1"/>
  <c r="Q350" i="1" s="1"/>
  <c r="AT385" i="1"/>
  <c r="F408" i="1"/>
  <c r="CY351" i="1"/>
  <c r="X351" i="1" s="1"/>
  <c r="CZ351" i="1"/>
  <c r="Y351" i="1" s="1"/>
  <c r="AD350" i="1"/>
  <c r="CR347" i="1"/>
  <c r="Q347" i="1" s="1"/>
  <c r="CP347" i="1" s="1"/>
  <c r="O347" i="1" s="1"/>
  <c r="CS347" i="1"/>
  <c r="CQ350" i="1"/>
  <c r="P350" i="1" s="1"/>
  <c r="AB350" i="1"/>
  <c r="AD347" i="1"/>
  <c r="CY268" i="1"/>
  <c r="X268" i="1" s="1"/>
  <c r="CZ268" i="1"/>
  <c r="Y268" i="1" s="1"/>
  <c r="AJ271" i="1"/>
  <c r="CR341" i="1"/>
  <c r="Q341" i="1" s="1"/>
  <c r="CS341" i="1"/>
  <c r="R341" i="1" s="1"/>
  <c r="GK341" i="1" s="1"/>
  <c r="CY340" i="1"/>
  <c r="X340" i="1" s="1"/>
  <c r="CZ340" i="1"/>
  <c r="Y340" i="1" s="1"/>
  <c r="CP502" i="1"/>
  <c r="O502" i="1" s="1"/>
  <c r="CR500" i="1"/>
  <c r="Q500" i="1" s="1"/>
  <c r="CS500" i="1"/>
  <c r="AO452" i="1"/>
  <c r="F463" i="1"/>
  <c r="AB347" i="1"/>
  <c r="AD341" i="1"/>
  <c r="AB341" i="1" s="1"/>
  <c r="CR508" i="1"/>
  <c r="Q508" i="1" s="1"/>
  <c r="CS508" i="1"/>
  <c r="AB498" i="1"/>
  <c r="CR497" i="1"/>
  <c r="Q497" i="1" s="1"/>
  <c r="CP497" i="1" s="1"/>
  <c r="O497" i="1" s="1"/>
  <c r="CS497" i="1"/>
  <c r="R497" i="1" s="1"/>
  <c r="GK497" i="1" s="1"/>
  <c r="BD420" i="1"/>
  <c r="BB337" i="1"/>
  <c r="F366" i="1"/>
  <c r="CY343" i="1"/>
  <c r="X343" i="1" s="1"/>
  <c r="CZ343" i="1"/>
  <c r="Y343" i="1" s="1"/>
  <c r="CP340" i="1"/>
  <c r="O340" i="1" s="1"/>
  <c r="AO271" i="1"/>
  <c r="BX254" i="1"/>
  <c r="AD525" i="1"/>
  <c r="AB525" i="1" s="1"/>
  <c r="AD511" i="1"/>
  <c r="AB511" i="1" s="1"/>
  <c r="AD508" i="1"/>
  <c r="AB508" i="1" s="1"/>
  <c r="AZ459" i="1"/>
  <c r="BD385" i="1"/>
  <c r="F415" i="1"/>
  <c r="AZ390" i="1"/>
  <c r="AF385" i="1"/>
  <c r="S390" i="1"/>
  <c r="V387" i="1"/>
  <c r="V271" i="1"/>
  <c r="AI254" i="1"/>
  <c r="BC452" i="1"/>
  <c r="F475" i="1"/>
  <c r="BC385" i="1"/>
  <c r="F406" i="1"/>
  <c r="AE385" i="1"/>
  <c r="R390" i="1"/>
  <c r="U387" i="1"/>
  <c r="CY262" i="1"/>
  <c r="X262" i="1" s="1"/>
  <c r="CZ262" i="1"/>
  <c r="Y262" i="1" s="1"/>
  <c r="U271" i="1"/>
  <c r="AH254" i="1"/>
  <c r="AB497" i="1"/>
  <c r="AD455" i="1"/>
  <c r="AB455" i="1" s="1"/>
  <c r="CR455" i="1"/>
  <c r="Q455" i="1" s="1"/>
  <c r="CP455" i="1" s="1"/>
  <c r="O455" i="1" s="1"/>
  <c r="CS455" i="1"/>
  <c r="R455" i="1" s="1"/>
  <c r="GK455" i="1" s="1"/>
  <c r="AD385" i="1"/>
  <c r="Q390" i="1"/>
  <c r="T387" i="1"/>
  <c r="CP343" i="1"/>
  <c r="O343" i="1" s="1"/>
  <c r="AB339" i="1"/>
  <c r="CY267" i="1"/>
  <c r="X267" i="1" s="1"/>
  <c r="CZ267" i="1"/>
  <c r="Y267" i="1" s="1"/>
  <c r="AD457" i="1"/>
  <c r="AB457" i="1" s="1"/>
  <c r="CC452" i="1"/>
  <c r="AW390" i="1"/>
  <c r="S387" i="1"/>
  <c r="AB349" i="1"/>
  <c r="AC353" i="1"/>
  <c r="AB503" i="1"/>
  <c r="AP459" i="1"/>
  <c r="BY452" i="1"/>
  <c r="CP457" i="1"/>
  <c r="O457" i="1" s="1"/>
  <c r="CY454" i="1"/>
  <c r="X454" i="1" s="1"/>
  <c r="CZ454" i="1"/>
  <c r="Y454" i="1" s="1"/>
  <c r="CR387" i="1"/>
  <c r="Q387" i="1" s="1"/>
  <c r="CS387" i="1"/>
  <c r="R387" i="1" s="1"/>
  <c r="GK387" i="1" s="1"/>
  <c r="CP351" i="1"/>
  <c r="O351" i="1" s="1"/>
  <c r="GM351" i="1" s="1"/>
  <c r="GP351" i="1" s="1"/>
  <c r="CR346" i="1"/>
  <c r="Q346" i="1" s="1"/>
  <c r="CS346" i="1"/>
  <c r="R346" i="1" s="1"/>
  <c r="GK346" i="1" s="1"/>
  <c r="AS390" i="1"/>
  <c r="AD387" i="1"/>
  <c r="AB387" i="1" s="1"/>
  <c r="AB351" i="1"/>
  <c r="AD346" i="1"/>
  <c r="AB346" i="1" s="1"/>
  <c r="AG353" i="1"/>
  <c r="CY269" i="1"/>
  <c r="X269" i="1" s="1"/>
  <c r="CZ269" i="1"/>
  <c r="Y269" i="1" s="1"/>
  <c r="CR257" i="1"/>
  <c r="Q257" i="1" s="1"/>
  <c r="CP257" i="1" s="1"/>
  <c r="O257" i="1" s="1"/>
  <c r="CS257" i="1"/>
  <c r="AD257" i="1"/>
  <c r="AB257" i="1" s="1"/>
  <c r="AD516" i="1"/>
  <c r="AB516" i="1" s="1"/>
  <c r="AD513" i="1"/>
  <c r="AB513" i="1" s="1"/>
  <c r="CG459" i="1"/>
  <c r="BZ452" i="1"/>
  <c r="P387" i="1"/>
  <c r="F378" i="1"/>
  <c r="CQ346" i="1"/>
  <c r="P346" i="1" s="1"/>
  <c r="CY345" i="1"/>
  <c r="X345" i="1" s="1"/>
  <c r="CZ345" i="1"/>
  <c r="Y345" i="1" s="1"/>
  <c r="CQ164" i="1"/>
  <c r="P164" i="1" s="1"/>
  <c r="AB164" i="1"/>
  <c r="CR267" i="1"/>
  <c r="Q267" i="1" s="1"/>
  <c r="CP267" i="1" s="1"/>
  <c r="O267" i="1" s="1"/>
  <c r="GM267" i="1" s="1"/>
  <c r="GP267" i="1" s="1"/>
  <c r="CS267" i="1"/>
  <c r="R267" i="1" s="1"/>
  <c r="GK267" i="1" s="1"/>
  <c r="CY260" i="1"/>
  <c r="X260" i="1" s="1"/>
  <c r="CZ260" i="1"/>
  <c r="Y260" i="1" s="1"/>
  <c r="AD267" i="1"/>
  <c r="AB262" i="1"/>
  <c r="BB254" i="1"/>
  <c r="CY218" i="1"/>
  <c r="X218" i="1" s="1"/>
  <c r="CZ218" i="1"/>
  <c r="Y218" i="1" s="1"/>
  <c r="AB267" i="1"/>
  <c r="AD256" i="1"/>
  <c r="AB256" i="1" s="1"/>
  <c r="CR256" i="1"/>
  <c r="Q256" i="1" s="1"/>
  <c r="AD271" i="1" s="1"/>
  <c r="CS256" i="1"/>
  <c r="CY219" i="1"/>
  <c r="X219" i="1" s="1"/>
  <c r="CY265" i="1"/>
  <c r="X265" i="1" s="1"/>
  <c r="CZ265" i="1"/>
  <c r="Y265" i="1" s="1"/>
  <c r="CY209" i="1"/>
  <c r="X209" i="1" s="1"/>
  <c r="CZ209" i="1"/>
  <c r="Y209" i="1" s="1"/>
  <c r="CY261" i="1"/>
  <c r="X261" i="1" s="1"/>
  <c r="CZ261" i="1"/>
  <c r="Y261" i="1" s="1"/>
  <c r="F413" i="1"/>
  <c r="AD345" i="1"/>
  <c r="AB345" i="1" s="1"/>
  <c r="CY266" i="1"/>
  <c r="X266" i="1" s="1"/>
  <c r="CZ266" i="1"/>
  <c r="Y266" i="1" s="1"/>
  <c r="CR261" i="1"/>
  <c r="Q261" i="1" s="1"/>
  <c r="CP261" i="1" s="1"/>
  <c r="O261" i="1" s="1"/>
  <c r="CS261" i="1"/>
  <c r="GM263" i="1"/>
  <c r="GP263" i="1" s="1"/>
  <c r="CP260" i="1"/>
  <c r="O260" i="1" s="1"/>
  <c r="CY259" i="1"/>
  <c r="X259" i="1" s="1"/>
  <c r="CZ259" i="1"/>
  <c r="Y259" i="1" s="1"/>
  <c r="CC271" i="1"/>
  <c r="CY168" i="1"/>
  <c r="X168" i="1" s="1"/>
  <c r="CZ168" i="1"/>
  <c r="Y168" i="1" s="1"/>
  <c r="CP268" i="1"/>
  <c r="O268" i="1" s="1"/>
  <c r="AD266" i="1"/>
  <c r="AB266" i="1" s="1"/>
  <c r="AB263" i="1"/>
  <c r="CB271" i="1"/>
  <c r="AS205" i="1"/>
  <c r="CZ215" i="1"/>
  <c r="Y215" i="1" s="1"/>
  <c r="AD344" i="1"/>
  <c r="AH353" i="1"/>
  <c r="AB268" i="1"/>
  <c r="CP266" i="1"/>
  <c r="O266" i="1" s="1"/>
  <c r="AB261" i="1"/>
  <c r="CP258" i="1"/>
  <c r="O258" i="1" s="1"/>
  <c r="P217" i="1"/>
  <c r="CR211" i="1"/>
  <c r="Q211" i="1" s="1"/>
  <c r="CS211" i="1"/>
  <c r="AD454" i="1"/>
  <c r="AB454" i="1" s="1"/>
  <c r="CP262" i="1"/>
  <c r="O262" i="1" s="1"/>
  <c r="GM262" i="1" s="1"/>
  <c r="GP262" i="1" s="1"/>
  <c r="BZ271" i="1"/>
  <c r="AD211" i="1"/>
  <c r="CM452" i="1"/>
  <c r="AB344" i="1"/>
  <c r="CL452" i="1"/>
  <c r="CS345" i="1"/>
  <c r="R345" i="1" s="1"/>
  <c r="GK345" i="1" s="1"/>
  <c r="CR342" i="1"/>
  <c r="Q342" i="1" s="1"/>
  <c r="AD353" i="1" s="1"/>
  <c r="CS342" i="1"/>
  <c r="CM205" i="1"/>
  <c r="BD222" i="1"/>
  <c r="T215" i="1"/>
  <c r="CP163" i="1"/>
  <c r="O163" i="1" s="1"/>
  <c r="BA390" i="1"/>
  <c r="AD342" i="1"/>
  <c r="AB342" i="1" s="1"/>
  <c r="CR339" i="1"/>
  <c r="Q339" i="1" s="1"/>
  <c r="CP339" i="1" s="1"/>
  <c r="O339" i="1" s="1"/>
  <c r="CS339" i="1"/>
  <c r="R339" i="1" s="1"/>
  <c r="GK339" i="1" s="1"/>
  <c r="CY264" i="1"/>
  <c r="X264" i="1" s="1"/>
  <c r="CL205" i="1"/>
  <c r="BC222" i="1"/>
  <c r="CY170" i="1"/>
  <c r="X170" i="1" s="1"/>
  <c r="CZ170" i="1"/>
  <c r="Y170" i="1" s="1"/>
  <c r="CY83" i="1"/>
  <c r="X83" i="1" s="1"/>
  <c r="CZ83" i="1"/>
  <c r="Y83" i="1" s="1"/>
  <c r="AF91" i="1"/>
  <c r="CS161" i="1"/>
  <c r="R161" i="1" s="1"/>
  <c r="GK161" i="1" s="1"/>
  <c r="CR161" i="1"/>
  <c r="Q161" i="1" s="1"/>
  <c r="CP161" i="1" s="1"/>
  <c r="O161" i="1" s="1"/>
  <c r="GM161" i="1" s="1"/>
  <c r="GP161" i="1" s="1"/>
  <c r="AD161" i="1"/>
  <c r="AB161" i="1" s="1"/>
  <c r="AP44" i="1"/>
  <c r="BY30" i="1"/>
  <c r="CI44" i="1"/>
  <c r="CR209" i="1"/>
  <c r="Q209" i="1" s="1"/>
  <c r="CP209" i="1" s="1"/>
  <c r="O209" i="1" s="1"/>
  <c r="GM209" i="1" s="1"/>
  <c r="GP209" i="1" s="1"/>
  <c r="CS209" i="1"/>
  <c r="R209" i="1" s="1"/>
  <c r="GK209" i="1" s="1"/>
  <c r="CK157" i="1"/>
  <c r="BB173" i="1"/>
  <c r="CR159" i="1"/>
  <c r="Q159" i="1" s="1"/>
  <c r="CP159" i="1" s="1"/>
  <c r="O159" i="1" s="1"/>
  <c r="CS159" i="1"/>
  <c r="R159" i="1" s="1"/>
  <c r="GK159" i="1" s="1"/>
  <c r="W218" i="1"/>
  <c r="T217" i="1"/>
  <c r="AB211" i="1"/>
  <c r="CY210" i="1"/>
  <c r="X210" i="1" s="1"/>
  <c r="CZ210" i="1"/>
  <c r="Y210" i="1" s="1"/>
  <c r="AD209" i="1"/>
  <c r="AB209" i="1" s="1"/>
  <c r="AB171" i="1"/>
  <c r="CP168" i="1"/>
  <c r="O168" i="1" s="1"/>
  <c r="AD159" i="1"/>
  <c r="AB159" i="1" s="1"/>
  <c r="V218" i="1"/>
  <c r="GX217" i="1"/>
  <c r="AQ222" i="1"/>
  <c r="BZ205" i="1"/>
  <c r="AD169" i="1"/>
  <c r="AB169" i="1" s="1"/>
  <c r="CR169" i="1"/>
  <c r="CS169" i="1"/>
  <c r="GX219" i="1"/>
  <c r="U218" i="1"/>
  <c r="F107" i="1"/>
  <c r="BC76" i="1"/>
  <c r="AD260" i="1"/>
  <c r="AB260" i="1" s="1"/>
  <c r="BY271" i="1"/>
  <c r="CP210" i="1"/>
  <c r="O210" i="1" s="1"/>
  <c r="CK76" i="1"/>
  <c r="BB91" i="1"/>
  <c r="AJ91" i="1"/>
  <c r="CP216" i="1"/>
  <c r="O216" i="1" s="1"/>
  <c r="AD215" i="1"/>
  <c r="AB215" i="1" s="1"/>
  <c r="CR215" i="1"/>
  <c r="Q215" i="1" s="1"/>
  <c r="CP215" i="1" s="1"/>
  <c r="O215" i="1" s="1"/>
  <c r="CS215" i="1"/>
  <c r="CC173" i="1"/>
  <c r="CY207" i="1"/>
  <c r="X207" i="1" s="1"/>
  <c r="GM207" i="1" s="1"/>
  <c r="GP207" i="1" s="1"/>
  <c r="CZ207" i="1"/>
  <c r="Y207" i="1" s="1"/>
  <c r="CB173" i="1"/>
  <c r="CZ162" i="1"/>
  <c r="Y162" i="1" s="1"/>
  <c r="CY162" i="1"/>
  <c r="X162" i="1" s="1"/>
  <c r="CR269" i="1"/>
  <c r="Q269" i="1" s="1"/>
  <c r="CS269" i="1"/>
  <c r="R269" i="1" s="1"/>
  <c r="GK269" i="1" s="1"/>
  <c r="W169" i="1"/>
  <c r="CS165" i="1"/>
  <c r="CR165" i="1"/>
  <c r="Q165" i="1" s="1"/>
  <c r="BZ173" i="1"/>
  <c r="CR162" i="1"/>
  <c r="Q162" i="1" s="1"/>
  <c r="CS162" i="1"/>
  <c r="R162" i="1" s="1"/>
  <c r="GK162" i="1" s="1"/>
  <c r="AD162" i="1"/>
  <c r="AB162" i="1" s="1"/>
  <c r="AD269" i="1"/>
  <c r="AB269" i="1" s="1"/>
  <c r="AD264" i="1"/>
  <c r="AB264" i="1" s="1"/>
  <c r="P219" i="1"/>
  <c r="CY208" i="1"/>
  <c r="X208" i="1" s="1"/>
  <c r="CZ208" i="1"/>
  <c r="Y208" i="1" s="1"/>
  <c r="CS170" i="1"/>
  <c r="R170" i="1" s="1"/>
  <c r="GK170" i="1" s="1"/>
  <c r="CR170" i="1"/>
  <c r="Q170" i="1" s="1"/>
  <c r="CQ166" i="1"/>
  <c r="P166" i="1" s="1"/>
  <c r="AD165" i="1"/>
  <c r="CQ162" i="1"/>
  <c r="P162" i="1" s="1"/>
  <c r="AB160" i="1"/>
  <c r="AD170" i="1"/>
  <c r="AB170" i="1" s="1"/>
  <c r="CR167" i="1"/>
  <c r="Q167" i="1" s="1"/>
  <c r="CP167" i="1" s="1"/>
  <c r="O167" i="1" s="1"/>
  <c r="CS167" i="1"/>
  <c r="CY166" i="1"/>
  <c r="X166" i="1" s="1"/>
  <c r="AB165" i="1"/>
  <c r="CQ165" i="1"/>
  <c r="P165" i="1" s="1"/>
  <c r="CP165" i="1" s="1"/>
  <c r="O165" i="1" s="1"/>
  <c r="CY82" i="1"/>
  <c r="X82" i="1" s="1"/>
  <c r="CZ82" i="1"/>
  <c r="Y82" i="1" s="1"/>
  <c r="CS260" i="1"/>
  <c r="R260" i="1" s="1"/>
  <c r="GK260" i="1" s="1"/>
  <c r="AC222" i="1"/>
  <c r="CQ170" i="1"/>
  <c r="P170" i="1" s="1"/>
  <c r="CY163" i="1"/>
  <c r="X163" i="1" s="1"/>
  <c r="CZ163" i="1"/>
  <c r="Y163" i="1" s="1"/>
  <c r="BB222" i="1"/>
  <c r="U215" i="1"/>
  <c r="CS164" i="1"/>
  <c r="R164" i="1" s="1"/>
  <c r="GK164" i="1" s="1"/>
  <c r="CR164" i="1"/>
  <c r="Q164" i="1" s="1"/>
  <c r="CQ87" i="1"/>
  <c r="P87" i="1" s="1"/>
  <c r="GK83" i="1"/>
  <c r="CP82" i="1"/>
  <c r="O82" i="1" s="1"/>
  <c r="CY42" i="1"/>
  <c r="X42" i="1" s="1"/>
  <c r="CZ42" i="1"/>
  <c r="Y42" i="1" s="1"/>
  <c r="CQ80" i="1"/>
  <c r="P80" i="1" s="1"/>
  <c r="CP80" i="1" s="1"/>
  <c r="O80" i="1" s="1"/>
  <c r="AB80" i="1"/>
  <c r="CY86" i="1"/>
  <c r="X86" i="1" s="1"/>
  <c r="CP208" i="1"/>
  <c r="O208" i="1" s="1"/>
  <c r="AB207" i="1"/>
  <c r="BY173" i="1"/>
  <c r="CY79" i="1"/>
  <c r="X79" i="1" s="1"/>
  <c r="CZ79" i="1"/>
  <c r="Y79" i="1" s="1"/>
  <c r="AB208" i="1"/>
  <c r="T167" i="1"/>
  <c r="CZ89" i="1"/>
  <c r="Y89" i="1" s="1"/>
  <c r="CY89" i="1"/>
  <c r="X89" i="1" s="1"/>
  <c r="CQ86" i="1"/>
  <c r="P86" i="1" s="1"/>
  <c r="CP81" i="1"/>
  <c r="O81" i="1" s="1"/>
  <c r="AB218" i="1"/>
  <c r="GX213" i="1"/>
  <c r="V168" i="1"/>
  <c r="CP89" i="1"/>
  <c r="O89" i="1" s="1"/>
  <c r="AB81" i="1"/>
  <c r="T213" i="1"/>
  <c r="AG222" i="1" s="1"/>
  <c r="GX168" i="1"/>
  <c r="GX167" i="1"/>
  <c r="AQ91" i="1"/>
  <c r="AD217" i="1"/>
  <c r="AB217" i="1" s="1"/>
  <c r="AB214" i="1"/>
  <c r="GX170" i="1"/>
  <c r="V170" i="1"/>
  <c r="AO76" i="1"/>
  <c r="F95" i="1"/>
  <c r="CY81" i="1"/>
  <c r="X81" i="1" s="1"/>
  <c r="CZ80" i="1"/>
  <c r="Y80" i="1" s="1"/>
  <c r="CY80" i="1"/>
  <c r="X80" i="1" s="1"/>
  <c r="CR220" i="1"/>
  <c r="Q220" i="1" s="1"/>
  <c r="CP220" i="1" s="1"/>
  <c r="O220" i="1" s="1"/>
  <c r="CS220" i="1"/>
  <c r="R220" i="1" s="1"/>
  <c r="GK220" i="1" s="1"/>
  <c r="CR213" i="1"/>
  <c r="Q213" i="1" s="1"/>
  <c r="CS213" i="1"/>
  <c r="CK30" i="1"/>
  <c r="BB44" i="1"/>
  <c r="AD220" i="1"/>
  <c r="AB220" i="1" s="1"/>
  <c r="AD213" i="1"/>
  <c r="AB213" i="1" s="1"/>
  <c r="V162" i="1"/>
  <c r="AO121" i="1"/>
  <c r="CR87" i="1"/>
  <c r="Q87" i="1" s="1"/>
  <c r="AD87" i="1"/>
  <c r="AB87" i="1" s="1"/>
  <c r="CS87" i="1"/>
  <c r="R87" i="1" s="1"/>
  <c r="GK87" i="1" s="1"/>
  <c r="CT78" i="1"/>
  <c r="S78" i="1" s="1"/>
  <c r="CP78" i="1" s="1"/>
  <c r="O78" i="1" s="1"/>
  <c r="AB78" i="1"/>
  <c r="AG44" i="1"/>
  <c r="CR79" i="1"/>
  <c r="Q79" i="1" s="1"/>
  <c r="AD79" i="1"/>
  <c r="CY36" i="1"/>
  <c r="X36" i="1" s="1"/>
  <c r="CZ36" i="1"/>
  <c r="Y36" i="1" s="1"/>
  <c r="GM36" i="1" s="1"/>
  <c r="GP36" i="1" s="1"/>
  <c r="AB79" i="1"/>
  <c r="F48" i="1"/>
  <c r="AO30" i="1"/>
  <c r="CY33" i="1"/>
  <c r="X33" i="1" s="1"/>
  <c r="CZ33" i="1"/>
  <c r="Y33" i="1" s="1"/>
  <c r="BD30" i="1"/>
  <c r="F69" i="1"/>
  <c r="BD121" i="1"/>
  <c r="CY41" i="1"/>
  <c r="X41" i="1" s="1"/>
  <c r="CZ41" i="1"/>
  <c r="Y41" i="1" s="1"/>
  <c r="CY40" i="1"/>
  <c r="X40" i="1" s="1"/>
  <c r="CZ40" i="1"/>
  <c r="Y40" i="1" s="1"/>
  <c r="CY39" i="1"/>
  <c r="X39" i="1" s="1"/>
  <c r="CZ39" i="1"/>
  <c r="Y39" i="1" s="1"/>
  <c r="CY37" i="1"/>
  <c r="X37" i="1" s="1"/>
  <c r="CZ37" i="1"/>
  <c r="Y37" i="1" s="1"/>
  <c r="AH44" i="1"/>
  <c r="AB85" i="1"/>
  <c r="U83" i="1"/>
  <c r="AS44" i="1"/>
  <c r="CB30" i="1"/>
  <c r="CY34" i="1"/>
  <c r="X34" i="1" s="1"/>
  <c r="CZ34" i="1"/>
  <c r="Y34" i="1" s="1"/>
  <c r="CC91" i="1"/>
  <c r="CZ38" i="1"/>
  <c r="Y38" i="1" s="1"/>
  <c r="AF44" i="1"/>
  <c r="CY35" i="1"/>
  <c r="X35" i="1" s="1"/>
  <c r="CZ35" i="1"/>
  <c r="Y35" i="1" s="1"/>
  <c r="CY32" i="1"/>
  <c r="X32" i="1" s="1"/>
  <c r="CZ32" i="1"/>
  <c r="Y32" i="1" s="1"/>
  <c r="AB84" i="1"/>
  <c r="CP41" i="1"/>
  <c r="O41" i="1" s="1"/>
  <c r="CP40" i="1"/>
  <c r="O40" i="1" s="1"/>
  <c r="CP37" i="1"/>
  <c r="O37" i="1" s="1"/>
  <c r="GM37" i="1" s="1"/>
  <c r="GP37" i="1" s="1"/>
  <c r="CR83" i="1"/>
  <c r="Q83" i="1" s="1"/>
  <c r="AD83" i="1"/>
  <c r="AB83" i="1" s="1"/>
  <c r="CP34" i="1"/>
  <c r="O34" i="1" s="1"/>
  <c r="AT44" i="1"/>
  <c r="BY91" i="1"/>
  <c r="CS79" i="1"/>
  <c r="R79" i="1" s="1"/>
  <c r="GK79" i="1" s="1"/>
  <c r="BX205" i="1"/>
  <c r="AB89" i="1"/>
  <c r="U87" i="1"/>
  <c r="CQ79" i="1"/>
  <c r="P79" i="1" s="1"/>
  <c r="CP79" i="1" s="1"/>
  <c r="O79" i="1" s="1"/>
  <c r="GM79" i="1" s="1"/>
  <c r="GP79" i="1" s="1"/>
  <c r="CM76" i="1"/>
  <c r="BC44" i="1"/>
  <c r="AD38" i="1"/>
  <c r="AB38" i="1" s="1"/>
  <c r="AB35" i="1"/>
  <c r="AD32" i="1"/>
  <c r="AB32" i="1" s="1"/>
  <c r="CG44" i="1"/>
  <c r="BX30" i="1"/>
  <c r="CS41" i="1"/>
  <c r="AD36" i="1"/>
  <c r="AB36" i="1" s="1"/>
  <c r="CS35" i="1"/>
  <c r="AD33" i="1"/>
  <c r="AB33" i="1" s="1"/>
  <c r="CS38" i="1"/>
  <c r="CS32" i="1"/>
  <c r="R32" i="1" s="1"/>
  <c r="GK32" i="1" s="1"/>
  <c r="T670" i="8" l="1"/>
  <c r="K674" i="8" s="1"/>
  <c r="T664" i="7"/>
  <c r="J668" i="7" s="1"/>
  <c r="T486" i="8"/>
  <c r="K490" i="8" s="1"/>
  <c r="T480" i="7"/>
  <c r="J484" i="7" s="1"/>
  <c r="T111" i="7"/>
  <c r="J118" i="7" s="1"/>
  <c r="T117" i="8"/>
  <c r="K124" i="8" s="1"/>
  <c r="T130" i="7"/>
  <c r="J135" i="7" s="1"/>
  <c r="T136" i="8"/>
  <c r="K141" i="8" s="1"/>
  <c r="GM574" i="1"/>
  <c r="GP574" i="1" s="1"/>
  <c r="CI222" i="1"/>
  <c r="AZ222" i="1" s="1"/>
  <c r="BY205" i="1"/>
  <c r="AP222" i="1"/>
  <c r="GM40" i="1"/>
  <c r="GP40" i="1" s="1"/>
  <c r="AI222" i="1"/>
  <c r="AI205" i="1" s="1"/>
  <c r="GM497" i="1"/>
  <c r="GP497" i="1" s="1"/>
  <c r="J813" i="8"/>
  <c r="GM594" i="1"/>
  <c r="GP594" i="1" s="1"/>
  <c r="J871" i="7"/>
  <c r="K877" i="8"/>
  <c r="R525" i="1"/>
  <c r="GK525" i="1" s="1"/>
  <c r="V503" i="8"/>
  <c r="V497" i="7"/>
  <c r="CZ705" i="1"/>
  <c r="Y705" i="1" s="1"/>
  <c r="K914" i="8"/>
  <c r="J908" i="7"/>
  <c r="T863" i="8"/>
  <c r="K869" i="8" s="1"/>
  <c r="T857" i="7"/>
  <c r="J863" i="7" s="1"/>
  <c r="R65" i="7"/>
  <c r="J71" i="7" s="1"/>
  <c r="R71" i="8"/>
  <c r="K77" i="8" s="1"/>
  <c r="T847" i="7"/>
  <c r="J853" i="7" s="1"/>
  <c r="T853" i="8"/>
  <c r="K859" i="8" s="1"/>
  <c r="CB687" i="1"/>
  <c r="AS714" i="1"/>
  <c r="F731" i="1" s="1"/>
  <c r="GK704" i="1"/>
  <c r="GM704" i="1" s="1"/>
  <c r="GP704" i="1" s="1"/>
  <c r="J900" i="7"/>
  <c r="K906" i="8"/>
  <c r="GM32" i="1"/>
  <c r="GP32" i="1" s="1"/>
  <c r="GM506" i="1"/>
  <c r="GP506" i="1" s="1"/>
  <c r="V122" i="7"/>
  <c r="V128" i="8"/>
  <c r="R86" i="1"/>
  <c r="K865" i="8"/>
  <c r="J859" i="7"/>
  <c r="CP700" i="1"/>
  <c r="O700" i="1" s="1"/>
  <c r="V837" i="7"/>
  <c r="J844" i="7" s="1"/>
  <c r="V843" i="8"/>
  <c r="K850" i="8" s="1"/>
  <c r="R698" i="1"/>
  <c r="R43" i="8"/>
  <c r="K46" i="8" s="1"/>
  <c r="R37" i="7"/>
  <c r="J40" i="7" s="1"/>
  <c r="GM514" i="1"/>
  <c r="GP514" i="1" s="1"/>
  <c r="R505" i="1"/>
  <c r="GK505" i="1" s="1"/>
  <c r="V417" i="7"/>
  <c r="V423" i="8"/>
  <c r="T395" i="8"/>
  <c r="K399" i="8" s="1"/>
  <c r="T389" i="7"/>
  <c r="J393" i="7" s="1"/>
  <c r="V194" i="8"/>
  <c r="V188" i="7"/>
  <c r="R168" i="1"/>
  <c r="GK168" i="1" s="1"/>
  <c r="GM168" i="1" s="1"/>
  <c r="GP168" i="1" s="1"/>
  <c r="J502" i="8"/>
  <c r="T656" i="8"/>
  <c r="K660" i="8" s="1"/>
  <c r="T650" i="7"/>
  <c r="J654" i="7" s="1"/>
  <c r="K741" i="8"/>
  <c r="J735" i="7"/>
  <c r="CP619" i="1"/>
  <c r="O619" i="1" s="1"/>
  <c r="R510" i="8"/>
  <c r="K516" i="8" s="1"/>
  <c r="R504" i="7"/>
  <c r="J510" i="7" s="1"/>
  <c r="T50" i="8"/>
  <c r="K54" i="8" s="1"/>
  <c r="T44" i="7"/>
  <c r="J48" i="7" s="1"/>
  <c r="F240" i="1"/>
  <c r="GM595" i="1"/>
  <c r="GP595" i="1" s="1"/>
  <c r="R656" i="8"/>
  <c r="K659" i="8" s="1"/>
  <c r="R650" i="7"/>
  <c r="J653" i="7" s="1"/>
  <c r="I514" i="7"/>
  <c r="K243" i="8"/>
  <c r="J237" i="7"/>
  <c r="CY215" i="1"/>
  <c r="X215" i="1" s="1"/>
  <c r="GM511" i="1"/>
  <c r="GP511" i="1" s="1"/>
  <c r="J164" i="7"/>
  <c r="K170" i="8"/>
  <c r="AF173" i="1"/>
  <c r="AF157" i="1" s="1"/>
  <c r="CY165" i="1"/>
  <c r="X165" i="1" s="1"/>
  <c r="T303" i="7"/>
  <c r="J307" i="7" s="1"/>
  <c r="T309" i="8"/>
  <c r="K313" i="8" s="1"/>
  <c r="CP596" i="1"/>
  <c r="O596" i="1" s="1"/>
  <c r="GM596" i="1" s="1"/>
  <c r="GP596" i="1" s="1"/>
  <c r="J659" i="7"/>
  <c r="K665" i="8"/>
  <c r="GM581" i="1"/>
  <c r="GP581" i="1" s="1"/>
  <c r="AG254" i="1"/>
  <c r="T271" i="1"/>
  <c r="F292" i="1" s="1"/>
  <c r="J115" i="7"/>
  <c r="K121" i="8"/>
  <c r="GK85" i="1"/>
  <c r="R165" i="1"/>
  <c r="V169" i="8"/>
  <c r="K175" i="8" s="1"/>
  <c r="V163" i="7"/>
  <c r="J169" i="7" s="1"/>
  <c r="R257" i="1"/>
  <c r="GK257" i="1" s="1"/>
  <c r="V289" i="8"/>
  <c r="V283" i="7"/>
  <c r="AV390" i="1"/>
  <c r="AV385" i="1" s="1"/>
  <c r="T757" i="8"/>
  <c r="K762" i="8" s="1"/>
  <c r="T751" i="7"/>
  <c r="J756" i="7" s="1"/>
  <c r="CY85" i="1"/>
  <c r="X85" i="1" s="1"/>
  <c r="CZ619" i="1"/>
  <c r="Y619" i="1" s="1"/>
  <c r="T586" i="8"/>
  <c r="K590" i="8" s="1"/>
  <c r="T580" i="7"/>
  <c r="J584" i="7" s="1"/>
  <c r="K197" i="8"/>
  <c r="J191" i="7"/>
  <c r="CY693" i="1"/>
  <c r="X693" i="1" s="1"/>
  <c r="K796" i="8"/>
  <c r="J790" i="7"/>
  <c r="R261" i="1"/>
  <c r="GK261" i="1" s="1"/>
  <c r="GM261" i="1" s="1"/>
  <c r="GP261" i="1" s="1"/>
  <c r="V296" i="7"/>
  <c r="V302" i="8"/>
  <c r="T629" i="7"/>
  <c r="J633" i="7" s="1"/>
  <c r="T635" i="8"/>
  <c r="K639" i="8" s="1"/>
  <c r="R947" i="7"/>
  <c r="J952" i="7" s="1"/>
  <c r="R953" i="8"/>
  <c r="K958" i="8" s="1"/>
  <c r="K263" i="7"/>
  <c r="L269" i="8"/>
  <c r="CY256" i="1"/>
  <c r="X256" i="1" s="1"/>
  <c r="T437" i="8"/>
  <c r="K441" i="8" s="1"/>
  <c r="J443" i="8" s="1"/>
  <c r="T431" i="7"/>
  <c r="J435" i="7" s="1"/>
  <c r="I437" i="7" s="1"/>
  <c r="T947" i="7"/>
  <c r="J953" i="7" s="1"/>
  <c r="T953" i="8"/>
  <c r="K959" i="8" s="1"/>
  <c r="AC254" i="1"/>
  <c r="CF271" i="1"/>
  <c r="P271" i="1"/>
  <c r="P254" i="1" s="1"/>
  <c r="CE271" i="1"/>
  <c r="CP580" i="1"/>
  <c r="O580" i="1" s="1"/>
  <c r="GM580" i="1" s="1"/>
  <c r="GP580" i="1" s="1"/>
  <c r="K609" i="8"/>
  <c r="J603" i="7"/>
  <c r="CP705" i="1"/>
  <c r="O705" i="1" s="1"/>
  <c r="K915" i="8"/>
  <c r="J909" i="7"/>
  <c r="CP162" i="1"/>
  <c r="O162" i="1" s="1"/>
  <c r="GM162" i="1" s="1"/>
  <c r="GP162" i="1" s="1"/>
  <c r="R322" i="8"/>
  <c r="K327" i="8" s="1"/>
  <c r="R316" i="7"/>
  <c r="J321" i="7" s="1"/>
  <c r="R726" i="8"/>
  <c r="K729" i="8" s="1"/>
  <c r="R720" i="7"/>
  <c r="J723" i="7" s="1"/>
  <c r="GM708" i="1"/>
  <c r="GP708" i="1" s="1"/>
  <c r="J585" i="8"/>
  <c r="AO157" i="1"/>
  <c r="F177" i="1"/>
  <c r="T573" i="7"/>
  <c r="J577" i="7" s="1"/>
  <c r="T579" i="8"/>
  <c r="K583" i="8" s="1"/>
  <c r="GK344" i="1"/>
  <c r="J346" i="7"/>
  <c r="K352" i="8"/>
  <c r="AG91" i="1"/>
  <c r="T289" i="8"/>
  <c r="K293" i="8" s="1"/>
  <c r="T283" i="7"/>
  <c r="J287" i="7" s="1"/>
  <c r="F394" i="1"/>
  <c r="AO385" i="1"/>
  <c r="T58" i="7"/>
  <c r="J62" i="7" s="1"/>
  <c r="T64" i="8"/>
  <c r="K68" i="8" s="1"/>
  <c r="T242" i="8"/>
  <c r="K246" i="8" s="1"/>
  <c r="T236" i="7"/>
  <c r="J240" i="7" s="1"/>
  <c r="T296" i="7"/>
  <c r="J300" i="7" s="1"/>
  <c r="T302" i="8"/>
  <c r="K306" i="8" s="1"/>
  <c r="R493" i="8"/>
  <c r="K498" i="8" s="1"/>
  <c r="R487" i="7"/>
  <c r="J492" i="7" s="1"/>
  <c r="K256" i="7"/>
  <c r="L262" i="8"/>
  <c r="J425" i="7"/>
  <c r="K431" i="8"/>
  <c r="CY508" i="1"/>
  <c r="X508" i="1" s="1"/>
  <c r="CZ508" i="1"/>
  <c r="Y508" i="1" s="1"/>
  <c r="CP508" i="1"/>
  <c r="O508" i="1" s="1"/>
  <c r="GM508" i="1" s="1"/>
  <c r="GP508" i="1" s="1"/>
  <c r="R64" i="8"/>
  <c r="K67" i="8" s="1"/>
  <c r="J70" i="8" s="1"/>
  <c r="R58" i="7"/>
  <c r="J61" i="7" s="1"/>
  <c r="AK459" i="1"/>
  <c r="X459" i="1" s="1"/>
  <c r="R373" i="7"/>
  <c r="J377" i="7" s="1"/>
  <c r="R379" i="8"/>
  <c r="K383" i="8" s="1"/>
  <c r="T487" i="7"/>
  <c r="J493" i="7" s="1"/>
  <c r="T493" i="8"/>
  <c r="K499" i="8" s="1"/>
  <c r="R897" i="7"/>
  <c r="J902" i="7" s="1"/>
  <c r="I906" i="7" s="1"/>
  <c r="R903" i="8"/>
  <c r="K908" i="8" s="1"/>
  <c r="K671" i="8"/>
  <c r="J665" i="7"/>
  <c r="T71" i="8"/>
  <c r="K78" i="8" s="1"/>
  <c r="T65" i="7"/>
  <c r="J72" i="7" s="1"/>
  <c r="T614" i="8"/>
  <c r="K618" i="8" s="1"/>
  <c r="J620" i="8" s="1"/>
  <c r="T608" i="7"/>
  <c r="J612" i="7" s="1"/>
  <c r="CY579" i="1"/>
  <c r="X579" i="1" s="1"/>
  <c r="K601" i="8"/>
  <c r="J595" i="7"/>
  <c r="CZ579" i="1"/>
  <c r="Y579" i="1" s="1"/>
  <c r="CP579" i="1"/>
  <c r="O579" i="1" s="1"/>
  <c r="GM579" i="1" s="1"/>
  <c r="GP579" i="1" s="1"/>
  <c r="R608" i="7"/>
  <c r="J611" i="7" s="1"/>
  <c r="R614" i="8"/>
  <c r="K617" i="8" s="1"/>
  <c r="T883" i="8"/>
  <c r="K889" i="8" s="1"/>
  <c r="T877" i="7"/>
  <c r="J883" i="7" s="1"/>
  <c r="K189" i="8"/>
  <c r="J183" i="7"/>
  <c r="CY167" i="1"/>
  <c r="X167" i="1" s="1"/>
  <c r="CZ167" i="1"/>
  <c r="Y167" i="1" s="1"/>
  <c r="K417" i="8"/>
  <c r="J411" i="7"/>
  <c r="GK166" i="1"/>
  <c r="J175" i="7"/>
  <c r="K181" i="8"/>
  <c r="GM216" i="1"/>
  <c r="GP216" i="1" s="1"/>
  <c r="R703" i="1"/>
  <c r="V893" i="8"/>
  <c r="K900" i="8" s="1"/>
  <c r="V887" i="7"/>
  <c r="J894" i="7" s="1"/>
  <c r="R847" i="7"/>
  <c r="J852" i="7" s="1"/>
  <c r="R853" i="8"/>
  <c r="K858" i="8" s="1"/>
  <c r="K100" i="8"/>
  <c r="J94" i="7"/>
  <c r="AC91" i="1"/>
  <c r="CE91" i="1" s="1"/>
  <c r="J481" i="7"/>
  <c r="K487" i="8"/>
  <c r="GM454" i="1"/>
  <c r="GP454" i="1" s="1"/>
  <c r="J889" i="7"/>
  <c r="K895" i="8"/>
  <c r="J525" i="7"/>
  <c r="K531" i="8"/>
  <c r="K343" i="8"/>
  <c r="J337" i="7"/>
  <c r="CY342" i="1"/>
  <c r="X342" i="1" s="1"/>
  <c r="CZ342" i="1"/>
  <c r="Y342" i="1" s="1"/>
  <c r="AF353" i="1"/>
  <c r="BC495" i="1"/>
  <c r="BC651" i="1"/>
  <c r="F547" i="1"/>
  <c r="GM455" i="1"/>
  <c r="GP455" i="1" s="1"/>
  <c r="R568" i="1"/>
  <c r="V551" i="8"/>
  <c r="K559" i="8" s="1"/>
  <c r="V545" i="7"/>
  <c r="J553" i="7" s="1"/>
  <c r="R699" i="1"/>
  <c r="V853" i="8"/>
  <c r="K860" i="8" s="1"/>
  <c r="V847" i="7"/>
  <c r="J854" i="7" s="1"/>
  <c r="K855" i="8"/>
  <c r="J849" i="7"/>
  <c r="K250" i="8"/>
  <c r="J244" i="7"/>
  <c r="K74" i="8"/>
  <c r="J68" i="7"/>
  <c r="R599" i="1"/>
  <c r="GK599" i="1" s="1"/>
  <c r="V670" i="8"/>
  <c r="V664" i="7"/>
  <c r="F393" i="1"/>
  <c r="P385" i="1"/>
  <c r="K787" i="8"/>
  <c r="J781" i="7"/>
  <c r="I788" i="7" s="1"/>
  <c r="CP599" i="1"/>
  <c r="O599" i="1" s="1"/>
  <c r="GM599" i="1" s="1"/>
  <c r="GP599" i="1" s="1"/>
  <c r="V236" i="8"/>
  <c r="V230" i="7"/>
  <c r="R214" i="1"/>
  <c r="GK214" i="1" s="1"/>
  <c r="CP85" i="1"/>
  <c r="O85" i="1" s="1"/>
  <c r="J116" i="7"/>
  <c r="K122" i="8"/>
  <c r="GM259" i="1"/>
  <c r="GP259" i="1" s="1"/>
  <c r="R290" i="7"/>
  <c r="J292" i="7" s="1"/>
  <c r="R296" i="8"/>
  <c r="K298" i="8" s="1"/>
  <c r="R473" i="7"/>
  <c r="J476" i="7" s="1"/>
  <c r="R479" i="8"/>
  <c r="K482" i="8" s="1"/>
  <c r="CP692" i="1"/>
  <c r="O692" i="1" s="1"/>
  <c r="GM692" i="1" s="1"/>
  <c r="GP692" i="1" s="1"/>
  <c r="F411" i="1"/>
  <c r="T385" i="1"/>
  <c r="GK457" i="1"/>
  <c r="K382" i="8"/>
  <c r="J376" i="7"/>
  <c r="AE459" i="1"/>
  <c r="R178" i="8"/>
  <c r="K182" i="8" s="1"/>
  <c r="R172" i="7"/>
  <c r="J176" i="7" s="1"/>
  <c r="CP342" i="1"/>
  <c r="O342" i="1" s="1"/>
  <c r="R580" i="7"/>
  <c r="J583" i="7" s="1"/>
  <c r="R586" i="8"/>
  <c r="K589" i="8" s="1"/>
  <c r="T510" i="8"/>
  <c r="K517" i="8" s="1"/>
  <c r="T504" i="7"/>
  <c r="J511" i="7" s="1"/>
  <c r="R264" i="8"/>
  <c r="K267" i="8" s="1"/>
  <c r="R258" i="7"/>
  <c r="J261" i="7" s="1"/>
  <c r="R733" i="8"/>
  <c r="K736" i="8" s="1"/>
  <c r="R727" i="7"/>
  <c r="J730" i="7" s="1"/>
  <c r="K218" i="8"/>
  <c r="J212" i="7"/>
  <c r="GK710" i="1"/>
  <c r="GM710" i="1" s="1"/>
  <c r="GP710" i="1" s="1"/>
  <c r="J960" i="7"/>
  <c r="K966" i="8"/>
  <c r="R39" i="1"/>
  <c r="GK39" i="1" s="1"/>
  <c r="GM39" i="1" s="1"/>
  <c r="GP39" i="1" s="1"/>
  <c r="V57" i="8"/>
  <c r="V51" i="7"/>
  <c r="R608" i="1"/>
  <c r="GK608" i="1" s="1"/>
  <c r="GM608" i="1" s="1"/>
  <c r="GP608" i="1" s="1"/>
  <c r="V705" i="8"/>
  <c r="V699" i="7"/>
  <c r="T409" i="8"/>
  <c r="K413" i="8" s="1"/>
  <c r="T403" i="7"/>
  <c r="J407" i="7" s="1"/>
  <c r="CP699" i="1"/>
  <c r="O699" i="1" s="1"/>
  <c r="K857" i="8"/>
  <c r="J851" i="7"/>
  <c r="CY705" i="1"/>
  <c r="X705" i="1" s="1"/>
  <c r="T775" i="8"/>
  <c r="K781" i="8" s="1"/>
  <c r="T769" i="7"/>
  <c r="J775" i="7" s="1"/>
  <c r="AJ222" i="1"/>
  <c r="CP32" i="1"/>
  <c r="O32" i="1" s="1"/>
  <c r="J404" i="7"/>
  <c r="K410" i="8"/>
  <c r="CZ256" i="1"/>
  <c r="Y256" i="1" s="1"/>
  <c r="CY501" i="1"/>
  <c r="X501" i="1" s="1"/>
  <c r="CY619" i="1"/>
  <c r="X619" i="1" s="1"/>
  <c r="I295" i="7"/>
  <c r="R629" i="7"/>
  <c r="J632" i="7" s="1"/>
  <c r="R635" i="8"/>
  <c r="K638" i="8" s="1"/>
  <c r="CB76" i="1"/>
  <c r="AS91" i="1"/>
  <c r="AS121" i="1" s="1"/>
  <c r="AG173" i="1"/>
  <c r="AG157" i="1" s="1"/>
  <c r="T322" i="8"/>
  <c r="K328" i="8" s="1"/>
  <c r="T316" i="7"/>
  <c r="J322" i="7" s="1"/>
  <c r="K875" i="8"/>
  <c r="J869" i="7"/>
  <c r="J918" i="7"/>
  <c r="K924" i="8"/>
  <c r="CY706" i="1"/>
  <c r="X706" i="1" s="1"/>
  <c r="CZ706" i="1"/>
  <c r="Y706" i="1" s="1"/>
  <c r="K513" i="8"/>
  <c r="J507" i="7"/>
  <c r="CY599" i="1"/>
  <c r="X599" i="1" s="1"/>
  <c r="R705" i="1"/>
  <c r="V913" i="8"/>
  <c r="K920" i="8" s="1"/>
  <c r="V907" i="7"/>
  <c r="J914" i="7" s="1"/>
  <c r="K99" i="8"/>
  <c r="J93" i="7"/>
  <c r="BC563" i="1"/>
  <c r="R689" i="1"/>
  <c r="AE714" i="1" s="1"/>
  <c r="V757" i="8"/>
  <c r="K763" i="8" s="1"/>
  <c r="V751" i="7"/>
  <c r="J757" i="7" s="1"/>
  <c r="CZ165" i="1"/>
  <c r="Y165" i="1" s="1"/>
  <c r="CZ211" i="1"/>
  <c r="Y211" i="1" s="1"/>
  <c r="T402" i="8"/>
  <c r="K406" i="8" s="1"/>
  <c r="T396" i="7"/>
  <c r="J400" i="7" s="1"/>
  <c r="GM576" i="1"/>
  <c r="GP576" i="1" s="1"/>
  <c r="K759" i="8"/>
  <c r="J753" i="7"/>
  <c r="R707" i="1"/>
  <c r="V933" i="8"/>
  <c r="K940" i="8" s="1"/>
  <c r="V927" i="7"/>
  <c r="J934" i="7" s="1"/>
  <c r="R760" i="7"/>
  <c r="J764" i="7" s="1"/>
  <c r="R766" i="8"/>
  <c r="K770" i="8" s="1"/>
  <c r="J375" i="7"/>
  <c r="K381" i="8"/>
  <c r="AD459" i="1"/>
  <c r="J168" i="8"/>
  <c r="R289" i="8"/>
  <c r="K292" i="8" s="1"/>
  <c r="J295" i="8" s="1"/>
  <c r="R283" i="7"/>
  <c r="J286" i="7" s="1"/>
  <c r="I289" i="7" s="1"/>
  <c r="AL459" i="1"/>
  <c r="AL452" i="1" s="1"/>
  <c r="T379" i="8"/>
  <c r="K384" i="8" s="1"/>
  <c r="T373" i="7"/>
  <c r="J378" i="7" s="1"/>
  <c r="R719" i="8"/>
  <c r="K722" i="8" s="1"/>
  <c r="J725" i="8" s="1"/>
  <c r="R713" i="7"/>
  <c r="J716" i="7" s="1"/>
  <c r="K553" i="8"/>
  <c r="J547" i="7"/>
  <c r="J446" i="7"/>
  <c r="K452" i="8"/>
  <c r="CY513" i="1"/>
  <c r="X513" i="1" s="1"/>
  <c r="CZ513" i="1"/>
  <c r="Y513" i="1" s="1"/>
  <c r="R417" i="7"/>
  <c r="J420" i="7" s="1"/>
  <c r="R423" i="8"/>
  <c r="K426" i="8" s="1"/>
  <c r="Y385" i="1"/>
  <c r="F417" i="1"/>
  <c r="K119" i="8"/>
  <c r="J113" i="7"/>
  <c r="R700" i="1"/>
  <c r="V863" i="8"/>
  <c r="K870" i="8" s="1"/>
  <c r="V857" i="7"/>
  <c r="J864" i="7" s="1"/>
  <c r="J892" i="8"/>
  <c r="J102" i="7"/>
  <c r="K108" i="8"/>
  <c r="R40" i="1"/>
  <c r="GK40" i="1" s="1"/>
  <c r="V58" i="7"/>
  <c r="V64" i="8"/>
  <c r="K474" i="8"/>
  <c r="J478" i="8" s="1"/>
  <c r="J468" i="7"/>
  <c r="R256" i="1"/>
  <c r="V282" i="8"/>
  <c r="V276" i="7"/>
  <c r="AD44" i="1"/>
  <c r="J868" i="7"/>
  <c r="K874" i="8"/>
  <c r="CZ701" i="1"/>
  <c r="Y701" i="1" s="1"/>
  <c r="CY701" i="1"/>
  <c r="X701" i="1" s="1"/>
  <c r="T438" i="7"/>
  <c r="J442" i="7" s="1"/>
  <c r="T444" i="8"/>
  <c r="K448" i="8" s="1"/>
  <c r="GM524" i="1"/>
  <c r="GP524" i="1" s="1"/>
  <c r="R213" i="1"/>
  <c r="GK213" i="1" s="1"/>
  <c r="V229" i="8"/>
  <c r="V223" i="7"/>
  <c r="T290" i="7"/>
  <c r="J293" i="7" s="1"/>
  <c r="T296" i="8"/>
  <c r="K299" i="8" s="1"/>
  <c r="CP588" i="1"/>
  <c r="O588" i="1" s="1"/>
  <c r="K637" i="8"/>
  <c r="J631" i="7"/>
  <c r="AF531" i="1"/>
  <c r="T479" i="8"/>
  <c r="K483" i="8" s="1"/>
  <c r="T473" i="7"/>
  <c r="J477" i="7" s="1"/>
  <c r="R583" i="1"/>
  <c r="GK583" i="1" s="1"/>
  <c r="GM583" i="1" s="1"/>
  <c r="GP583" i="1" s="1"/>
  <c r="V608" i="7"/>
  <c r="V614" i="8"/>
  <c r="T963" i="8"/>
  <c r="K969" i="8" s="1"/>
  <c r="T957" i="7"/>
  <c r="J963" i="7" s="1"/>
  <c r="AU385" i="1"/>
  <c r="I985" i="7"/>
  <c r="J520" i="8"/>
  <c r="V445" i="7"/>
  <c r="V451" i="8"/>
  <c r="R513" i="1"/>
  <c r="GK513" i="1" s="1"/>
  <c r="K171" i="8"/>
  <c r="J165" i="7"/>
  <c r="T727" i="7"/>
  <c r="J731" i="7" s="1"/>
  <c r="T733" i="8"/>
  <c r="K737" i="8" s="1"/>
  <c r="CZ84" i="1"/>
  <c r="Y84" i="1" s="1"/>
  <c r="CY522" i="1"/>
  <c r="X522" i="1" s="1"/>
  <c r="J114" i="7"/>
  <c r="K120" i="8"/>
  <c r="R501" i="1"/>
  <c r="GK501" i="1" s="1"/>
  <c r="V409" i="8"/>
  <c r="V403" i="7"/>
  <c r="GK690" i="1"/>
  <c r="J763" i="7"/>
  <c r="K769" i="8"/>
  <c r="AJ173" i="1"/>
  <c r="AJ157" i="1" s="1"/>
  <c r="GM257" i="1"/>
  <c r="GP257" i="1" s="1"/>
  <c r="K109" i="7"/>
  <c r="L115" i="8"/>
  <c r="CJ173" i="1"/>
  <c r="BA173" i="1" s="1"/>
  <c r="R621" i="8"/>
  <c r="K624" i="8" s="1"/>
  <c r="J627" i="8" s="1"/>
  <c r="R615" i="7"/>
  <c r="J618" i="7" s="1"/>
  <c r="J67" i="7"/>
  <c r="K73" i="8"/>
  <c r="K138" i="8"/>
  <c r="J132" i="7"/>
  <c r="CY88" i="1"/>
  <c r="X88" i="1" s="1"/>
  <c r="CY504" i="1"/>
  <c r="X504" i="1" s="1"/>
  <c r="CJ254" i="1"/>
  <c r="R701" i="1"/>
  <c r="V867" i="7"/>
  <c r="J874" i="7" s="1"/>
  <c r="V873" i="8"/>
  <c r="K880" i="8" s="1"/>
  <c r="T128" i="8"/>
  <c r="K133" i="8" s="1"/>
  <c r="T122" i="7"/>
  <c r="J127" i="7" s="1"/>
  <c r="V459" i="7"/>
  <c r="V465" i="8"/>
  <c r="R517" i="1"/>
  <c r="GK517" i="1" s="1"/>
  <c r="GM517" i="1" s="1"/>
  <c r="GP517" i="1" s="1"/>
  <c r="J301" i="8"/>
  <c r="K51" i="8"/>
  <c r="J45" i="7"/>
  <c r="CY38" i="1"/>
  <c r="X38" i="1" s="1"/>
  <c r="R437" i="8"/>
  <c r="K440" i="8" s="1"/>
  <c r="R431" i="7"/>
  <c r="J434" i="7" s="1"/>
  <c r="T720" i="7"/>
  <c r="J724" i="7" s="1"/>
  <c r="T726" i="8"/>
  <c r="K730" i="8" s="1"/>
  <c r="CP693" i="1"/>
  <c r="O693" i="1" s="1"/>
  <c r="AJ531" i="1"/>
  <c r="AJ495" i="1" s="1"/>
  <c r="CY213" i="1"/>
  <c r="X213" i="1" s="1"/>
  <c r="K230" i="8"/>
  <c r="J224" i="7"/>
  <c r="CZ213" i="1"/>
  <c r="Y213" i="1" s="1"/>
  <c r="GX169" i="1"/>
  <c r="E192" i="7"/>
  <c r="F198" i="8"/>
  <c r="P169" i="1"/>
  <c r="AC173" i="1" s="1"/>
  <c r="U192" i="7"/>
  <c r="U198" i="8"/>
  <c r="T169" i="1"/>
  <c r="CZ693" i="1"/>
  <c r="Y693" i="1" s="1"/>
  <c r="CP211" i="1"/>
  <c r="O211" i="1" s="1"/>
  <c r="T57" i="8"/>
  <c r="K61" i="8" s="1"/>
  <c r="T51" i="7"/>
  <c r="J55" i="7" s="1"/>
  <c r="V169" i="1"/>
  <c r="AI173" i="1" s="1"/>
  <c r="CY211" i="1"/>
  <c r="X211" i="1" s="1"/>
  <c r="CZ216" i="1"/>
  <c r="Y216" i="1" s="1"/>
  <c r="R402" i="8"/>
  <c r="K405" i="8" s="1"/>
  <c r="R396" i="7"/>
  <c r="J399" i="7" s="1"/>
  <c r="AH452" i="1"/>
  <c r="R459" i="7"/>
  <c r="J462" i="7" s="1"/>
  <c r="R465" i="8"/>
  <c r="K468" i="8" s="1"/>
  <c r="J929" i="7"/>
  <c r="K935" i="8"/>
  <c r="CZ527" i="1"/>
  <c r="Y527" i="1" s="1"/>
  <c r="K522" i="8"/>
  <c r="J516" i="7"/>
  <c r="CY527" i="1"/>
  <c r="X527" i="1" s="1"/>
  <c r="Q192" i="7"/>
  <c r="I162" i="7"/>
  <c r="F198" i="1"/>
  <c r="BD157" i="1"/>
  <c r="I621" i="7"/>
  <c r="GK694" i="1"/>
  <c r="GM694" i="1" s="1"/>
  <c r="GP694" i="1" s="1"/>
  <c r="K808" i="8"/>
  <c r="J802" i="7"/>
  <c r="GK526" i="1"/>
  <c r="J508" i="7"/>
  <c r="K514" i="8"/>
  <c r="GK692" i="1"/>
  <c r="K788" i="8"/>
  <c r="J782" i="7"/>
  <c r="J550" i="8"/>
  <c r="R128" i="8"/>
  <c r="K132" i="8" s="1"/>
  <c r="R122" i="7"/>
  <c r="J126" i="7" s="1"/>
  <c r="R215" i="1"/>
  <c r="GK215" i="1" s="1"/>
  <c r="V242" i="8"/>
  <c r="V236" i="7"/>
  <c r="R347" i="1"/>
  <c r="GK347" i="1" s="1"/>
  <c r="V353" i="7"/>
  <c r="V359" i="8"/>
  <c r="CP571" i="1"/>
  <c r="O571" i="1" s="1"/>
  <c r="K574" i="8"/>
  <c r="J568" i="7"/>
  <c r="R601" i="1"/>
  <c r="GK601" i="1" s="1"/>
  <c r="V677" i="8"/>
  <c r="V671" i="7"/>
  <c r="R535" i="7"/>
  <c r="J540" i="7" s="1"/>
  <c r="I544" i="7" s="1"/>
  <c r="R541" i="8"/>
  <c r="K546" i="8" s="1"/>
  <c r="AT337" i="1"/>
  <c r="F371" i="1"/>
  <c r="T799" i="7"/>
  <c r="J804" i="7" s="1"/>
  <c r="T805" i="8"/>
  <c r="K810" i="8" s="1"/>
  <c r="T82" i="8"/>
  <c r="K87" i="8" s="1"/>
  <c r="T76" i="7"/>
  <c r="J81" i="7" s="1"/>
  <c r="AT420" i="1"/>
  <c r="R883" i="8"/>
  <c r="K888" i="8" s="1"/>
  <c r="R877" i="7"/>
  <c r="J882" i="7" s="1"/>
  <c r="I886" i="7" s="1"/>
  <c r="J809" i="7"/>
  <c r="K815" i="8"/>
  <c r="CZ695" i="1"/>
  <c r="Y695" i="1" s="1"/>
  <c r="CY695" i="1"/>
  <c r="X695" i="1" s="1"/>
  <c r="K897" i="8"/>
  <c r="J891" i="7"/>
  <c r="K351" i="8"/>
  <c r="J358" i="8" s="1"/>
  <c r="J345" i="7"/>
  <c r="CP344" i="1"/>
  <c r="O344" i="1" s="1"/>
  <c r="J277" i="7"/>
  <c r="K283" i="8"/>
  <c r="AL44" i="1"/>
  <c r="T37" i="7"/>
  <c r="J41" i="7" s="1"/>
  <c r="T43" i="8"/>
  <c r="K47" i="8" s="1"/>
  <c r="R265" i="7"/>
  <c r="J267" i="7" s="1"/>
  <c r="R271" i="8"/>
  <c r="K273" i="8" s="1"/>
  <c r="CJ222" i="1"/>
  <c r="K554" i="8"/>
  <c r="J548" i="7"/>
  <c r="J252" i="7"/>
  <c r="K258" i="8"/>
  <c r="R389" i="7"/>
  <c r="J392" i="7" s="1"/>
  <c r="I395" i="7" s="1"/>
  <c r="R395" i="8"/>
  <c r="K398" i="8" s="1"/>
  <c r="I496" i="7"/>
  <c r="R211" i="1"/>
  <c r="GK211" i="1" s="1"/>
  <c r="GM211" i="1" s="1"/>
  <c r="V217" i="8"/>
  <c r="K224" i="8" s="1"/>
  <c r="V211" i="7"/>
  <c r="J218" i="7" s="1"/>
  <c r="K44" i="8"/>
  <c r="J38" i="7"/>
  <c r="AS337" i="1"/>
  <c r="F370" i="1"/>
  <c r="K556" i="8"/>
  <c r="J550" i="7"/>
  <c r="R963" i="8"/>
  <c r="K968" i="8" s="1"/>
  <c r="J972" i="8" s="1"/>
  <c r="R957" i="7"/>
  <c r="J962" i="7" s="1"/>
  <c r="I966" i="7" s="1"/>
  <c r="CY84" i="1"/>
  <c r="X84" i="1" s="1"/>
  <c r="T258" i="7"/>
  <c r="J262" i="7" s="1"/>
  <c r="T264" i="8"/>
  <c r="K268" i="8" s="1"/>
  <c r="CP512" i="1"/>
  <c r="O512" i="1" s="1"/>
  <c r="GM512" i="1" s="1"/>
  <c r="GP512" i="1" s="1"/>
  <c r="K446" i="8"/>
  <c r="J450" i="8" s="1"/>
  <c r="J440" i="7"/>
  <c r="R167" i="1"/>
  <c r="GK167" i="1" s="1"/>
  <c r="V187" i="8"/>
  <c r="V181" i="7"/>
  <c r="R503" i="8"/>
  <c r="K506" i="8" s="1"/>
  <c r="R497" i="7"/>
  <c r="J500" i="7" s="1"/>
  <c r="I503" i="7" s="1"/>
  <c r="R785" i="8"/>
  <c r="K790" i="8" s="1"/>
  <c r="J794" i="8" s="1"/>
  <c r="R779" i="7"/>
  <c r="J784" i="7" s="1"/>
  <c r="R512" i="1"/>
  <c r="GK512" i="1" s="1"/>
  <c r="V438" i="7"/>
  <c r="V444" i="8"/>
  <c r="R933" i="8"/>
  <c r="K938" i="8" s="1"/>
  <c r="R927" i="7"/>
  <c r="J932" i="7" s="1"/>
  <c r="R775" i="8"/>
  <c r="K780" i="8" s="1"/>
  <c r="R769" i="7"/>
  <c r="J774" i="7" s="1"/>
  <c r="CY607" i="1"/>
  <c r="X607" i="1" s="1"/>
  <c r="K699" i="8"/>
  <c r="J693" i="7"/>
  <c r="CZ607" i="1"/>
  <c r="Y607" i="1" s="1"/>
  <c r="L126" i="8"/>
  <c r="K120" i="7"/>
  <c r="GM605" i="1"/>
  <c r="GP605" i="1" s="1"/>
  <c r="CZ504" i="1"/>
  <c r="Y504" i="1" s="1"/>
  <c r="R57" i="8"/>
  <c r="K60" i="8" s="1"/>
  <c r="R51" i="7"/>
  <c r="J54" i="7" s="1"/>
  <c r="CC205" i="1"/>
  <c r="R342" i="1"/>
  <c r="AE353" i="1" s="1"/>
  <c r="V336" i="7"/>
  <c r="V342" i="8"/>
  <c r="AF222" i="1"/>
  <c r="CY216" i="1"/>
  <c r="X216" i="1" s="1"/>
  <c r="R574" i="1"/>
  <c r="GK574" i="1" s="1"/>
  <c r="V586" i="8"/>
  <c r="V580" i="7"/>
  <c r="GM610" i="1"/>
  <c r="GP610" i="1" s="1"/>
  <c r="T459" i="7"/>
  <c r="J463" i="7" s="1"/>
  <c r="I465" i="7" s="1"/>
  <c r="T465" i="8"/>
  <c r="K469" i="8" s="1"/>
  <c r="T719" i="8"/>
  <c r="K723" i="8" s="1"/>
  <c r="T713" i="7"/>
  <c r="J717" i="7" s="1"/>
  <c r="T636" i="7"/>
  <c r="J640" i="7" s="1"/>
  <c r="T642" i="8"/>
  <c r="K646" i="8" s="1"/>
  <c r="K530" i="8"/>
  <c r="J524" i="7"/>
  <c r="CZ528" i="1"/>
  <c r="Y528" i="1" s="1"/>
  <c r="CY528" i="1"/>
  <c r="X528" i="1" s="1"/>
  <c r="GK567" i="1"/>
  <c r="GM567" i="1" s="1"/>
  <c r="K544" i="8"/>
  <c r="J538" i="7"/>
  <c r="V600" i="8"/>
  <c r="V594" i="7"/>
  <c r="R579" i="1"/>
  <c r="GK579" i="1" s="1"/>
  <c r="K266" i="8"/>
  <c r="J260" i="7"/>
  <c r="S192" i="7"/>
  <c r="K180" i="8"/>
  <c r="J174" i="7"/>
  <c r="K109" i="8"/>
  <c r="J103" i="7"/>
  <c r="CP526" i="1"/>
  <c r="O526" i="1" s="1"/>
  <c r="GM526" i="1" s="1"/>
  <c r="GP526" i="1" s="1"/>
  <c r="K515" i="8"/>
  <c r="J509" i="7"/>
  <c r="GK84" i="1"/>
  <c r="K110" i="8"/>
  <c r="J104" i="7"/>
  <c r="T197" i="7"/>
  <c r="J202" i="7" s="1"/>
  <c r="T203" i="8"/>
  <c r="K208" i="8" s="1"/>
  <c r="K111" i="8"/>
  <c r="J105" i="7"/>
  <c r="CP84" i="1"/>
  <c r="O84" i="1" s="1"/>
  <c r="V256" i="8"/>
  <c r="V250" i="7"/>
  <c r="K58" i="8"/>
  <c r="J52" i="7"/>
  <c r="J317" i="7"/>
  <c r="K323" i="8"/>
  <c r="T95" i="8"/>
  <c r="K102" i="8" s="1"/>
  <c r="T89" i="7"/>
  <c r="J96" i="7" s="1"/>
  <c r="R508" i="1"/>
  <c r="GK508" i="1" s="1"/>
  <c r="V430" i="8"/>
  <c r="V424" i="7"/>
  <c r="R518" i="1"/>
  <c r="GK518" i="1" s="1"/>
  <c r="V472" i="8"/>
  <c r="V466" i="7"/>
  <c r="R527" i="1"/>
  <c r="GK527" i="1" s="1"/>
  <c r="V521" i="8"/>
  <c r="V515" i="7"/>
  <c r="GM591" i="1"/>
  <c r="GP591" i="1" s="1"/>
  <c r="K629" i="8"/>
  <c r="J623" i="7"/>
  <c r="R528" i="1"/>
  <c r="GK528" i="1" s="1"/>
  <c r="V522" i="7"/>
  <c r="V528" i="8"/>
  <c r="T541" i="8"/>
  <c r="K547" i="8" s="1"/>
  <c r="T535" i="7"/>
  <c r="J541" i="7" s="1"/>
  <c r="GM566" i="1"/>
  <c r="GP566" i="1" s="1"/>
  <c r="R695" i="1"/>
  <c r="V814" i="8"/>
  <c r="K820" i="8" s="1"/>
  <c r="V808" i="7"/>
  <c r="J814" i="7" s="1"/>
  <c r="R863" i="8"/>
  <c r="K868" i="8" s="1"/>
  <c r="R857" i="7"/>
  <c r="J862" i="7" s="1"/>
  <c r="K424" i="8"/>
  <c r="J418" i="7"/>
  <c r="L134" i="8"/>
  <c r="K128" i="7"/>
  <c r="S169" i="1"/>
  <c r="V452" i="7"/>
  <c r="V458" i="8"/>
  <c r="R516" i="1"/>
  <c r="GK516" i="1" s="1"/>
  <c r="CY577" i="1"/>
  <c r="X577" i="1" s="1"/>
  <c r="K594" i="8"/>
  <c r="J588" i="7"/>
  <c r="CZ577" i="1"/>
  <c r="Y577" i="1" s="1"/>
  <c r="J319" i="7"/>
  <c r="K325" i="8"/>
  <c r="GK266" i="1"/>
  <c r="R219" i="1"/>
  <c r="GK219" i="1" s="1"/>
  <c r="V271" i="8"/>
  <c r="V265" i="7"/>
  <c r="R203" i="8"/>
  <c r="K207" i="8" s="1"/>
  <c r="R197" i="7"/>
  <c r="J201" i="7" s="1"/>
  <c r="I205" i="7" s="1"/>
  <c r="CY605" i="1"/>
  <c r="X605" i="1" s="1"/>
  <c r="J686" i="7"/>
  <c r="K692" i="8"/>
  <c r="CZ605" i="1"/>
  <c r="Y605" i="1" s="1"/>
  <c r="GK523" i="1"/>
  <c r="GM523" i="1" s="1"/>
  <c r="GP523" i="1" s="1"/>
  <c r="K496" i="8"/>
  <c r="J490" i="7"/>
  <c r="GK702" i="1"/>
  <c r="K886" i="8"/>
  <c r="J880" i="7"/>
  <c r="GM89" i="1"/>
  <c r="GP89" i="1" s="1"/>
  <c r="R95" i="8"/>
  <c r="K101" i="8" s="1"/>
  <c r="R89" i="7"/>
  <c r="J95" i="7" s="1"/>
  <c r="GM593" i="1"/>
  <c r="GP593" i="1" s="1"/>
  <c r="CP528" i="1"/>
  <c r="O528" i="1" s="1"/>
  <c r="GM528" i="1" s="1"/>
  <c r="GP528" i="1" s="1"/>
  <c r="K816" i="8"/>
  <c r="J810" i="7"/>
  <c r="T785" i="8"/>
  <c r="K791" i="8" s="1"/>
  <c r="T779" i="7"/>
  <c r="J785" i="7" s="1"/>
  <c r="K74" i="7"/>
  <c r="L80" i="8"/>
  <c r="BZ76" i="1"/>
  <c r="CG91" i="1"/>
  <c r="R696" i="1"/>
  <c r="V823" i="8"/>
  <c r="K830" i="8" s="1"/>
  <c r="V817" i="7"/>
  <c r="J824" i="7" s="1"/>
  <c r="J728" i="7"/>
  <c r="I733" i="7" s="1"/>
  <c r="K734" i="8"/>
  <c r="J739" i="8" s="1"/>
  <c r="BD254" i="1"/>
  <c r="F296" i="1"/>
  <c r="K925" i="8"/>
  <c r="J919" i="7"/>
  <c r="J211" i="8"/>
  <c r="J752" i="7"/>
  <c r="K758" i="8"/>
  <c r="CZ166" i="1"/>
  <c r="Y166" i="1" s="1"/>
  <c r="K179" i="8"/>
  <c r="J173" i="7"/>
  <c r="GK569" i="1"/>
  <c r="K565" i="8"/>
  <c r="J559" i="7"/>
  <c r="R302" i="8"/>
  <c r="K305" i="8" s="1"/>
  <c r="R296" i="7"/>
  <c r="J299" i="7" s="1"/>
  <c r="R303" i="7"/>
  <c r="J306" i="7" s="1"/>
  <c r="R309" i="8"/>
  <c r="K312" i="8" s="1"/>
  <c r="T649" i="8"/>
  <c r="K653" i="8" s="1"/>
  <c r="T643" i="7"/>
  <c r="J647" i="7" s="1"/>
  <c r="I649" i="7" s="1"/>
  <c r="K636" i="8"/>
  <c r="J630" i="7"/>
  <c r="J848" i="7"/>
  <c r="I856" i="7" s="1"/>
  <c r="K854" i="8"/>
  <c r="J862" i="8" s="1"/>
  <c r="J581" i="7"/>
  <c r="I586" i="7" s="1"/>
  <c r="K587" i="8"/>
  <c r="J592" i="8" s="1"/>
  <c r="GM159" i="1"/>
  <c r="GP159" i="1" s="1"/>
  <c r="J213" i="7"/>
  <c r="K219" i="8"/>
  <c r="K975" i="8"/>
  <c r="J981" i="8" s="1"/>
  <c r="J969" i="7"/>
  <c r="I975" i="7" s="1"/>
  <c r="R649" i="8"/>
  <c r="K652" i="8" s="1"/>
  <c r="J655" i="8" s="1"/>
  <c r="R643" i="7"/>
  <c r="J646" i="7" s="1"/>
  <c r="CY698" i="1"/>
  <c r="X698" i="1" s="1"/>
  <c r="J838" i="7"/>
  <c r="K844" i="8"/>
  <c r="CZ698" i="1"/>
  <c r="Y698" i="1" s="1"/>
  <c r="Q169" i="1"/>
  <c r="T188" i="7"/>
  <c r="T194" i="8"/>
  <c r="T712" i="8"/>
  <c r="K716" i="8" s="1"/>
  <c r="T706" i="7"/>
  <c r="J710" i="7" s="1"/>
  <c r="R757" i="8"/>
  <c r="K761" i="8" s="1"/>
  <c r="R751" i="7"/>
  <c r="J755" i="7" s="1"/>
  <c r="J662" i="8"/>
  <c r="J888" i="7"/>
  <c r="K894" i="8"/>
  <c r="CY703" i="1"/>
  <c r="X703" i="1" s="1"/>
  <c r="CZ703" i="1"/>
  <c r="Y703" i="1" s="1"/>
  <c r="V601" i="7"/>
  <c r="V607" i="8"/>
  <c r="R580" i="1"/>
  <c r="GK580" i="1" s="1"/>
  <c r="R615" i="1"/>
  <c r="GK615" i="1" s="1"/>
  <c r="V726" i="8"/>
  <c r="V720" i="7"/>
  <c r="R35" i="1"/>
  <c r="V37" i="7"/>
  <c r="V43" i="8"/>
  <c r="GM220" i="1"/>
  <c r="GP220" i="1" s="1"/>
  <c r="GM339" i="1"/>
  <c r="GP339" i="1" s="1"/>
  <c r="T316" i="8"/>
  <c r="K319" i="8" s="1"/>
  <c r="T310" i="7"/>
  <c r="J313" i="7" s="1"/>
  <c r="R349" i="8"/>
  <c r="K354" i="8" s="1"/>
  <c r="R343" i="7"/>
  <c r="J348" i="7" s="1"/>
  <c r="I352" i="7" s="1"/>
  <c r="GM611" i="1"/>
  <c r="GP611" i="1" s="1"/>
  <c r="R712" i="8"/>
  <c r="K715" i="8" s="1"/>
  <c r="J718" i="8" s="1"/>
  <c r="R706" i="7"/>
  <c r="J709" i="7" s="1"/>
  <c r="I712" i="7" s="1"/>
  <c r="J498" i="7"/>
  <c r="K504" i="8"/>
  <c r="K186" i="7"/>
  <c r="L192" i="8"/>
  <c r="I656" i="7"/>
  <c r="CY697" i="1"/>
  <c r="X697" i="1" s="1"/>
  <c r="K834" i="8"/>
  <c r="J828" i="7"/>
  <c r="CZ697" i="1"/>
  <c r="Y697" i="1" s="1"/>
  <c r="K466" i="8"/>
  <c r="J460" i="7"/>
  <c r="K563" i="8"/>
  <c r="J557" i="7"/>
  <c r="CY569" i="1"/>
  <c r="X569" i="1" s="1"/>
  <c r="CZ569" i="1"/>
  <c r="Y569" i="1" s="1"/>
  <c r="K139" i="8"/>
  <c r="J133" i="7"/>
  <c r="F189" i="1"/>
  <c r="BC157" i="1"/>
  <c r="R706" i="1"/>
  <c r="V917" i="7"/>
  <c r="J924" i="7" s="1"/>
  <c r="V923" i="8"/>
  <c r="K930" i="8" s="1"/>
  <c r="I642" i="7"/>
  <c r="I579" i="7"/>
  <c r="R216" i="1"/>
  <c r="GK216" i="1" s="1"/>
  <c r="V243" i="7"/>
  <c r="V249" i="8"/>
  <c r="R144" i="8"/>
  <c r="K147" i="8" s="1"/>
  <c r="R138" i="7"/>
  <c r="J141" i="7" s="1"/>
  <c r="BZ30" i="1"/>
  <c r="T161" i="8"/>
  <c r="K166" i="8" s="1"/>
  <c r="T155" i="7"/>
  <c r="J160" i="7" s="1"/>
  <c r="K259" i="8"/>
  <c r="J253" i="7"/>
  <c r="CB205" i="1"/>
  <c r="GM265" i="1"/>
  <c r="GP265" i="1" s="1"/>
  <c r="R316" i="8"/>
  <c r="K318" i="8" s="1"/>
  <c r="J321" i="8" s="1"/>
  <c r="R310" i="7"/>
  <c r="J312" i="7" s="1"/>
  <c r="I315" i="7" s="1"/>
  <c r="GM503" i="1"/>
  <c r="GP503" i="1" s="1"/>
  <c r="GM345" i="1"/>
  <c r="GP345" i="1" s="1"/>
  <c r="GM600" i="1"/>
  <c r="GP600" i="1" s="1"/>
  <c r="GM597" i="1"/>
  <c r="GP597" i="1" s="1"/>
  <c r="T601" i="7"/>
  <c r="J605" i="7" s="1"/>
  <c r="T607" i="8"/>
  <c r="K611" i="8" s="1"/>
  <c r="R823" i="8"/>
  <c r="K828" i="8" s="1"/>
  <c r="J832" i="8" s="1"/>
  <c r="R817" i="7"/>
  <c r="J822" i="7" s="1"/>
  <c r="I826" i="7" s="1"/>
  <c r="J78" i="7"/>
  <c r="I83" i="7" s="1"/>
  <c r="K84" i="8"/>
  <c r="J89" i="8" s="1"/>
  <c r="J390" i="7"/>
  <c r="K396" i="8"/>
  <c r="T466" i="7"/>
  <c r="J470" i="7" s="1"/>
  <c r="T472" i="8"/>
  <c r="K476" i="8" s="1"/>
  <c r="V473" i="7"/>
  <c r="V479" i="8"/>
  <c r="R521" i="1"/>
  <c r="GK521" i="1" s="1"/>
  <c r="L534" i="8"/>
  <c r="K528" i="7"/>
  <c r="K480" i="8"/>
  <c r="J485" i="8" s="1"/>
  <c r="J474" i="7"/>
  <c r="I479" i="7" s="1"/>
  <c r="J648" i="8"/>
  <c r="K196" i="8"/>
  <c r="J190" i="7"/>
  <c r="CZ707" i="1"/>
  <c r="Y707" i="1" s="1"/>
  <c r="K934" i="8"/>
  <c r="J928" i="7"/>
  <c r="K727" i="8"/>
  <c r="J732" i="8" s="1"/>
  <c r="J721" i="7"/>
  <c r="T503" i="8"/>
  <c r="K507" i="8" s="1"/>
  <c r="T497" i="7"/>
  <c r="J501" i="7" s="1"/>
  <c r="T705" i="8"/>
  <c r="K709" i="8" s="1"/>
  <c r="T699" i="7"/>
  <c r="J703" i="7" s="1"/>
  <c r="R642" i="8"/>
  <c r="K645" i="8" s="1"/>
  <c r="R636" i="7"/>
  <c r="J639" i="7" s="1"/>
  <c r="V685" i="7"/>
  <c r="V691" i="8"/>
  <c r="R605" i="1"/>
  <c r="GK605" i="1" s="1"/>
  <c r="J770" i="7"/>
  <c r="I778" i="7" s="1"/>
  <c r="K776" i="8"/>
  <c r="J784" i="8" s="1"/>
  <c r="I684" i="7"/>
  <c r="CH385" i="1"/>
  <c r="AY390" i="1"/>
  <c r="CP213" i="1"/>
  <c r="O213" i="1" s="1"/>
  <c r="CP166" i="1"/>
  <c r="O166" i="1" s="1"/>
  <c r="R169" i="1"/>
  <c r="GK169" i="1" s="1"/>
  <c r="V192" i="7"/>
  <c r="V198" i="8"/>
  <c r="GM268" i="1"/>
  <c r="GP268" i="1" s="1"/>
  <c r="AH621" i="1"/>
  <c r="U621" i="1" s="1"/>
  <c r="L560" i="8"/>
  <c r="K554" i="7"/>
  <c r="GM507" i="1"/>
  <c r="GP507" i="1" s="1"/>
  <c r="T657" i="7"/>
  <c r="J661" i="7" s="1"/>
  <c r="T663" i="8"/>
  <c r="K667" i="8" s="1"/>
  <c r="R937" i="7"/>
  <c r="J942" i="7" s="1"/>
  <c r="I946" i="7" s="1"/>
  <c r="R943" i="8"/>
  <c r="K948" i="8" s="1"/>
  <c r="K324" i="8"/>
  <c r="J318" i="7"/>
  <c r="BB385" i="1"/>
  <c r="F403" i="1"/>
  <c r="BB420" i="1"/>
  <c r="GK712" i="1"/>
  <c r="GM712" i="1" s="1"/>
  <c r="GP712" i="1" s="1"/>
  <c r="K985" i="8"/>
  <c r="J979" i="7"/>
  <c r="I144" i="7"/>
  <c r="F400" i="1"/>
  <c r="AQ385" i="1"/>
  <c r="BC254" i="1"/>
  <c r="R663" i="8"/>
  <c r="K666" i="8" s="1"/>
  <c r="J669" i="8" s="1"/>
  <c r="R657" i="7"/>
  <c r="J660" i="7" s="1"/>
  <c r="I663" i="7" s="1"/>
  <c r="R709" i="1"/>
  <c r="V953" i="8"/>
  <c r="K960" i="8" s="1"/>
  <c r="V947" i="7"/>
  <c r="J954" i="7" s="1"/>
  <c r="T976" i="7"/>
  <c r="J982" i="7" s="1"/>
  <c r="T982" i="8"/>
  <c r="K988" i="8" s="1"/>
  <c r="J991" i="8" s="1"/>
  <c r="CZ571" i="1"/>
  <c r="Y571" i="1" s="1"/>
  <c r="K573" i="8"/>
  <c r="J567" i="7"/>
  <c r="CY571" i="1"/>
  <c r="X571" i="1" s="1"/>
  <c r="K360" i="8"/>
  <c r="J354" i="7"/>
  <c r="CY347" i="1"/>
  <c r="X347" i="1" s="1"/>
  <c r="GM347" i="1" s="1"/>
  <c r="GP347" i="1" s="1"/>
  <c r="CZ347" i="1"/>
  <c r="Y347" i="1" s="1"/>
  <c r="CP86" i="1"/>
  <c r="O86" i="1" s="1"/>
  <c r="K131" i="8"/>
  <c r="J125" i="7"/>
  <c r="R217" i="1"/>
  <c r="GK217" i="1" s="1"/>
  <c r="CP516" i="1"/>
  <c r="O516" i="1" s="1"/>
  <c r="K460" i="8"/>
  <c r="J454" i="7"/>
  <c r="CP709" i="1"/>
  <c r="O709" i="1" s="1"/>
  <c r="K955" i="8"/>
  <c r="J962" i="8" s="1"/>
  <c r="J949" i="7"/>
  <c r="I956" i="7" s="1"/>
  <c r="R982" i="8"/>
  <c r="K987" i="8" s="1"/>
  <c r="R976" i="7"/>
  <c r="J981" i="7" s="1"/>
  <c r="V197" i="7"/>
  <c r="J203" i="7" s="1"/>
  <c r="V203" i="8"/>
  <c r="K209" i="8" s="1"/>
  <c r="R171" i="1"/>
  <c r="R161" i="8"/>
  <c r="K165" i="8" s="1"/>
  <c r="R155" i="7"/>
  <c r="J159" i="7" s="1"/>
  <c r="CP690" i="1"/>
  <c r="O690" i="1" s="1"/>
  <c r="K768" i="8"/>
  <c r="J774" i="8" s="1"/>
  <c r="J762" i="7"/>
  <c r="J79" i="7"/>
  <c r="K85" i="8"/>
  <c r="R613" i="1"/>
  <c r="GK613" i="1" s="1"/>
  <c r="V719" i="8"/>
  <c r="V713" i="7"/>
  <c r="X385" i="1"/>
  <c r="F416" i="1"/>
  <c r="J912" i="8"/>
  <c r="R617" i="1"/>
  <c r="GK617" i="1" s="1"/>
  <c r="GM617" i="1" s="1"/>
  <c r="GP617" i="1" s="1"/>
  <c r="V727" i="7"/>
  <c r="V733" i="8"/>
  <c r="CY214" i="1"/>
  <c r="X214" i="1" s="1"/>
  <c r="GM214" i="1" s="1"/>
  <c r="GP214" i="1" s="1"/>
  <c r="J231" i="7"/>
  <c r="K237" i="8"/>
  <c r="CZ214" i="1"/>
  <c r="Y214" i="1" s="1"/>
  <c r="J304" i="7"/>
  <c r="K310" i="8"/>
  <c r="T823" i="8"/>
  <c r="K829" i="8" s="1"/>
  <c r="T817" i="7"/>
  <c r="J823" i="7" s="1"/>
  <c r="R799" i="7"/>
  <c r="J803" i="7" s="1"/>
  <c r="R805" i="8"/>
  <c r="K809" i="8" s="1"/>
  <c r="R711" i="1"/>
  <c r="V973" i="8"/>
  <c r="K979" i="8" s="1"/>
  <c r="V967" i="7"/>
  <c r="J973" i="7" s="1"/>
  <c r="T937" i="7"/>
  <c r="J943" i="7" s="1"/>
  <c r="T943" i="8"/>
  <c r="K949" i="8" s="1"/>
  <c r="J952" i="8" s="1"/>
  <c r="CY516" i="1"/>
  <c r="X516" i="1" s="1"/>
  <c r="J453" i="7"/>
  <c r="K459" i="8"/>
  <c r="CZ516" i="1"/>
  <c r="Y516" i="1" s="1"/>
  <c r="K272" i="8"/>
  <c r="J266" i="7"/>
  <c r="K130" i="8"/>
  <c r="J135" i="8" s="1"/>
  <c r="J124" i="7"/>
  <c r="V264" i="8"/>
  <c r="V258" i="7"/>
  <c r="AP385" i="1"/>
  <c r="F399" i="1"/>
  <c r="R38" i="1"/>
  <c r="GK38" i="1" s="1"/>
  <c r="V50" i="8"/>
  <c r="V44" i="7"/>
  <c r="AH91" i="1"/>
  <c r="L104" i="8"/>
  <c r="K98" i="7"/>
  <c r="R82" i="8"/>
  <c r="K86" i="8" s="1"/>
  <c r="R76" i="7"/>
  <c r="J80" i="7" s="1"/>
  <c r="AH222" i="1"/>
  <c r="K241" i="7"/>
  <c r="L247" i="8"/>
  <c r="R500" i="1"/>
  <c r="GK500" i="1" s="1"/>
  <c r="V402" i="8"/>
  <c r="V396" i="7"/>
  <c r="R571" i="1"/>
  <c r="GK571" i="1" s="1"/>
  <c r="V572" i="8"/>
  <c r="V566" i="7"/>
  <c r="R705" i="8"/>
  <c r="K708" i="8" s="1"/>
  <c r="R699" i="7"/>
  <c r="J702" i="7" s="1"/>
  <c r="CY87" i="1"/>
  <c r="X87" i="1" s="1"/>
  <c r="CZ87" i="1"/>
  <c r="Y87" i="1" s="1"/>
  <c r="K403" i="8"/>
  <c r="J408" i="8" s="1"/>
  <c r="J397" i="7"/>
  <c r="I402" i="7" s="1"/>
  <c r="GK691" i="1"/>
  <c r="GM691" i="1" s="1"/>
  <c r="GP691" i="1" s="1"/>
  <c r="K778" i="8"/>
  <c r="J772" i="7"/>
  <c r="CG385" i="1"/>
  <c r="AX390" i="1"/>
  <c r="GK708" i="1"/>
  <c r="K946" i="8"/>
  <c r="J940" i="7"/>
  <c r="CP500" i="1"/>
  <c r="O500" i="1" s="1"/>
  <c r="T349" i="8"/>
  <c r="K355" i="8" s="1"/>
  <c r="T343" i="7"/>
  <c r="J349" i="7" s="1"/>
  <c r="J711" i="8"/>
  <c r="J150" i="8"/>
  <c r="J858" i="7"/>
  <c r="K864" i="8"/>
  <c r="R188" i="7"/>
  <c r="R194" i="8"/>
  <c r="R41" i="1"/>
  <c r="V65" i="7"/>
  <c r="J73" i="7" s="1"/>
  <c r="V71" i="8"/>
  <c r="K79" i="8" s="1"/>
  <c r="AD91" i="1"/>
  <c r="K98" i="8"/>
  <c r="J105" i="8" s="1"/>
  <c r="J92" i="7"/>
  <c r="I99" i="7" s="1"/>
  <c r="T144" i="8"/>
  <c r="K148" i="8" s="1"/>
  <c r="T138" i="7"/>
  <c r="J142" i="7" s="1"/>
  <c r="R218" i="1"/>
  <c r="GK218" i="1" s="1"/>
  <c r="GM218" i="1" s="1"/>
  <c r="GP218" i="1" s="1"/>
  <c r="CP607" i="1"/>
  <c r="O607" i="1" s="1"/>
  <c r="GM607" i="1" s="1"/>
  <c r="GP607" i="1" s="1"/>
  <c r="R693" i="1"/>
  <c r="V795" i="8"/>
  <c r="K802" i="8" s="1"/>
  <c r="V789" i="7"/>
  <c r="J796" i="7" s="1"/>
  <c r="R601" i="7"/>
  <c r="J604" i="7" s="1"/>
  <c r="I607" i="7" s="1"/>
  <c r="R607" i="8"/>
  <c r="K610" i="8" s="1"/>
  <c r="J613" i="8" s="1"/>
  <c r="CP697" i="1"/>
  <c r="O697" i="1" s="1"/>
  <c r="J829" i="7"/>
  <c r="K835" i="8"/>
  <c r="CP577" i="1"/>
  <c r="O577" i="1" s="1"/>
  <c r="K595" i="8"/>
  <c r="J589" i="7"/>
  <c r="R522" i="1"/>
  <c r="GK522" i="1" s="1"/>
  <c r="V486" i="8"/>
  <c r="V480" i="7"/>
  <c r="V635" i="8"/>
  <c r="V629" i="7"/>
  <c r="R588" i="1"/>
  <c r="GK588" i="1" s="1"/>
  <c r="R466" i="7"/>
  <c r="J469" i="7" s="1"/>
  <c r="I472" i="7" s="1"/>
  <c r="R472" i="8"/>
  <c r="K475" i="8" s="1"/>
  <c r="CP219" i="1"/>
  <c r="O219" i="1" s="1"/>
  <c r="GM219" i="1" s="1"/>
  <c r="GP219" i="1" s="1"/>
  <c r="GM258" i="1"/>
  <c r="GP258" i="1" s="1"/>
  <c r="CZ219" i="1"/>
  <c r="Y219" i="1" s="1"/>
  <c r="CZ505" i="1"/>
  <c r="Y505" i="1" s="1"/>
  <c r="GM565" i="1"/>
  <c r="GP565" i="1" s="1"/>
  <c r="CP513" i="1"/>
  <c r="O513" i="1" s="1"/>
  <c r="K453" i="8"/>
  <c r="J447" i="7"/>
  <c r="CP527" i="1"/>
  <c r="O527" i="1" s="1"/>
  <c r="GM527" i="1" s="1"/>
  <c r="GP527" i="1" s="1"/>
  <c r="J517" i="7"/>
  <c r="K523" i="8"/>
  <c r="R607" i="1"/>
  <c r="GK607" i="1" s="1"/>
  <c r="V698" i="8"/>
  <c r="V692" i="7"/>
  <c r="CP572" i="1"/>
  <c r="O572" i="1" s="1"/>
  <c r="GM572" i="1" s="1"/>
  <c r="GP572" i="1" s="1"/>
  <c r="K581" i="8"/>
  <c r="J575" i="7"/>
  <c r="K797" i="8"/>
  <c r="J791" i="7"/>
  <c r="T621" i="8"/>
  <c r="K625" i="8" s="1"/>
  <c r="T615" i="7"/>
  <c r="J619" i="7" s="1"/>
  <c r="R697" i="1"/>
  <c r="V827" i="7"/>
  <c r="J834" i="7" s="1"/>
  <c r="V833" i="8"/>
  <c r="K840" i="8" s="1"/>
  <c r="CP522" i="1"/>
  <c r="O522" i="1" s="1"/>
  <c r="GM522" i="1" s="1"/>
  <c r="GP522" i="1" s="1"/>
  <c r="T903" i="8"/>
  <c r="K909" i="8" s="1"/>
  <c r="T897" i="7"/>
  <c r="J903" i="7" s="1"/>
  <c r="T760" i="7"/>
  <c r="J765" i="7" s="1"/>
  <c r="I768" i="7" s="1"/>
  <c r="T766" i="8"/>
  <c r="K771" i="8" s="1"/>
  <c r="CY601" i="1"/>
  <c r="X601" i="1" s="1"/>
  <c r="GM601" i="1" s="1"/>
  <c r="GP601" i="1" s="1"/>
  <c r="K678" i="8"/>
  <c r="J672" i="7"/>
  <c r="CZ601" i="1"/>
  <c r="Y601" i="1" s="1"/>
  <c r="L142" i="8"/>
  <c r="K136" i="7"/>
  <c r="K380" i="8"/>
  <c r="J374" i="7"/>
  <c r="T684" i="8"/>
  <c r="K688" i="8" s="1"/>
  <c r="J690" i="8" s="1"/>
  <c r="T678" i="7"/>
  <c r="J682" i="7" s="1"/>
  <c r="F472" i="1"/>
  <c r="BB452" i="1"/>
  <c r="J297" i="7"/>
  <c r="I302" i="7" s="1"/>
  <c r="K303" i="8"/>
  <c r="R438" i="7"/>
  <c r="J441" i="7" s="1"/>
  <c r="I444" i="7" s="1"/>
  <c r="R444" i="8"/>
  <c r="K447" i="8" s="1"/>
  <c r="I807" i="7"/>
  <c r="U222" i="1"/>
  <c r="AH205" i="1"/>
  <c r="AG495" i="1"/>
  <c r="T531" i="1"/>
  <c r="V222" i="1"/>
  <c r="AG563" i="1"/>
  <c r="T621" i="1"/>
  <c r="BD26" i="1"/>
  <c r="F146" i="1"/>
  <c r="AJ30" i="1"/>
  <c r="W44" i="1"/>
  <c r="T222" i="1"/>
  <c r="AG205" i="1"/>
  <c r="AC205" i="1"/>
  <c r="CE222" i="1"/>
  <c r="CF222" i="1"/>
  <c r="CH222" i="1"/>
  <c r="P222" i="1"/>
  <c r="GM266" i="1"/>
  <c r="GP266" i="1" s="1"/>
  <c r="CF254" i="1"/>
  <c r="AW271" i="1"/>
  <c r="CH353" i="1"/>
  <c r="P353" i="1"/>
  <c r="CE353" i="1"/>
  <c r="CF353" i="1"/>
  <c r="AC337" i="1"/>
  <c r="Q385" i="1"/>
  <c r="F402" i="1"/>
  <c r="BZ495" i="1"/>
  <c r="AQ531" i="1"/>
  <c r="AC531" i="1"/>
  <c r="GM578" i="1"/>
  <c r="GP578" i="1" s="1"/>
  <c r="GM586" i="1"/>
  <c r="GP586" i="1" s="1"/>
  <c r="BA714" i="1"/>
  <c r="CJ687" i="1"/>
  <c r="U353" i="1"/>
  <c r="AH337" i="1"/>
  <c r="F274" i="1"/>
  <c r="F404" i="1"/>
  <c r="R385" i="1"/>
  <c r="F363" i="1"/>
  <c r="AQ420" i="1"/>
  <c r="AQ337" i="1"/>
  <c r="AD714" i="1"/>
  <c r="CJ205" i="1"/>
  <c r="BA222" i="1"/>
  <c r="GK256" i="1"/>
  <c r="CY387" i="1"/>
  <c r="X387" i="1" s="1"/>
  <c r="CZ387" i="1"/>
  <c r="Y387" i="1" s="1"/>
  <c r="AP205" i="1"/>
  <c r="F231" i="1"/>
  <c r="AW459" i="1"/>
  <c r="CF452" i="1"/>
  <c r="GM349" i="1"/>
  <c r="GP349" i="1" s="1"/>
  <c r="AO491" i="1"/>
  <c r="F655" i="1"/>
  <c r="CC563" i="1"/>
  <c r="AT621" i="1"/>
  <c r="AD76" i="1"/>
  <c r="Q91" i="1"/>
  <c r="CB495" i="1"/>
  <c r="AS531" i="1"/>
  <c r="Q271" i="1"/>
  <c r="AD254" i="1"/>
  <c r="AW385" i="1"/>
  <c r="F396" i="1"/>
  <c r="AT333" i="1"/>
  <c r="F438" i="1"/>
  <c r="AZ452" i="1"/>
  <c r="F470" i="1"/>
  <c r="W271" i="1"/>
  <c r="AJ254" i="1"/>
  <c r="F291" i="1"/>
  <c r="BA254" i="1"/>
  <c r="CJ563" i="1"/>
  <c r="BA621" i="1"/>
  <c r="BY563" i="1"/>
  <c r="CI621" i="1"/>
  <c r="AP621" i="1"/>
  <c r="T714" i="1"/>
  <c r="AG687" i="1"/>
  <c r="W714" i="1"/>
  <c r="AJ687" i="1"/>
  <c r="AJ563" i="1"/>
  <c r="W621" i="1"/>
  <c r="AV271" i="1"/>
  <c r="CE254" i="1"/>
  <c r="V337" i="1"/>
  <c r="V420" i="1"/>
  <c r="F376" i="1"/>
  <c r="BA337" i="1"/>
  <c r="BA420" i="1"/>
  <c r="F373" i="1"/>
  <c r="BD495" i="1"/>
  <c r="F556" i="1"/>
  <c r="BD651" i="1"/>
  <c r="CP568" i="1"/>
  <c r="O568" i="1" s="1"/>
  <c r="AC621" i="1"/>
  <c r="AY459" i="1"/>
  <c r="CH452" i="1"/>
  <c r="GM499" i="1"/>
  <c r="GM82" i="1"/>
  <c r="GP82" i="1" s="1"/>
  <c r="GM163" i="1"/>
  <c r="CI353" i="1"/>
  <c r="AP353" i="1"/>
  <c r="BY337" i="1"/>
  <c r="GM388" i="1"/>
  <c r="GP388" i="1" s="1"/>
  <c r="F462" i="1"/>
  <c r="P452" i="1"/>
  <c r="W337" i="1"/>
  <c r="W420" i="1"/>
  <c r="F377" i="1"/>
  <c r="CP518" i="1"/>
  <c r="O518" i="1" s="1"/>
  <c r="CY587" i="1"/>
  <c r="X587" i="1" s="1"/>
  <c r="CZ587" i="1"/>
  <c r="Y587" i="1" s="1"/>
  <c r="CP587" i="1"/>
  <c r="O587" i="1" s="1"/>
  <c r="GM587" i="1" s="1"/>
  <c r="GP587" i="1" s="1"/>
  <c r="CP703" i="1"/>
  <c r="O703" i="1" s="1"/>
  <c r="GM575" i="1"/>
  <c r="GP575" i="1" s="1"/>
  <c r="AP744" i="1"/>
  <c r="F723" i="1"/>
  <c r="AP687" i="1"/>
  <c r="BZ563" i="1"/>
  <c r="AQ621" i="1"/>
  <c r="CG621" i="1"/>
  <c r="AH76" i="1"/>
  <c r="U91" i="1"/>
  <c r="AQ271" i="1"/>
  <c r="BZ254" i="1"/>
  <c r="GM42" i="1"/>
  <c r="GP42" i="1" s="1"/>
  <c r="BY254" i="1"/>
  <c r="AP271" i="1"/>
  <c r="CI271" i="1"/>
  <c r="AQ205" i="1"/>
  <c r="F232" i="1"/>
  <c r="S222" i="1"/>
  <c r="AF205" i="1"/>
  <c r="AT271" i="1"/>
  <c r="CC254" i="1"/>
  <c r="BC333" i="1"/>
  <c r="F436" i="1"/>
  <c r="AO337" i="1"/>
  <c r="F357" i="1"/>
  <c r="AO420" i="1"/>
  <c r="F476" i="1"/>
  <c r="AS452" i="1"/>
  <c r="GM456" i="1"/>
  <c r="GP456" i="1" s="1"/>
  <c r="AV452" i="1"/>
  <c r="F464" i="1"/>
  <c r="CY568" i="1"/>
  <c r="X568" i="1" s="1"/>
  <c r="CZ568" i="1"/>
  <c r="Y568" i="1" s="1"/>
  <c r="F739" i="1"/>
  <c r="BD744" i="1"/>
  <c r="BD687" i="1"/>
  <c r="AX714" i="1"/>
  <c r="CG687" i="1"/>
  <c r="AI563" i="1"/>
  <c r="V621" i="1"/>
  <c r="AB353" i="1"/>
  <c r="BY495" i="1"/>
  <c r="CI531" i="1"/>
  <c r="AP531" i="1"/>
  <c r="CJ76" i="1"/>
  <c r="BA91" i="1"/>
  <c r="CP83" i="1"/>
  <c r="O83" i="1" s="1"/>
  <c r="CH91" i="1"/>
  <c r="V91" i="1"/>
  <c r="AI76" i="1"/>
  <c r="AF76" i="1"/>
  <c r="S91" i="1"/>
  <c r="CP256" i="1"/>
  <c r="O256" i="1" s="1"/>
  <c r="GM264" i="1"/>
  <c r="GP264" i="1" s="1"/>
  <c r="S459" i="1"/>
  <c r="AF452" i="1"/>
  <c r="CG337" i="1"/>
  <c r="AX353" i="1"/>
  <c r="AT531" i="1"/>
  <c r="CC495" i="1"/>
  <c r="GM520" i="1"/>
  <c r="GP520" i="1" s="1"/>
  <c r="CP573" i="1"/>
  <c r="O573" i="1" s="1"/>
  <c r="GM573" i="1" s="1"/>
  <c r="GP573" i="1" s="1"/>
  <c r="AF621" i="1"/>
  <c r="CP711" i="1"/>
  <c r="O711" i="1" s="1"/>
  <c r="F748" i="1"/>
  <c r="AO683" i="1"/>
  <c r="CI687" i="1"/>
  <c r="AZ714" i="1"/>
  <c r="BD333" i="1"/>
  <c r="F445" i="1"/>
  <c r="AQ30" i="1"/>
  <c r="AQ121" i="1"/>
  <c r="F54" i="1"/>
  <c r="W222" i="1"/>
  <c r="AJ205" i="1"/>
  <c r="U44" i="1"/>
  <c r="AH30" i="1"/>
  <c r="AP91" i="1"/>
  <c r="BY76" i="1"/>
  <c r="CI91" i="1"/>
  <c r="T353" i="1"/>
  <c r="AG337" i="1"/>
  <c r="Y459" i="1"/>
  <c r="CG531" i="1"/>
  <c r="CI30" i="1"/>
  <c r="AZ44" i="1"/>
  <c r="AX459" i="1"/>
  <c r="CG452" i="1"/>
  <c r="AZ385" i="1"/>
  <c r="F401" i="1"/>
  <c r="BY157" i="1"/>
  <c r="AP173" i="1"/>
  <c r="CI173" i="1"/>
  <c r="CJ30" i="1"/>
  <c r="BA44" i="1"/>
  <c r="AL91" i="1"/>
  <c r="BB205" i="1"/>
  <c r="F235" i="1"/>
  <c r="U173" i="1"/>
  <c r="AH157" i="1"/>
  <c r="AK91" i="1"/>
  <c r="CY217" i="1"/>
  <c r="X217" i="1" s="1"/>
  <c r="CZ217" i="1"/>
  <c r="Y217" i="1" s="1"/>
  <c r="AL222" i="1" s="1"/>
  <c r="GM260" i="1"/>
  <c r="GP260" i="1" s="1"/>
  <c r="U254" i="1"/>
  <c r="F293" i="1"/>
  <c r="GM348" i="1"/>
  <c r="GP348" i="1" s="1"/>
  <c r="AK452" i="1"/>
  <c r="CB563" i="1"/>
  <c r="AS621" i="1"/>
  <c r="CP689" i="1"/>
  <c r="O689" i="1" s="1"/>
  <c r="AC714" i="1"/>
  <c r="AS30" i="1"/>
  <c r="F61" i="1"/>
  <c r="BB76" i="1"/>
  <c r="F104" i="1"/>
  <c r="AL30" i="1"/>
  <c r="Y44" i="1"/>
  <c r="AD222" i="1"/>
  <c r="CG271" i="1"/>
  <c r="CE44" i="1"/>
  <c r="AC30" i="1"/>
  <c r="P44" i="1"/>
  <c r="CH44" i="1"/>
  <c r="CF44" i="1"/>
  <c r="AF30" i="1"/>
  <c r="S44" i="1"/>
  <c r="S271" i="1"/>
  <c r="AF254" i="1"/>
  <c r="AL271" i="1"/>
  <c r="F275" i="1"/>
  <c r="AO254" i="1"/>
  <c r="AO301" i="1"/>
  <c r="GM505" i="1"/>
  <c r="GP505" i="1" s="1"/>
  <c r="GK568" i="1"/>
  <c r="BB495" i="1"/>
  <c r="F544" i="1"/>
  <c r="BB651" i="1"/>
  <c r="V531" i="1"/>
  <c r="AI495" i="1"/>
  <c r="AF687" i="1"/>
  <c r="S714" i="1"/>
  <c r="AT687" i="1"/>
  <c r="AT744" i="1"/>
  <c r="F732" i="1"/>
  <c r="GM269" i="1"/>
  <c r="GP269" i="1" s="1"/>
  <c r="CY78" i="1"/>
  <c r="X78" i="1" s="1"/>
  <c r="CZ78" i="1"/>
  <c r="Y78" i="1" s="1"/>
  <c r="CG205" i="1"/>
  <c r="AX222" i="1"/>
  <c r="F410" i="1"/>
  <c r="BA385" i="1"/>
  <c r="GK35" i="1"/>
  <c r="GM35" i="1" s="1"/>
  <c r="AE44" i="1"/>
  <c r="AO26" i="1"/>
  <c r="F125" i="1"/>
  <c r="S353" i="1"/>
  <c r="AF337" i="1"/>
  <c r="CP350" i="1"/>
  <c r="O350" i="1" s="1"/>
  <c r="GM350" i="1" s="1"/>
  <c r="GP350" i="1" s="1"/>
  <c r="AB44" i="1"/>
  <c r="CG30" i="1"/>
  <c r="AX44" i="1"/>
  <c r="CC157" i="1"/>
  <c r="AT173" i="1"/>
  <c r="BB157" i="1"/>
  <c r="F186" i="1"/>
  <c r="BB301" i="1"/>
  <c r="CP217" i="1"/>
  <c r="O217" i="1" s="1"/>
  <c r="GM457" i="1"/>
  <c r="AB459" i="1"/>
  <c r="GM340" i="1"/>
  <c r="GP340" i="1" s="1"/>
  <c r="AD621" i="1"/>
  <c r="GM525" i="1"/>
  <c r="GP525" i="1" s="1"/>
  <c r="CP341" i="1"/>
  <c r="O341" i="1" s="1"/>
  <c r="GM341" i="1" s="1"/>
  <c r="GP341" i="1" s="1"/>
  <c r="W452" i="1"/>
  <c r="F483" i="1"/>
  <c r="GM585" i="1"/>
  <c r="GP585" i="1" s="1"/>
  <c r="F760" i="1"/>
  <c r="BC683" i="1"/>
  <c r="CP346" i="1"/>
  <c r="O346" i="1" s="1"/>
  <c r="GM346" i="1" s="1"/>
  <c r="GP346" i="1" s="1"/>
  <c r="AS385" i="1"/>
  <c r="F407" i="1"/>
  <c r="AS420" i="1"/>
  <c r="V254" i="1"/>
  <c r="F294" i="1"/>
  <c r="AD531" i="1"/>
  <c r="AL531" i="1"/>
  <c r="GM615" i="1"/>
  <c r="GP615" i="1" s="1"/>
  <c r="GM570" i="1"/>
  <c r="GP570" i="1" s="1"/>
  <c r="GM604" i="1"/>
  <c r="GP604" i="1" s="1"/>
  <c r="AJ76" i="1"/>
  <c r="W91" i="1"/>
  <c r="GM208" i="1"/>
  <c r="GP208" i="1" s="1"/>
  <c r="AT30" i="1"/>
  <c r="F62" i="1"/>
  <c r="GM80" i="1"/>
  <c r="GP80" i="1" s="1"/>
  <c r="AD337" i="1"/>
  <c r="Q353" i="1"/>
  <c r="AS271" i="1"/>
  <c r="CB254" i="1"/>
  <c r="AT91" i="1"/>
  <c r="AT121" i="1" s="1"/>
  <c r="CC76" i="1"/>
  <c r="AG30" i="1"/>
  <c r="T44" i="1"/>
  <c r="BB30" i="1"/>
  <c r="F57" i="1"/>
  <c r="BB121" i="1"/>
  <c r="CP170" i="1"/>
  <c r="O170" i="1" s="1"/>
  <c r="GM170" i="1" s="1"/>
  <c r="GP170" i="1" s="1"/>
  <c r="AP452" i="1"/>
  <c r="F468" i="1"/>
  <c r="GM343" i="1"/>
  <c r="GP343" i="1" s="1"/>
  <c r="GM502" i="1"/>
  <c r="GP502" i="1" s="1"/>
  <c r="GM498" i="1"/>
  <c r="GP498" i="1" s="1"/>
  <c r="F479" i="1"/>
  <c r="BA452" i="1"/>
  <c r="V452" i="1"/>
  <c r="F482" i="1"/>
  <c r="U452" i="1"/>
  <c r="F481" i="1"/>
  <c r="GM521" i="1"/>
  <c r="GP521" i="1" s="1"/>
  <c r="GM613" i="1"/>
  <c r="GP613" i="1" s="1"/>
  <c r="BC30" i="1"/>
  <c r="F60" i="1"/>
  <c r="BC121" i="1"/>
  <c r="V714" i="1"/>
  <c r="AI687" i="1"/>
  <c r="AD30" i="1"/>
  <c r="Q44" i="1"/>
  <c r="AP30" i="1"/>
  <c r="F53" i="1"/>
  <c r="CB157" i="1"/>
  <c r="AS173" i="1"/>
  <c r="CP164" i="1"/>
  <c r="O164" i="1" s="1"/>
  <c r="GM164" i="1" s="1"/>
  <c r="GP164" i="1" s="1"/>
  <c r="GM81" i="1"/>
  <c r="GP81" i="1" s="1"/>
  <c r="GM210" i="1"/>
  <c r="GP210" i="1" s="1"/>
  <c r="F247" i="1"/>
  <c r="BD205" i="1"/>
  <c r="BD301" i="1"/>
  <c r="BD774" i="1" s="1"/>
  <c r="AQ76" i="1"/>
  <c r="F101" i="1"/>
  <c r="BZ157" i="1"/>
  <c r="CG173" i="1"/>
  <c r="AQ173" i="1"/>
  <c r="GM34" i="1"/>
  <c r="GP34" i="1" s="1"/>
  <c r="AI30" i="1"/>
  <c r="V44" i="1"/>
  <c r="GM88" i="1"/>
  <c r="GP88" i="1" s="1"/>
  <c r="CP87" i="1"/>
  <c r="O87" i="1" s="1"/>
  <c r="GM87" i="1" s="1"/>
  <c r="GP87" i="1" s="1"/>
  <c r="GM215" i="1"/>
  <c r="GP215" i="1" s="1"/>
  <c r="F238" i="1"/>
  <c r="BC205" i="1"/>
  <c r="BC301" i="1"/>
  <c r="CP387" i="1"/>
  <c r="O387" i="1" s="1"/>
  <c r="CH271" i="1"/>
  <c r="F405" i="1"/>
  <c r="S385" i="1"/>
  <c r="AH495" i="1"/>
  <c r="U531" i="1"/>
  <c r="AF495" i="1"/>
  <c r="S531" i="1"/>
  <c r="CP614" i="1"/>
  <c r="O614" i="1" s="1"/>
  <c r="GM614" i="1" s="1"/>
  <c r="GP614" i="1" s="1"/>
  <c r="CJ495" i="1"/>
  <c r="BA531" i="1"/>
  <c r="U714" i="1"/>
  <c r="AH687" i="1"/>
  <c r="CP701" i="1"/>
  <c r="O701" i="1" s="1"/>
  <c r="CP612" i="1"/>
  <c r="O612" i="1" s="1"/>
  <c r="GM612" i="1" s="1"/>
  <c r="GP612" i="1" s="1"/>
  <c r="AQ744" i="1"/>
  <c r="AQ687" i="1"/>
  <c r="F724" i="1"/>
  <c r="GM702" i="1"/>
  <c r="GP702" i="1" s="1"/>
  <c r="K205" i="7" l="1"/>
  <c r="P205" i="7"/>
  <c r="L794" i="8"/>
  <c r="P794" i="8"/>
  <c r="K395" i="7"/>
  <c r="P395" i="7"/>
  <c r="K886" i="7"/>
  <c r="P886" i="7"/>
  <c r="P289" i="7"/>
  <c r="K289" i="7"/>
  <c r="L70" i="8"/>
  <c r="P70" i="8"/>
  <c r="L774" i="8"/>
  <c r="P774" i="8"/>
  <c r="P655" i="8"/>
  <c r="L655" i="8"/>
  <c r="K975" i="7"/>
  <c r="P975" i="7"/>
  <c r="L981" i="8"/>
  <c r="P981" i="8"/>
  <c r="K437" i="7"/>
  <c r="P437" i="7"/>
  <c r="K472" i="7"/>
  <c r="P472" i="7"/>
  <c r="P99" i="7"/>
  <c r="K99" i="7"/>
  <c r="P946" i="7"/>
  <c r="K946" i="7"/>
  <c r="P450" i="8"/>
  <c r="L450" i="8"/>
  <c r="L443" i="8"/>
  <c r="P443" i="8"/>
  <c r="L321" i="8"/>
  <c r="P321" i="8"/>
  <c r="P478" i="8"/>
  <c r="L478" i="8"/>
  <c r="GM695" i="1"/>
  <c r="GP695" i="1" s="1"/>
  <c r="P768" i="7"/>
  <c r="K768" i="7"/>
  <c r="L105" i="8"/>
  <c r="P105" i="8"/>
  <c r="P832" i="8"/>
  <c r="L832" i="8"/>
  <c r="P966" i="7"/>
  <c r="K966" i="7"/>
  <c r="L620" i="8"/>
  <c r="P620" i="8"/>
  <c r="K956" i="7"/>
  <c r="P956" i="7"/>
  <c r="L972" i="8"/>
  <c r="P972" i="8"/>
  <c r="L962" i="8"/>
  <c r="P962" i="8"/>
  <c r="K663" i="7"/>
  <c r="P663" i="7"/>
  <c r="L718" i="8"/>
  <c r="P718" i="8"/>
  <c r="AL173" i="1"/>
  <c r="Y173" i="1" s="1"/>
  <c r="P952" i="8"/>
  <c r="L952" i="8"/>
  <c r="GM86" i="1"/>
  <c r="GP86" i="1" s="1"/>
  <c r="P627" i="8"/>
  <c r="L627" i="8"/>
  <c r="L358" i="8"/>
  <c r="P358" i="8"/>
  <c r="P906" i="7"/>
  <c r="K906" i="7"/>
  <c r="P315" i="7"/>
  <c r="K315" i="7"/>
  <c r="L613" i="8"/>
  <c r="P613" i="8"/>
  <c r="L725" i="8"/>
  <c r="P725" i="8"/>
  <c r="K503" i="7"/>
  <c r="P503" i="7"/>
  <c r="K302" i="7"/>
  <c r="P302" i="7"/>
  <c r="L991" i="8"/>
  <c r="P991" i="8"/>
  <c r="K826" i="7"/>
  <c r="P826" i="7"/>
  <c r="P690" i="8"/>
  <c r="L690" i="8"/>
  <c r="AI157" i="1"/>
  <c r="V173" i="1"/>
  <c r="V301" i="1" s="1"/>
  <c r="P669" i="8"/>
  <c r="L669" i="8"/>
  <c r="P352" i="7"/>
  <c r="K352" i="7"/>
  <c r="K649" i="7"/>
  <c r="P649" i="7"/>
  <c r="GK709" i="1"/>
  <c r="K956" i="8"/>
  <c r="J950" i="7"/>
  <c r="K656" i="7"/>
  <c r="P656" i="7"/>
  <c r="K607" i="7"/>
  <c r="P607" i="7"/>
  <c r="GM709" i="1"/>
  <c r="GP709" i="1" s="1"/>
  <c r="GM571" i="1"/>
  <c r="GP571" i="1" s="1"/>
  <c r="J56" i="8"/>
  <c r="GM513" i="1"/>
  <c r="GP513" i="1" s="1"/>
  <c r="T452" i="7"/>
  <c r="J456" i="7" s="1"/>
  <c r="I458" i="7" s="1"/>
  <c r="T458" i="8"/>
  <c r="K462" i="8" s="1"/>
  <c r="P579" i="7"/>
  <c r="K579" i="7"/>
  <c r="GM217" i="1"/>
  <c r="GP217" i="1" s="1"/>
  <c r="T933" i="8"/>
  <c r="K939" i="8" s="1"/>
  <c r="T927" i="7"/>
  <c r="J933" i="7" s="1"/>
  <c r="R587" i="7"/>
  <c r="J590" i="7" s="1"/>
  <c r="R593" i="8"/>
  <c r="K596" i="8" s="1"/>
  <c r="J599" i="8" s="1"/>
  <c r="T789" i="7"/>
  <c r="J795" i="7" s="1"/>
  <c r="T795" i="8"/>
  <c r="K801" i="8" s="1"/>
  <c r="P520" i="8"/>
  <c r="L520" i="8"/>
  <c r="GK693" i="1"/>
  <c r="J792" i="7"/>
  <c r="K798" i="8"/>
  <c r="L592" i="8"/>
  <c r="P592" i="8"/>
  <c r="R528" i="8"/>
  <c r="K532" i="8" s="1"/>
  <c r="J535" i="8" s="1"/>
  <c r="R522" i="7"/>
  <c r="J526" i="7" s="1"/>
  <c r="K985" i="7"/>
  <c r="P985" i="7"/>
  <c r="K295" i="7"/>
  <c r="P295" i="7"/>
  <c r="R342" i="8"/>
  <c r="K345" i="8" s="1"/>
  <c r="R336" i="7"/>
  <c r="J339" i="7" s="1"/>
  <c r="R242" i="8"/>
  <c r="K245" i="8" s="1"/>
  <c r="R236" i="7"/>
  <c r="J239" i="7" s="1"/>
  <c r="GK342" i="1"/>
  <c r="GM342" i="1" s="1"/>
  <c r="GM213" i="1"/>
  <c r="GP213" i="1" s="1"/>
  <c r="L662" i="8"/>
  <c r="P662" i="8"/>
  <c r="I816" i="7"/>
  <c r="I342" i="7"/>
  <c r="P168" i="8"/>
  <c r="L168" i="8"/>
  <c r="T187" i="8"/>
  <c r="K191" i="8" s="1"/>
  <c r="T181" i="7"/>
  <c r="J185" i="7" s="1"/>
  <c r="GM501" i="1"/>
  <c r="GP501" i="1" s="1"/>
  <c r="R409" i="8"/>
  <c r="K412" i="8" s="1"/>
  <c r="R403" i="7"/>
  <c r="J406" i="7" s="1"/>
  <c r="I409" i="7" s="1"/>
  <c r="R181" i="7"/>
  <c r="J184" i="7" s="1"/>
  <c r="I187" i="7" s="1"/>
  <c r="R187" i="8"/>
  <c r="K190" i="8" s="1"/>
  <c r="J193" i="8" s="1"/>
  <c r="GK165" i="1"/>
  <c r="GM165" i="1" s="1"/>
  <c r="K172" i="8"/>
  <c r="J166" i="7"/>
  <c r="GK697" i="1"/>
  <c r="K836" i="8"/>
  <c r="J830" i="7"/>
  <c r="GM78" i="1"/>
  <c r="GP78" i="1" s="1"/>
  <c r="W173" i="1"/>
  <c r="L784" i="8"/>
  <c r="P784" i="8"/>
  <c r="T556" i="7"/>
  <c r="J562" i="7" s="1"/>
  <c r="I565" i="7" s="1"/>
  <c r="T562" i="8"/>
  <c r="K568" i="8" s="1"/>
  <c r="GK696" i="1"/>
  <c r="GM696" i="1" s="1"/>
  <c r="GP696" i="1" s="1"/>
  <c r="K826" i="8"/>
  <c r="J820" i="7"/>
  <c r="J429" i="8"/>
  <c r="T515" i="7"/>
  <c r="J519" i="7" s="1"/>
  <c r="T521" i="8"/>
  <c r="K525" i="8" s="1"/>
  <c r="J527" i="8" s="1"/>
  <c r="CP169" i="1"/>
  <c r="O169" i="1" s="1"/>
  <c r="GM504" i="1"/>
  <c r="GP504" i="1" s="1"/>
  <c r="R416" i="8"/>
  <c r="K419" i="8" s="1"/>
  <c r="J422" i="8" s="1"/>
  <c r="R410" i="7"/>
  <c r="J413" i="7" s="1"/>
  <c r="K465" i="7"/>
  <c r="P465" i="7"/>
  <c r="R223" i="7"/>
  <c r="J226" i="7" s="1"/>
  <c r="R229" i="8"/>
  <c r="K232" i="8" s="1"/>
  <c r="J235" i="8" s="1"/>
  <c r="GK171" i="1"/>
  <c r="GM171" i="1" s="1"/>
  <c r="GP171" i="1" s="1"/>
  <c r="K206" i="8"/>
  <c r="J200" i="7"/>
  <c r="R913" i="8"/>
  <c r="K918" i="8" s="1"/>
  <c r="R907" i="7"/>
  <c r="J912" i="7" s="1"/>
  <c r="I916" i="7" s="1"/>
  <c r="T913" i="8"/>
  <c r="K919" i="8" s="1"/>
  <c r="J922" i="8" s="1"/>
  <c r="T907" i="7"/>
  <c r="J913" i="7" s="1"/>
  <c r="T566" i="7"/>
  <c r="J570" i="7" s="1"/>
  <c r="T572" i="8"/>
  <c r="K576" i="8" s="1"/>
  <c r="J578" i="8" s="1"/>
  <c r="J852" i="8"/>
  <c r="J143" i="8"/>
  <c r="GM588" i="1"/>
  <c r="GP588" i="1" s="1"/>
  <c r="J765" i="8"/>
  <c r="I866" i="7"/>
  <c r="T827" i="7"/>
  <c r="J833" i="7" s="1"/>
  <c r="T833" i="8"/>
  <c r="K839" i="8" s="1"/>
  <c r="I325" i="7"/>
  <c r="P544" i="7"/>
  <c r="K544" i="7"/>
  <c r="T594" i="7"/>
  <c r="J598" i="7" s="1"/>
  <c r="I600" i="7" s="1"/>
  <c r="T600" i="8"/>
  <c r="K604" i="8" s="1"/>
  <c r="T430" i="8"/>
  <c r="K434" i="8" s="1"/>
  <c r="T424" i="7"/>
  <c r="J428" i="7" s="1"/>
  <c r="I740" i="7"/>
  <c r="T256" i="8"/>
  <c r="K261" i="8" s="1"/>
  <c r="T250" i="7"/>
  <c r="J255" i="7" s="1"/>
  <c r="GM697" i="1"/>
  <c r="GP697" i="1" s="1"/>
  <c r="P135" i="8"/>
  <c r="L135" i="8"/>
  <c r="T172" i="7"/>
  <c r="J177" i="7" s="1"/>
  <c r="I180" i="7" s="1"/>
  <c r="T178" i="8"/>
  <c r="K183" i="8" s="1"/>
  <c r="J186" i="8" s="1"/>
  <c r="R50" i="8"/>
  <c r="K53" i="8" s="1"/>
  <c r="R44" i="7"/>
  <c r="J47" i="7" s="1"/>
  <c r="I50" i="7" s="1"/>
  <c r="L502" i="8"/>
  <c r="P502" i="8"/>
  <c r="R256" i="8"/>
  <c r="K260" i="8" s="1"/>
  <c r="R250" i="7"/>
  <c r="J254" i="7" s="1"/>
  <c r="I257" i="7" s="1"/>
  <c r="P83" i="7"/>
  <c r="K83" i="7"/>
  <c r="BC491" i="1"/>
  <c r="F667" i="1"/>
  <c r="P585" i="8"/>
  <c r="L585" i="8"/>
  <c r="P813" i="8"/>
  <c r="L813" i="8"/>
  <c r="I936" i="7"/>
  <c r="J177" i="8"/>
  <c r="K807" i="7"/>
  <c r="P807" i="7"/>
  <c r="L912" i="8"/>
  <c r="P912" i="8"/>
  <c r="J942" i="8"/>
  <c r="R893" i="8"/>
  <c r="K898" i="8" s="1"/>
  <c r="R887" i="7"/>
  <c r="J892" i="7" s="1"/>
  <c r="P211" i="8"/>
  <c r="L211" i="8"/>
  <c r="R808" i="7"/>
  <c r="J812" i="7" s="1"/>
  <c r="R814" i="8"/>
  <c r="K818" i="8" s="1"/>
  <c r="P301" i="8"/>
  <c r="L301" i="8"/>
  <c r="P642" i="7"/>
  <c r="K642" i="7"/>
  <c r="K444" i="7"/>
  <c r="P444" i="7"/>
  <c r="GM500" i="1"/>
  <c r="GP500" i="1" s="1"/>
  <c r="GM166" i="1"/>
  <c r="GP166" i="1" s="1"/>
  <c r="T410" i="7"/>
  <c r="J414" i="7" s="1"/>
  <c r="I416" i="7" s="1"/>
  <c r="T416" i="8"/>
  <c r="K420" i="8" s="1"/>
  <c r="L295" i="8"/>
  <c r="P295" i="8"/>
  <c r="GK689" i="1"/>
  <c r="GM689" i="1" s="1"/>
  <c r="J308" i="8"/>
  <c r="P586" i="7"/>
  <c r="K586" i="7"/>
  <c r="AY385" i="1"/>
  <c r="F398" i="1"/>
  <c r="T867" i="7"/>
  <c r="J873" i="7" s="1"/>
  <c r="T873" i="8"/>
  <c r="K879" i="8" s="1"/>
  <c r="K856" i="7"/>
  <c r="P856" i="7"/>
  <c r="CY169" i="1"/>
  <c r="X169" i="1" s="1"/>
  <c r="CZ169" i="1"/>
  <c r="Y169" i="1" s="1"/>
  <c r="Q459" i="1"/>
  <c r="AD452" i="1"/>
  <c r="K514" i="7"/>
  <c r="P514" i="7"/>
  <c r="AK173" i="1"/>
  <c r="AK157" i="1" s="1"/>
  <c r="P733" i="7"/>
  <c r="K733" i="7"/>
  <c r="R515" i="7"/>
  <c r="J518" i="7" s="1"/>
  <c r="I521" i="7" s="1"/>
  <c r="R521" i="8"/>
  <c r="K524" i="8" s="1"/>
  <c r="T353" i="7"/>
  <c r="J357" i="7" s="1"/>
  <c r="T359" i="8"/>
  <c r="K363" i="8" s="1"/>
  <c r="P684" i="7"/>
  <c r="K684" i="7"/>
  <c r="GK711" i="1"/>
  <c r="GM711" i="1" s="1"/>
  <c r="GP711" i="1" s="1"/>
  <c r="K976" i="8"/>
  <c r="J970" i="7"/>
  <c r="T685" i="7"/>
  <c r="J689" i="7" s="1"/>
  <c r="T691" i="8"/>
  <c r="K695" i="8" s="1"/>
  <c r="L550" i="8"/>
  <c r="P550" i="8"/>
  <c r="GK701" i="1"/>
  <c r="GM701" i="1" s="1"/>
  <c r="GP701" i="1" s="1"/>
  <c r="J870" i="7"/>
  <c r="K876" i="8"/>
  <c r="R670" i="8"/>
  <c r="K673" i="8" s="1"/>
  <c r="R664" i="7"/>
  <c r="J667" i="7" s="1"/>
  <c r="I670" i="7" s="1"/>
  <c r="P778" i="7"/>
  <c r="K778" i="7"/>
  <c r="GK698" i="1"/>
  <c r="GM698" i="1" s="1"/>
  <c r="GP698" i="1" s="1"/>
  <c r="K846" i="8"/>
  <c r="J840" i="7"/>
  <c r="R685" i="7"/>
  <c r="J688" i="7" s="1"/>
  <c r="R691" i="8"/>
  <c r="K694" i="8" s="1"/>
  <c r="R451" i="8"/>
  <c r="K454" i="8" s="1"/>
  <c r="R445" i="7"/>
  <c r="J448" i="7" s="1"/>
  <c r="I451" i="7" s="1"/>
  <c r="T91" i="1"/>
  <c r="AG76" i="1"/>
  <c r="R789" i="7"/>
  <c r="J794" i="7" s="1"/>
  <c r="I798" i="7" s="1"/>
  <c r="R795" i="8"/>
  <c r="K800" i="8" s="1"/>
  <c r="J804" i="8" s="1"/>
  <c r="AK531" i="1"/>
  <c r="K402" i="7"/>
  <c r="P402" i="7"/>
  <c r="J571" i="8"/>
  <c r="R917" i="7"/>
  <c r="J922" i="7" s="1"/>
  <c r="I926" i="7" s="1"/>
  <c r="R923" i="8"/>
  <c r="K928" i="8" s="1"/>
  <c r="J932" i="8" s="1"/>
  <c r="I64" i="7"/>
  <c r="T628" i="8"/>
  <c r="K632" i="8" s="1"/>
  <c r="J634" i="8" s="1"/>
  <c r="T622" i="7"/>
  <c r="J626" i="7" s="1"/>
  <c r="J315" i="8"/>
  <c r="GK699" i="1"/>
  <c r="K856" i="8"/>
  <c r="J850" i="7"/>
  <c r="R628" i="8"/>
  <c r="K631" i="8" s="1"/>
  <c r="R622" i="7"/>
  <c r="J625" i="7" s="1"/>
  <c r="I628" i="7" s="1"/>
  <c r="CI205" i="1"/>
  <c r="T173" i="1"/>
  <c r="F194" i="1" s="1"/>
  <c r="I309" i="7"/>
  <c r="J471" i="8"/>
  <c r="GK695" i="1"/>
  <c r="J811" i="7"/>
  <c r="K817" i="8"/>
  <c r="GM693" i="1"/>
  <c r="GP693" i="1" s="1"/>
  <c r="GM85" i="1"/>
  <c r="GP85" i="1" s="1"/>
  <c r="GM167" i="1"/>
  <c r="GP167" i="1" s="1"/>
  <c r="AS744" i="1"/>
  <c r="AS683" i="1" s="1"/>
  <c r="GM518" i="1"/>
  <c r="GP518" i="1" s="1"/>
  <c r="T236" i="8"/>
  <c r="K239" i="8" s="1"/>
  <c r="T230" i="7"/>
  <c r="J233" i="7" s="1"/>
  <c r="AS687" i="1"/>
  <c r="T551" i="8"/>
  <c r="K558" i="8" s="1"/>
  <c r="T545" i="7"/>
  <c r="J552" i="7" s="1"/>
  <c r="T677" i="8"/>
  <c r="K681" i="8" s="1"/>
  <c r="T671" i="7"/>
  <c r="J675" i="7" s="1"/>
  <c r="GM577" i="1"/>
  <c r="GP577" i="1" s="1"/>
  <c r="I705" i="7"/>
  <c r="R843" i="8"/>
  <c r="K848" i="8" s="1"/>
  <c r="R837" i="7"/>
  <c r="J842" i="7" s="1"/>
  <c r="R249" i="8"/>
  <c r="K252" i="8" s="1"/>
  <c r="R243" i="7"/>
  <c r="J246" i="7" s="1"/>
  <c r="I249" i="7" s="1"/>
  <c r="I43" i="7"/>
  <c r="I726" i="7"/>
  <c r="J81" i="8"/>
  <c r="J561" i="8"/>
  <c r="GM699" i="1"/>
  <c r="GP699" i="1" s="1"/>
  <c r="J549" i="7"/>
  <c r="K555" i="8"/>
  <c r="R430" i="8"/>
  <c r="K433" i="8" s="1"/>
  <c r="J436" i="8" s="1"/>
  <c r="R424" i="7"/>
  <c r="J427" i="7" s="1"/>
  <c r="I430" i="7" s="1"/>
  <c r="J746" i="8"/>
  <c r="GK86" i="1"/>
  <c r="AE91" i="1"/>
  <c r="R677" i="8"/>
  <c r="K680" i="8" s="1"/>
  <c r="R671" i="7"/>
  <c r="J674" i="7" s="1"/>
  <c r="P89" i="8"/>
  <c r="L89" i="8"/>
  <c r="T163" i="7"/>
  <c r="J168" i="7" s="1"/>
  <c r="T169" i="8"/>
  <c r="K174" i="8" s="1"/>
  <c r="P150" i="8"/>
  <c r="L150" i="8"/>
  <c r="K788" i="7"/>
  <c r="P788" i="7"/>
  <c r="P711" i="8"/>
  <c r="L711" i="8"/>
  <c r="I759" i="7"/>
  <c r="L892" i="8"/>
  <c r="P892" i="8"/>
  <c r="R459" i="1"/>
  <c r="AE452" i="1"/>
  <c r="R276" i="7"/>
  <c r="J279" i="7" s="1"/>
  <c r="I282" i="7" s="1"/>
  <c r="R282" i="8"/>
  <c r="K285" i="8" s="1"/>
  <c r="J288" i="8" s="1"/>
  <c r="K621" i="7"/>
  <c r="P621" i="7"/>
  <c r="K760" i="8"/>
  <c r="J754" i="7"/>
  <c r="T814" i="8"/>
  <c r="K819" i="8" s="1"/>
  <c r="T808" i="7"/>
  <c r="J813" i="7" s="1"/>
  <c r="GM516" i="1"/>
  <c r="GP516" i="1" s="1"/>
  <c r="GK700" i="1"/>
  <c r="GM700" i="1" s="1"/>
  <c r="GP700" i="1" s="1"/>
  <c r="J860" i="7"/>
  <c r="K866" i="8"/>
  <c r="AK222" i="1"/>
  <c r="X222" i="1" s="1"/>
  <c r="AE271" i="1"/>
  <c r="T265" i="7"/>
  <c r="J268" i="7" s="1"/>
  <c r="I270" i="7" s="1"/>
  <c r="T271" i="8"/>
  <c r="K274" i="8" s="1"/>
  <c r="R458" i="8"/>
  <c r="K461" i="8" s="1"/>
  <c r="J464" i="8" s="1"/>
  <c r="R452" i="7"/>
  <c r="J455" i="7" s="1"/>
  <c r="K144" i="7"/>
  <c r="P144" i="7"/>
  <c r="T528" i="8"/>
  <c r="K533" i="8" s="1"/>
  <c r="T522" i="7"/>
  <c r="J527" i="7" s="1"/>
  <c r="J263" i="8"/>
  <c r="GK706" i="1"/>
  <c r="GM706" i="1" s="1"/>
  <c r="GP706" i="1" s="1"/>
  <c r="J920" i="7"/>
  <c r="K926" i="8"/>
  <c r="J248" i="8"/>
  <c r="P479" i="7"/>
  <c r="K479" i="7"/>
  <c r="L485" i="8"/>
  <c r="P485" i="8"/>
  <c r="T698" i="8"/>
  <c r="K702" i="8" s="1"/>
  <c r="T692" i="7"/>
  <c r="J696" i="7" s="1"/>
  <c r="I220" i="7"/>
  <c r="AL714" i="1"/>
  <c r="CJ157" i="1"/>
  <c r="BB333" i="1"/>
  <c r="F433" i="1"/>
  <c r="AK353" i="1"/>
  <c r="J641" i="8"/>
  <c r="J415" i="8"/>
  <c r="GM38" i="1"/>
  <c r="GP38" i="1" s="1"/>
  <c r="J276" i="8"/>
  <c r="I264" i="7"/>
  <c r="AH563" i="1"/>
  <c r="R572" i="8"/>
  <c r="K575" i="8" s="1"/>
  <c r="R566" i="7"/>
  <c r="J569" i="7" s="1"/>
  <c r="AX91" i="1"/>
  <c r="CG76" i="1"/>
  <c r="I381" i="7"/>
  <c r="R486" i="8"/>
  <c r="K489" i="8" s="1"/>
  <c r="J492" i="8" s="1"/>
  <c r="R480" i="7"/>
  <c r="J483" i="7" s="1"/>
  <c r="I486" i="7" s="1"/>
  <c r="GK707" i="1"/>
  <c r="GM707" i="1" s="1"/>
  <c r="GP707" i="1" s="1"/>
  <c r="K936" i="8"/>
  <c r="J930" i="7"/>
  <c r="P408" i="8"/>
  <c r="L408" i="8"/>
  <c r="T837" i="7"/>
  <c r="J843" i="7" s="1"/>
  <c r="I846" i="7" s="1"/>
  <c r="T843" i="8"/>
  <c r="K849" i="8" s="1"/>
  <c r="T106" i="8"/>
  <c r="K113" i="8" s="1"/>
  <c r="T100" i="7"/>
  <c r="J107" i="7" s="1"/>
  <c r="I110" i="7" s="1"/>
  <c r="I614" i="7"/>
  <c r="J331" i="8"/>
  <c r="AD173" i="1"/>
  <c r="GM387" i="1"/>
  <c r="GP387" i="1" s="1"/>
  <c r="P91" i="1"/>
  <c r="T254" i="1"/>
  <c r="AC76" i="1"/>
  <c r="CF91" i="1"/>
  <c r="AK621" i="1"/>
  <c r="R551" i="8"/>
  <c r="K557" i="8" s="1"/>
  <c r="R545" i="7"/>
  <c r="J551" i="7" s="1"/>
  <c r="I555" i="7" s="1"/>
  <c r="W531" i="1"/>
  <c r="F555" i="1" s="1"/>
  <c r="I677" i="7"/>
  <c r="J401" i="8"/>
  <c r="J63" i="8"/>
  <c r="J270" i="8"/>
  <c r="J49" i="8"/>
  <c r="GM344" i="1"/>
  <c r="GP344" i="1" s="1"/>
  <c r="T249" i="8"/>
  <c r="K253" i="8" s="1"/>
  <c r="J255" i="8" s="1"/>
  <c r="T243" i="7"/>
  <c r="J247" i="7" s="1"/>
  <c r="I75" i="7"/>
  <c r="T740" i="8"/>
  <c r="K744" i="8" s="1"/>
  <c r="T734" i="7"/>
  <c r="J738" i="7" s="1"/>
  <c r="GK703" i="1"/>
  <c r="GM703" i="1" s="1"/>
  <c r="GP703" i="1" s="1"/>
  <c r="K896" i="8"/>
  <c r="J890" i="7"/>
  <c r="R169" i="8"/>
  <c r="K173" i="8" s="1"/>
  <c r="R163" i="7"/>
  <c r="J167" i="7" s="1"/>
  <c r="I171" i="7" s="1"/>
  <c r="P732" i="8"/>
  <c r="L732" i="8"/>
  <c r="T587" i="7"/>
  <c r="J591" i="7" s="1"/>
  <c r="T593" i="8"/>
  <c r="K597" i="8" s="1"/>
  <c r="J214" i="7"/>
  <c r="K220" i="8"/>
  <c r="AS76" i="1"/>
  <c r="F108" i="1"/>
  <c r="AE621" i="1"/>
  <c r="AE563" i="1" s="1"/>
  <c r="AE173" i="1"/>
  <c r="R173" i="1" s="1"/>
  <c r="T893" i="8"/>
  <c r="K899" i="8" s="1"/>
  <c r="J902" i="8" s="1"/>
  <c r="T887" i="7"/>
  <c r="J893" i="7" s="1"/>
  <c r="I896" i="7" s="1"/>
  <c r="K496" i="7"/>
  <c r="P496" i="7"/>
  <c r="AK271" i="1"/>
  <c r="J509" i="8"/>
  <c r="I57" i="7"/>
  <c r="T336" i="7"/>
  <c r="J340" i="7" s="1"/>
  <c r="T342" i="8"/>
  <c r="K346" i="8" s="1"/>
  <c r="AL353" i="1"/>
  <c r="F395" i="1"/>
  <c r="T423" i="8"/>
  <c r="K427" i="8" s="1"/>
  <c r="T417" i="7"/>
  <c r="J421" i="7" s="1"/>
  <c r="P712" i="7"/>
  <c r="K712" i="7"/>
  <c r="J822" i="8"/>
  <c r="R867" i="7"/>
  <c r="J872" i="7" s="1"/>
  <c r="I876" i="7" s="1"/>
  <c r="R873" i="8"/>
  <c r="K878" i="8" s="1"/>
  <c r="J882" i="8" s="1"/>
  <c r="J676" i="8"/>
  <c r="I242" i="7"/>
  <c r="AK714" i="1"/>
  <c r="X714" i="1" s="1"/>
  <c r="AK44" i="1"/>
  <c r="L648" i="8"/>
  <c r="P648" i="8"/>
  <c r="L862" i="8"/>
  <c r="P862" i="8"/>
  <c r="K162" i="7"/>
  <c r="P162" i="7"/>
  <c r="GM619" i="1"/>
  <c r="GP619" i="1" s="1"/>
  <c r="R734" i="7"/>
  <c r="J737" i="7" s="1"/>
  <c r="R740" i="8"/>
  <c r="K743" i="8" s="1"/>
  <c r="L739" i="8"/>
  <c r="P739" i="8"/>
  <c r="I635" i="7"/>
  <c r="I129" i="7"/>
  <c r="T282" i="8"/>
  <c r="K286" i="8" s="1"/>
  <c r="T276" i="7"/>
  <c r="J280" i="7" s="1"/>
  <c r="AX385" i="1"/>
  <c r="F397" i="1"/>
  <c r="GK705" i="1"/>
  <c r="J910" i="7"/>
  <c r="K916" i="8"/>
  <c r="S173" i="1"/>
  <c r="R353" i="7"/>
  <c r="J356" i="7" s="1"/>
  <c r="R359" i="8"/>
  <c r="K362" i="8" s="1"/>
  <c r="J365" i="8" s="1"/>
  <c r="GM84" i="1"/>
  <c r="GP84" i="1" s="1"/>
  <c r="R100" i="7"/>
  <c r="J106" i="7" s="1"/>
  <c r="R106" i="8"/>
  <c r="K112" i="8" s="1"/>
  <c r="J116" i="8" s="1"/>
  <c r="AE531" i="1"/>
  <c r="I359" i="7"/>
  <c r="J697" i="8"/>
  <c r="R692" i="7"/>
  <c r="J695" i="7" s="1"/>
  <c r="I698" i="7" s="1"/>
  <c r="R698" i="8"/>
  <c r="K701" i="8" s="1"/>
  <c r="J704" i="8" s="1"/>
  <c r="GM569" i="1"/>
  <c r="GP569" i="1" s="1"/>
  <c r="T229" i="8"/>
  <c r="K233" i="8" s="1"/>
  <c r="T223" i="7"/>
  <c r="J227" i="7" s="1"/>
  <c r="I423" i="7"/>
  <c r="GM705" i="1"/>
  <c r="GP705" i="1" s="1"/>
  <c r="AL621" i="1"/>
  <c r="AL563" i="1" s="1"/>
  <c r="AE222" i="1"/>
  <c r="GM690" i="1"/>
  <c r="GP690" i="1" s="1"/>
  <c r="R562" i="8"/>
  <c r="K567" i="8" s="1"/>
  <c r="R556" i="7"/>
  <c r="J561" i="7" s="1"/>
  <c r="T445" i="7"/>
  <c r="J449" i="7" s="1"/>
  <c r="T451" i="8"/>
  <c r="K455" i="8" s="1"/>
  <c r="T917" i="7"/>
  <c r="J923" i="7" s="1"/>
  <c r="T923" i="8"/>
  <c r="K929" i="8" s="1"/>
  <c r="GK41" i="1"/>
  <c r="GM41" i="1" s="1"/>
  <c r="GP41" i="1" s="1"/>
  <c r="K75" i="8"/>
  <c r="J69" i="7"/>
  <c r="R130" i="7"/>
  <c r="J134" i="7" s="1"/>
  <c r="I137" i="7" s="1"/>
  <c r="R136" i="8"/>
  <c r="K140" i="8" s="1"/>
  <c r="J457" i="8"/>
  <c r="J387" i="8"/>
  <c r="J683" i="8"/>
  <c r="J872" i="8"/>
  <c r="R236" i="8"/>
  <c r="K238" i="8" s="1"/>
  <c r="R230" i="7"/>
  <c r="J232" i="7" s="1"/>
  <c r="I235" i="7" s="1"/>
  <c r="R827" i="7"/>
  <c r="J832" i="7" s="1"/>
  <c r="I836" i="7" s="1"/>
  <c r="R833" i="8"/>
  <c r="K838" i="8" s="1"/>
  <c r="J842" i="8" s="1"/>
  <c r="R217" i="8"/>
  <c r="K222" i="8" s="1"/>
  <c r="J226" i="8" s="1"/>
  <c r="R211" i="7"/>
  <c r="J216" i="7" s="1"/>
  <c r="I719" i="7"/>
  <c r="T217" i="8"/>
  <c r="K223" i="8" s="1"/>
  <c r="T211" i="7"/>
  <c r="J217" i="7" s="1"/>
  <c r="R594" i="7"/>
  <c r="J597" i="7" s="1"/>
  <c r="R600" i="8"/>
  <c r="K603" i="8" s="1"/>
  <c r="J606" i="8" s="1"/>
  <c r="R117" i="8"/>
  <c r="K123" i="8" s="1"/>
  <c r="J127" i="8" s="1"/>
  <c r="R111" i="7"/>
  <c r="J117" i="7" s="1"/>
  <c r="I121" i="7" s="1"/>
  <c r="AK563" i="1"/>
  <c r="X621" i="1"/>
  <c r="BD22" i="1"/>
  <c r="F799" i="1"/>
  <c r="BD804" i="1"/>
  <c r="CA222" i="1"/>
  <c r="GP211" i="1"/>
  <c r="CD222" i="1" s="1"/>
  <c r="GP342" i="1"/>
  <c r="AX205" i="1"/>
  <c r="F229" i="1"/>
  <c r="F467" i="1"/>
  <c r="AY452" i="1"/>
  <c r="AW452" i="1"/>
  <c r="F465" i="1"/>
  <c r="CF531" i="1"/>
  <c r="AC495" i="1"/>
  <c r="P531" i="1"/>
  <c r="CE531" i="1"/>
  <c r="CH531" i="1"/>
  <c r="CH205" i="1"/>
  <c r="AY222" i="1"/>
  <c r="CE205" i="1"/>
  <c r="AV222" i="1"/>
  <c r="CH621" i="1"/>
  <c r="AC563" i="1"/>
  <c r="P621" i="1"/>
  <c r="CF621" i="1"/>
  <c r="CE621" i="1"/>
  <c r="T687" i="1"/>
  <c r="T744" i="1"/>
  <c r="F735" i="1"/>
  <c r="F233" i="1"/>
  <c r="AZ205" i="1"/>
  <c r="R714" i="1"/>
  <c r="AE687" i="1"/>
  <c r="AP337" i="1"/>
  <c r="F362" i="1"/>
  <c r="AP420" i="1"/>
  <c r="AP563" i="1"/>
  <c r="F630" i="1"/>
  <c r="AS333" i="1"/>
  <c r="F437" i="1"/>
  <c r="AC157" i="1"/>
  <c r="CE173" i="1"/>
  <c r="CF173" i="1"/>
  <c r="P173" i="1"/>
  <c r="CH173" i="1"/>
  <c r="CI337" i="1"/>
  <c r="AZ353" i="1"/>
  <c r="AZ621" i="1"/>
  <c r="CI563" i="1"/>
  <c r="F283" i="1"/>
  <c r="Q254" i="1"/>
  <c r="F243" i="1"/>
  <c r="T205" i="1"/>
  <c r="T563" i="1"/>
  <c r="F642" i="1"/>
  <c r="F365" i="1"/>
  <c r="Q337" i="1"/>
  <c r="Q420" i="1"/>
  <c r="AK30" i="1"/>
  <c r="X44" i="1"/>
  <c r="BA76" i="1"/>
  <c r="F111" i="1"/>
  <c r="AB452" i="1"/>
  <c r="O459" i="1"/>
  <c r="AT254" i="1"/>
  <c r="F289" i="1"/>
  <c r="BC26" i="1"/>
  <c r="F137" i="1"/>
  <c r="BC774" i="1"/>
  <c r="BA30" i="1"/>
  <c r="F64" i="1"/>
  <c r="BA121" i="1"/>
  <c r="AS495" i="1"/>
  <c r="F548" i="1"/>
  <c r="AS651" i="1"/>
  <c r="CF337" i="1"/>
  <c r="AW353" i="1"/>
  <c r="W30" i="1"/>
  <c r="F68" i="1"/>
  <c r="W121" i="1"/>
  <c r="AQ333" i="1"/>
  <c r="F430" i="1"/>
  <c r="V687" i="1"/>
  <c r="F737" i="1"/>
  <c r="V744" i="1"/>
  <c r="T337" i="1"/>
  <c r="T420" i="1"/>
  <c r="F374" i="1"/>
  <c r="X271" i="1"/>
  <c r="AK254" i="1"/>
  <c r="AP495" i="1"/>
  <c r="F540" i="1"/>
  <c r="AP651" i="1"/>
  <c r="BA333" i="1"/>
  <c r="F440" i="1"/>
  <c r="BA563" i="1"/>
  <c r="F641" i="1"/>
  <c r="CE337" i="1"/>
  <c r="AV353" i="1"/>
  <c r="AQ495" i="1"/>
  <c r="F541" i="1"/>
  <c r="AQ651" i="1"/>
  <c r="AQ774" i="1" s="1"/>
  <c r="GM568" i="1"/>
  <c r="GP568" i="1" s="1"/>
  <c r="AB621" i="1"/>
  <c r="X452" i="1"/>
  <c r="F485" i="1"/>
  <c r="S76" i="1"/>
  <c r="F106" i="1"/>
  <c r="AP157" i="1"/>
  <c r="F182" i="1"/>
  <c r="AP301" i="1"/>
  <c r="O353" i="1"/>
  <c r="AB337" i="1"/>
  <c r="CI254" i="1"/>
  <c r="AZ271" i="1"/>
  <c r="GP163" i="1"/>
  <c r="F103" i="1"/>
  <c r="Q76" i="1"/>
  <c r="P420" i="1"/>
  <c r="F356" i="1"/>
  <c r="P337" i="1"/>
  <c r="V205" i="1"/>
  <c r="F245" i="1"/>
  <c r="CF205" i="1"/>
  <c r="AW222" i="1"/>
  <c r="CG254" i="1"/>
  <c r="AX271" i="1"/>
  <c r="CH254" i="1"/>
  <c r="AY271" i="1"/>
  <c r="F237" i="1"/>
  <c r="S205" i="1"/>
  <c r="AL254" i="1"/>
  <c r="Y271" i="1"/>
  <c r="R271" i="1"/>
  <c r="AE254" i="1"/>
  <c r="CH337" i="1"/>
  <c r="AY353" i="1"/>
  <c r="S452" i="1"/>
  <c r="F474" i="1"/>
  <c r="W687" i="1"/>
  <c r="F738" i="1"/>
  <c r="W744" i="1"/>
  <c r="F754" i="1"/>
  <c r="AQ683" i="1"/>
  <c r="AE337" i="1"/>
  <c r="R353" i="1"/>
  <c r="CI495" i="1"/>
  <c r="AZ531" i="1"/>
  <c r="F134" i="1"/>
  <c r="BB26" i="1"/>
  <c r="BB774" i="1"/>
  <c r="S337" i="1"/>
  <c r="F368" i="1"/>
  <c r="S420" i="1"/>
  <c r="F114" i="1"/>
  <c r="V76" i="1"/>
  <c r="U687" i="1"/>
  <c r="U744" i="1"/>
  <c r="F736" i="1"/>
  <c r="S157" i="1"/>
  <c r="F188" i="1"/>
  <c r="S301" i="1"/>
  <c r="T30" i="1"/>
  <c r="T121" i="1"/>
  <c r="F65" i="1"/>
  <c r="AS26" i="1"/>
  <c r="F138" i="1"/>
  <c r="W205" i="1"/>
  <c r="F246" i="1"/>
  <c r="V563" i="1"/>
  <c r="F644" i="1"/>
  <c r="V333" i="1"/>
  <c r="F443" i="1"/>
  <c r="F639" i="1"/>
  <c r="AT563" i="1"/>
  <c r="U337" i="1"/>
  <c r="U420" i="1"/>
  <c r="F375" i="1"/>
  <c r="F277" i="1"/>
  <c r="AW254" i="1"/>
  <c r="AE495" i="1"/>
  <c r="R531" i="1"/>
  <c r="CI157" i="1"/>
  <c r="AZ173" i="1"/>
  <c r="BB153" i="1"/>
  <c r="F314" i="1"/>
  <c r="S254" i="1"/>
  <c r="F286" i="1"/>
  <c r="U30" i="1"/>
  <c r="U121" i="1"/>
  <c r="F66" i="1"/>
  <c r="F115" i="1"/>
  <c r="W76" i="1"/>
  <c r="P76" i="1"/>
  <c r="F94" i="1"/>
  <c r="F191" i="1"/>
  <c r="AT157" i="1"/>
  <c r="AT301" i="1"/>
  <c r="AT774" i="1" s="1"/>
  <c r="S30" i="1"/>
  <c r="F59" i="1"/>
  <c r="S121" i="1"/>
  <c r="AX452" i="1"/>
  <c r="F466" i="1"/>
  <c r="CF76" i="1"/>
  <c r="AW91" i="1"/>
  <c r="AO333" i="1"/>
  <c r="F424" i="1"/>
  <c r="BA205" i="1"/>
  <c r="F242" i="1"/>
  <c r="AB30" i="1"/>
  <c r="O44" i="1"/>
  <c r="GP35" i="1"/>
  <c r="AO153" i="1"/>
  <c r="F305" i="1"/>
  <c r="BD491" i="1"/>
  <c r="F676" i="1"/>
  <c r="AZ91" i="1"/>
  <c r="AZ121" i="1" s="1"/>
  <c r="CI76" i="1"/>
  <c r="BC153" i="1"/>
  <c r="F317" i="1"/>
  <c r="AE30" i="1"/>
  <c r="R44" i="1"/>
  <c r="V495" i="1"/>
  <c r="F554" i="1"/>
  <c r="V651" i="1"/>
  <c r="AC687" i="1"/>
  <c r="CH714" i="1"/>
  <c r="P714" i="1"/>
  <c r="CE714" i="1"/>
  <c r="CF714" i="1"/>
  <c r="AK76" i="1"/>
  <c r="X91" i="1"/>
  <c r="AZ30" i="1"/>
  <c r="F55" i="1"/>
  <c r="AQ26" i="1"/>
  <c r="F131" i="1"/>
  <c r="AT495" i="1"/>
  <c r="F549" i="1"/>
  <c r="AT651" i="1"/>
  <c r="CE76" i="1"/>
  <c r="AV91" i="1"/>
  <c r="T495" i="1"/>
  <c r="F552" i="1"/>
  <c r="T651" i="1"/>
  <c r="CG563" i="1"/>
  <c r="AX621" i="1"/>
  <c r="Y452" i="1"/>
  <c r="F486" i="1"/>
  <c r="AQ563" i="1"/>
  <c r="F631" i="1"/>
  <c r="AL76" i="1"/>
  <c r="Y91" i="1"/>
  <c r="AD205" i="1"/>
  <c r="Q222" i="1"/>
  <c r="BD153" i="1"/>
  <c r="F326" i="1"/>
  <c r="Y30" i="1"/>
  <c r="Y121" i="1"/>
  <c r="F71" i="1"/>
  <c r="Y222" i="1"/>
  <c r="AL205" i="1"/>
  <c r="F100" i="1"/>
  <c r="AP76" i="1"/>
  <c r="AO774" i="1"/>
  <c r="V30" i="1"/>
  <c r="F67" i="1"/>
  <c r="V121" i="1"/>
  <c r="S495" i="1"/>
  <c r="F546" i="1"/>
  <c r="AT76" i="1"/>
  <c r="F109" i="1"/>
  <c r="BB491" i="1"/>
  <c r="F664" i="1"/>
  <c r="CF30" i="1"/>
  <c r="AW44" i="1"/>
  <c r="AB714" i="1"/>
  <c r="AX420" i="1"/>
  <c r="AX337" i="1"/>
  <c r="F360" i="1"/>
  <c r="AY91" i="1"/>
  <c r="CH76" i="1"/>
  <c r="F721" i="1"/>
  <c r="AX744" i="1"/>
  <c r="AX687" i="1"/>
  <c r="F281" i="1"/>
  <c r="AQ254" i="1"/>
  <c r="AB531" i="1"/>
  <c r="F276" i="1"/>
  <c r="AV254" i="1"/>
  <c r="W254" i="1"/>
  <c r="F295" i="1"/>
  <c r="F734" i="1"/>
  <c r="BA744" i="1"/>
  <c r="BA687" i="1"/>
  <c r="AB222" i="1"/>
  <c r="F197" i="1"/>
  <c r="W157" i="1"/>
  <c r="W301" i="1"/>
  <c r="F725" i="1"/>
  <c r="AZ744" i="1"/>
  <c r="AZ687" i="1"/>
  <c r="CE30" i="1"/>
  <c r="AV44" i="1"/>
  <c r="GP457" i="1"/>
  <c r="CD459" i="1" s="1"/>
  <c r="CA459" i="1"/>
  <c r="AP683" i="1"/>
  <c r="F753" i="1"/>
  <c r="AT26" i="1"/>
  <c r="F139" i="1"/>
  <c r="AF563" i="1"/>
  <c r="S621" i="1"/>
  <c r="S651" i="1" s="1"/>
  <c r="GP567" i="1"/>
  <c r="AK495" i="1"/>
  <c r="X531" i="1"/>
  <c r="AL687" i="1"/>
  <c r="Y714" i="1"/>
  <c r="U157" i="1"/>
  <c r="F195" i="1"/>
  <c r="U301" i="1"/>
  <c r="AB91" i="1"/>
  <c r="GM83" i="1"/>
  <c r="U76" i="1"/>
  <c r="F113" i="1"/>
  <c r="W333" i="1"/>
  <c r="F444" i="1"/>
  <c r="GP499" i="1"/>
  <c r="W563" i="1"/>
  <c r="F645" i="1"/>
  <c r="BA157" i="1"/>
  <c r="F193" i="1"/>
  <c r="BA301" i="1"/>
  <c r="AD563" i="1"/>
  <c r="Q621" i="1"/>
  <c r="GM256" i="1"/>
  <c r="AB271" i="1"/>
  <c r="AE205" i="1"/>
  <c r="R222" i="1"/>
  <c r="AT683" i="1"/>
  <c r="F762" i="1"/>
  <c r="F729" i="1"/>
  <c r="S744" i="1"/>
  <c r="S687" i="1"/>
  <c r="AP254" i="1"/>
  <c r="F280" i="1"/>
  <c r="BA495" i="1"/>
  <c r="F551" i="1"/>
  <c r="BA651" i="1"/>
  <c r="F190" i="1"/>
  <c r="AS157" i="1"/>
  <c r="AS301" i="1"/>
  <c r="AP121" i="1"/>
  <c r="AQ157" i="1"/>
  <c r="AQ301" i="1"/>
  <c r="F183" i="1"/>
  <c r="AL495" i="1"/>
  <c r="Y531" i="1"/>
  <c r="CH30" i="1"/>
  <c r="AY44" i="1"/>
  <c r="U495" i="1"/>
  <c r="F553" i="1"/>
  <c r="U651" i="1"/>
  <c r="CG157" i="1"/>
  <c r="AX173" i="1"/>
  <c r="Q30" i="1"/>
  <c r="F56" i="1"/>
  <c r="Q121" i="1"/>
  <c r="AS254" i="1"/>
  <c r="F288" i="1"/>
  <c r="AD495" i="1"/>
  <c r="Q531" i="1"/>
  <c r="AX30" i="1"/>
  <c r="F51" i="1"/>
  <c r="AX121" i="1"/>
  <c r="P30" i="1"/>
  <c r="P121" i="1"/>
  <c r="F47" i="1"/>
  <c r="AS563" i="1"/>
  <c r="F638" i="1"/>
  <c r="CG495" i="1"/>
  <c r="AX531" i="1"/>
  <c r="F769" i="1"/>
  <c r="BD683" i="1"/>
  <c r="AD687" i="1"/>
  <c r="Q714" i="1"/>
  <c r="P205" i="1"/>
  <c r="F225" i="1"/>
  <c r="U563" i="1"/>
  <c r="F643" i="1"/>
  <c r="F244" i="1"/>
  <c r="U205" i="1"/>
  <c r="P902" i="8" l="1"/>
  <c r="L902" i="8"/>
  <c r="K628" i="7"/>
  <c r="P628" i="7"/>
  <c r="P606" i="8"/>
  <c r="L606" i="8"/>
  <c r="P416" i="7"/>
  <c r="K416" i="7"/>
  <c r="K486" i="7"/>
  <c r="P486" i="7"/>
  <c r="P882" i="8"/>
  <c r="L882" i="8"/>
  <c r="L492" i="8"/>
  <c r="P492" i="8"/>
  <c r="K876" i="7"/>
  <c r="P876" i="7"/>
  <c r="I990" i="7" s="1"/>
  <c r="P555" i="7"/>
  <c r="K555" i="7"/>
  <c r="GP165" i="1"/>
  <c r="CD173" i="1" s="1"/>
  <c r="CA173" i="1"/>
  <c r="AR173" i="1" s="1"/>
  <c r="L634" i="8"/>
  <c r="P634" i="8"/>
  <c r="P193" i="8"/>
  <c r="L193" i="8"/>
  <c r="L226" i="8"/>
  <c r="P226" i="8"/>
  <c r="L422" i="8"/>
  <c r="P422" i="8"/>
  <c r="L842" i="8"/>
  <c r="P842" i="8"/>
  <c r="P932" i="8"/>
  <c r="L932" i="8"/>
  <c r="P409" i="7"/>
  <c r="K409" i="7"/>
  <c r="P535" i="8"/>
  <c r="L535" i="8"/>
  <c r="P255" i="8"/>
  <c r="L255" i="8"/>
  <c r="P896" i="7"/>
  <c r="K896" i="7"/>
  <c r="L127" i="8"/>
  <c r="P127" i="8"/>
  <c r="K916" i="7"/>
  <c r="P916" i="7"/>
  <c r="P836" i="7"/>
  <c r="K836" i="7"/>
  <c r="P926" i="7"/>
  <c r="K926" i="7"/>
  <c r="P235" i="7"/>
  <c r="K235" i="7"/>
  <c r="P171" i="7"/>
  <c r="K171" i="7"/>
  <c r="K282" i="7"/>
  <c r="P282" i="7"/>
  <c r="L527" i="8"/>
  <c r="P527" i="8"/>
  <c r="L704" i="8"/>
  <c r="P704" i="8"/>
  <c r="K698" i="7"/>
  <c r="P698" i="7"/>
  <c r="L578" i="8"/>
  <c r="P578" i="8"/>
  <c r="P110" i="7"/>
  <c r="I146" i="7" s="1"/>
  <c r="K110" i="7"/>
  <c r="K565" i="7"/>
  <c r="P565" i="7"/>
  <c r="P121" i="7"/>
  <c r="K121" i="7"/>
  <c r="P235" i="8"/>
  <c r="L235" i="8"/>
  <c r="L288" i="8"/>
  <c r="P288" i="8"/>
  <c r="K257" i="7"/>
  <c r="P257" i="7"/>
  <c r="L436" i="8"/>
  <c r="P436" i="8"/>
  <c r="L804" i="8"/>
  <c r="P804" i="8"/>
  <c r="L186" i="8"/>
  <c r="P186" i="8"/>
  <c r="P464" i="8"/>
  <c r="L464" i="8"/>
  <c r="K180" i="7"/>
  <c r="P180" i="7"/>
  <c r="P116" i="8"/>
  <c r="J152" i="8" s="1"/>
  <c r="L116" i="8"/>
  <c r="K270" i="7"/>
  <c r="P270" i="7"/>
  <c r="K249" i="7"/>
  <c r="P249" i="7"/>
  <c r="L922" i="8"/>
  <c r="P922" i="8"/>
  <c r="L599" i="8"/>
  <c r="P599" i="8"/>
  <c r="P264" i="7"/>
  <c r="K264" i="7"/>
  <c r="P315" i="8"/>
  <c r="L315" i="8"/>
  <c r="P242" i="7"/>
  <c r="K242" i="7"/>
  <c r="L676" i="8"/>
  <c r="P676" i="8"/>
  <c r="K670" i="7"/>
  <c r="P670" i="7"/>
  <c r="GM169" i="1"/>
  <c r="GP169" i="1" s="1"/>
  <c r="K198" i="8"/>
  <c r="J192" i="7"/>
  <c r="I529" i="7"/>
  <c r="AK687" i="1"/>
  <c r="R452" i="1"/>
  <c r="F473" i="1"/>
  <c r="K64" i="7"/>
  <c r="P64" i="7"/>
  <c r="K936" i="7"/>
  <c r="P936" i="7"/>
  <c r="K759" i="7"/>
  <c r="P759" i="7"/>
  <c r="P387" i="8"/>
  <c r="J389" i="8" s="1"/>
  <c r="L387" i="8"/>
  <c r="L81" i="8"/>
  <c r="P81" i="8"/>
  <c r="P697" i="8"/>
  <c r="L697" i="8"/>
  <c r="P401" i="8"/>
  <c r="L401" i="8"/>
  <c r="K677" i="7"/>
  <c r="P677" i="7"/>
  <c r="CA44" i="1"/>
  <c r="R192" i="7"/>
  <c r="J193" i="7" s="1"/>
  <c r="I196" i="7" s="1"/>
  <c r="R198" i="8"/>
  <c r="K199" i="8" s="1"/>
  <c r="J202" i="8" s="1"/>
  <c r="K816" i="7"/>
  <c r="P816" i="7"/>
  <c r="K451" i="7"/>
  <c r="P451" i="7"/>
  <c r="X173" i="1"/>
  <c r="CD531" i="1"/>
  <c r="T301" i="1"/>
  <c r="T774" i="1" s="1"/>
  <c r="F761" i="1"/>
  <c r="AE157" i="1"/>
  <c r="I691" i="7"/>
  <c r="K719" i="7"/>
  <c r="P719" i="7"/>
  <c r="AX76" i="1"/>
  <c r="F98" i="1"/>
  <c r="P276" i="8"/>
  <c r="L276" i="8"/>
  <c r="K430" i="7"/>
  <c r="P430" i="7"/>
  <c r="K423" i="7"/>
  <c r="P423" i="7"/>
  <c r="Y621" i="1"/>
  <c r="CA353" i="1"/>
  <c r="P415" i="8"/>
  <c r="L415" i="8"/>
  <c r="K458" i="7"/>
  <c r="P458" i="7"/>
  <c r="P270" i="8"/>
  <c r="L270" i="8"/>
  <c r="P177" i="8"/>
  <c r="L177" i="8"/>
  <c r="AK337" i="1"/>
  <c r="X353" i="1"/>
  <c r="P429" i="8"/>
  <c r="L429" i="8"/>
  <c r="V157" i="1"/>
  <c r="L561" i="8"/>
  <c r="P561" i="8"/>
  <c r="J748" i="8" s="1"/>
  <c r="P129" i="7"/>
  <c r="K129" i="7"/>
  <c r="K635" i="7"/>
  <c r="P635" i="7"/>
  <c r="K359" i="7"/>
  <c r="P359" i="7"/>
  <c r="CD44" i="1"/>
  <c r="P137" i="7"/>
  <c r="K137" i="7"/>
  <c r="P220" i="7"/>
  <c r="K220" i="7"/>
  <c r="T192" i="7"/>
  <c r="J194" i="7" s="1"/>
  <c r="T198" i="8"/>
  <c r="K200" i="8" s="1"/>
  <c r="K342" i="7"/>
  <c r="P342" i="7"/>
  <c r="AL157" i="1"/>
  <c r="K309" i="7"/>
  <c r="P309" i="7"/>
  <c r="P365" i="8"/>
  <c r="L365" i="8"/>
  <c r="K705" i="7"/>
  <c r="P705" i="7"/>
  <c r="I593" i="7"/>
  <c r="CA531" i="1"/>
  <c r="CA495" i="1" s="1"/>
  <c r="L509" i="8"/>
  <c r="P509" i="8"/>
  <c r="T157" i="1"/>
  <c r="I572" i="7"/>
  <c r="P866" i="7"/>
  <c r="K866" i="7"/>
  <c r="J348" i="8"/>
  <c r="K614" i="7"/>
  <c r="P614" i="7"/>
  <c r="P746" i="8"/>
  <c r="L746" i="8"/>
  <c r="P263" i="8"/>
  <c r="L263" i="8"/>
  <c r="P49" i="8"/>
  <c r="L49" i="8"/>
  <c r="CD353" i="1"/>
  <c r="CD337" i="1" s="1"/>
  <c r="L641" i="8"/>
  <c r="P641" i="8"/>
  <c r="F196" i="1"/>
  <c r="P822" i="8"/>
  <c r="L822" i="8"/>
  <c r="L63" i="8"/>
  <c r="P63" i="8"/>
  <c r="L571" i="8"/>
  <c r="P571" i="8"/>
  <c r="K726" i="7"/>
  <c r="P726" i="7"/>
  <c r="AL337" i="1"/>
  <c r="Y353" i="1"/>
  <c r="K798" i="7"/>
  <c r="P798" i="7"/>
  <c r="K600" i="7"/>
  <c r="P600" i="7"/>
  <c r="AK205" i="1"/>
  <c r="F112" i="1"/>
  <c r="T76" i="1"/>
  <c r="W495" i="1"/>
  <c r="P57" i="7"/>
  <c r="K57" i="7"/>
  <c r="P325" i="7"/>
  <c r="K325" i="7"/>
  <c r="P248" i="8"/>
  <c r="L248" i="8"/>
  <c r="R621" i="1"/>
  <c r="F635" i="1" s="1"/>
  <c r="AB173" i="1"/>
  <c r="AD157" i="1"/>
  <c r="Q173" i="1"/>
  <c r="AE76" i="1"/>
  <c r="R91" i="1"/>
  <c r="K50" i="7"/>
  <c r="P50" i="7"/>
  <c r="L765" i="8"/>
  <c r="P765" i="8"/>
  <c r="P521" i="7"/>
  <c r="K521" i="7"/>
  <c r="L143" i="8"/>
  <c r="P143" i="8"/>
  <c r="P852" i="8"/>
  <c r="L852" i="8"/>
  <c r="P187" i="7"/>
  <c r="K187" i="7"/>
  <c r="J241" i="8"/>
  <c r="P872" i="8"/>
  <c r="L872" i="8"/>
  <c r="K846" i="7"/>
  <c r="P846" i="7"/>
  <c r="P683" i="8"/>
  <c r="L683" i="8"/>
  <c r="P56" i="8"/>
  <c r="L56" i="8"/>
  <c r="Q452" i="1"/>
  <c r="F471" i="1"/>
  <c r="K740" i="7"/>
  <c r="P740" i="7"/>
  <c r="L457" i="8"/>
  <c r="P457" i="8"/>
  <c r="P43" i="7"/>
  <c r="K43" i="7"/>
  <c r="L471" i="8"/>
  <c r="P471" i="8"/>
  <c r="W651" i="1"/>
  <c r="F675" i="1" s="1"/>
  <c r="P381" i="7"/>
  <c r="I383" i="7" s="1"/>
  <c r="K381" i="7"/>
  <c r="I229" i="7"/>
  <c r="P75" i="7"/>
  <c r="K75" i="7"/>
  <c r="L331" i="8"/>
  <c r="P331" i="8"/>
  <c r="P308" i="8"/>
  <c r="L308" i="8"/>
  <c r="L942" i="8"/>
  <c r="P942" i="8"/>
  <c r="S491" i="1"/>
  <c r="F666" i="1"/>
  <c r="CF495" i="1"/>
  <c r="AW531" i="1"/>
  <c r="AP491" i="1"/>
  <c r="F660" i="1"/>
  <c r="CA714" i="1"/>
  <c r="GP689" i="1"/>
  <c r="CD714" i="1" s="1"/>
  <c r="AB687" i="1"/>
  <c r="O714" i="1"/>
  <c r="T26" i="1"/>
  <c r="F142" i="1"/>
  <c r="F728" i="1"/>
  <c r="R744" i="1"/>
  <c r="R687" i="1"/>
  <c r="F624" i="1"/>
  <c r="P563" i="1"/>
  <c r="AQ22" i="1"/>
  <c r="AQ804" i="1"/>
  <c r="F784" i="1"/>
  <c r="F461" i="1"/>
  <c r="O452" i="1"/>
  <c r="U153" i="1"/>
  <c r="F323" i="1"/>
  <c r="F249" i="1"/>
  <c r="Y205" i="1"/>
  <c r="X30" i="1"/>
  <c r="F70" i="1"/>
  <c r="X121" i="1"/>
  <c r="P157" i="1"/>
  <c r="F176" i="1"/>
  <c r="P301" i="1"/>
  <c r="V153" i="1"/>
  <c r="F324" i="1"/>
  <c r="BA491" i="1"/>
  <c r="F671" i="1"/>
  <c r="P333" i="1"/>
  <c r="F423" i="1"/>
  <c r="R337" i="1"/>
  <c r="F367" i="1"/>
  <c r="R420" i="1"/>
  <c r="CF157" i="1"/>
  <c r="AW173" i="1"/>
  <c r="CH563" i="1"/>
  <c r="AY621" i="1"/>
  <c r="AR353" i="1"/>
  <c r="CA337" i="1"/>
  <c r="T683" i="1"/>
  <c r="F765" i="1"/>
  <c r="R157" i="1"/>
  <c r="R301" i="1"/>
  <c r="F187" i="1"/>
  <c r="AY173" i="1"/>
  <c r="CH157" i="1"/>
  <c r="AV205" i="1"/>
  <c r="F227" i="1"/>
  <c r="GP83" i="1"/>
  <c r="CD91" i="1" s="1"/>
  <c r="CA91" i="1"/>
  <c r="AB563" i="1"/>
  <c r="O621" i="1"/>
  <c r="AZ26" i="1"/>
  <c r="F132" i="1"/>
  <c r="Y687" i="1"/>
  <c r="Y744" i="1"/>
  <c r="F741" i="1"/>
  <c r="T491" i="1"/>
  <c r="F672" i="1"/>
  <c r="F49" i="1"/>
  <c r="AV30" i="1"/>
  <c r="AV121" i="1"/>
  <c r="Y563" i="1"/>
  <c r="F648" i="1"/>
  <c r="T333" i="1"/>
  <c r="F441" i="1"/>
  <c r="F248" i="1"/>
  <c r="X205" i="1"/>
  <c r="AU222" i="1"/>
  <c r="CD205" i="1"/>
  <c r="O30" i="1"/>
  <c r="F46" i="1"/>
  <c r="AS153" i="1"/>
  <c r="F318" i="1"/>
  <c r="AZ337" i="1"/>
  <c r="F364" i="1"/>
  <c r="AZ420" i="1"/>
  <c r="Q563" i="1"/>
  <c r="F633" i="1"/>
  <c r="AX563" i="1"/>
  <c r="F628" i="1"/>
  <c r="AS491" i="1"/>
  <c r="F668" i="1"/>
  <c r="X76" i="1"/>
  <c r="F117" i="1"/>
  <c r="U333" i="1"/>
  <c r="F442" i="1"/>
  <c r="X254" i="1"/>
  <c r="F297" i="1"/>
  <c r="F432" i="1"/>
  <c r="Q333" i="1"/>
  <c r="AY30" i="1"/>
  <c r="AY121" i="1"/>
  <c r="F52" i="1"/>
  <c r="AZ683" i="1"/>
  <c r="F755" i="1"/>
  <c r="F278" i="1"/>
  <c r="AX254" i="1"/>
  <c r="BA26" i="1"/>
  <c r="F141" i="1"/>
  <c r="BA774" i="1"/>
  <c r="F230" i="1"/>
  <c r="AY205" i="1"/>
  <c r="AR222" i="1"/>
  <c r="CA205" i="1"/>
  <c r="AP26" i="1"/>
  <c r="F130" i="1"/>
  <c r="AP774" i="1"/>
  <c r="W26" i="1"/>
  <c r="F145" i="1"/>
  <c r="AB254" i="1"/>
  <c r="O271" i="1"/>
  <c r="BB22" i="1"/>
  <c r="F787" i="1"/>
  <c r="BB804" i="1"/>
  <c r="AZ563" i="1"/>
  <c r="F632" i="1"/>
  <c r="AW420" i="1"/>
  <c r="AW337" i="1"/>
  <c r="F359" i="1"/>
  <c r="AZ495" i="1"/>
  <c r="F542" i="1"/>
  <c r="AZ651" i="1"/>
  <c r="O531" i="1"/>
  <c r="AB495" i="1"/>
  <c r="F199" i="1"/>
  <c r="X157" i="1"/>
  <c r="X301" i="1"/>
  <c r="F279" i="1"/>
  <c r="AY254" i="1"/>
  <c r="AX26" i="1"/>
  <c r="F128" i="1"/>
  <c r="CD30" i="1"/>
  <c r="AU44" i="1"/>
  <c r="F766" i="1"/>
  <c r="U683" i="1"/>
  <c r="W683" i="1"/>
  <c r="F768" i="1"/>
  <c r="AV420" i="1"/>
  <c r="AV337" i="1"/>
  <c r="F358" i="1"/>
  <c r="V683" i="1"/>
  <c r="F767" i="1"/>
  <c r="BD18" i="1"/>
  <c r="F829" i="1"/>
  <c r="F236" i="1"/>
  <c r="R205" i="1"/>
  <c r="F58" i="1"/>
  <c r="R30" i="1"/>
  <c r="R121" i="1"/>
  <c r="O91" i="1"/>
  <c r="O121" i="1" s="1"/>
  <c r="AB76" i="1"/>
  <c r="CA271" i="1"/>
  <c r="GP256" i="1"/>
  <c r="CD271" i="1" s="1"/>
  <c r="CE563" i="1"/>
  <c r="AV621" i="1"/>
  <c r="S153" i="1"/>
  <c r="F316" i="1"/>
  <c r="F97" i="1"/>
  <c r="AW76" i="1"/>
  <c r="AW714" i="1"/>
  <c r="CF687" i="1"/>
  <c r="F282" i="1"/>
  <c r="AZ254" i="1"/>
  <c r="Y495" i="1"/>
  <c r="F558" i="1"/>
  <c r="Y651" i="1"/>
  <c r="AR44" i="1"/>
  <c r="CA30" i="1"/>
  <c r="S26" i="1"/>
  <c r="F136" i="1"/>
  <c r="S774" i="1"/>
  <c r="AW205" i="1"/>
  <c r="F228" i="1"/>
  <c r="O420" i="1"/>
  <c r="F355" i="1"/>
  <c r="O337" i="1"/>
  <c r="CH495" i="1"/>
  <c r="AY531" i="1"/>
  <c r="F133" i="1"/>
  <c r="Q26" i="1"/>
  <c r="AP333" i="1"/>
  <c r="F429" i="1"/>
  <c r="F538" i="1"/>
  <c r="AX495" i="1"/>
  <c r="AX651" i="1"/>
  <c r="R254" i="1"/>
  <c r="F285" i="1"/>
  <c r="CF563" i="1"/>
  <c r="AW621" i="1"/>
  <c r="AU459" i="1"/>
  <c r="CD452" i="1"/>
  <c r="X495" i="1"/>
  <c r="F557" i="1"/>
  <c r="X651" i="1"/>
  <c r="T153" i="1"/>
  <c r="F322" i="1"/>
  <c r="S683" i="1"/>
  <c r="F759" i="1"/>
  <c r="CE687" i="1"/>
  <c r="AV714" i="1"/>
  <c r="CD621" i="1"/>
  <c r="W153" i="1"/>
  <c r="F325" i="1"/>
  <c r="AV76" i="1"/>
  <c r="F96" i="1"/>
  <c r="Q495" i="1"/>
  <c r="Q651" i="1"/>
  <c r="F543" i="1"/>
  <c r="W491" i="1"/>
  <c r="AZ157" i="1"/>
  <c r="F184" i="1"/>
  <c r="AZ301" i="1"/>
  <c r="F310" i="1"/>
  <c r="AP153" i="1"/>
  <c r="BC22" i="1"/>
  <c r="F790" i="1"/>
  <c r="BC804" i="1"/>
  <c r="CE495" i="1"/>
  <c r="AV531" i="1"/>
  <c r="AY420" i="1"/>
  <c r="AY337" i="1"/>
  <c r="F361" i="1"/>
  <c r="F427" i="1"/>
  <c r="AX333" i="1"/>
  <c r="AS774" i="1"/>
  <c r="AX157" i="1"/>
  <c r="F180" i="1"/>
  <c r="AX301" i="1"/>
  <c r="AX774" i="1" s="1"/>
  <c r="Y254" i="1"/>
  <c r="F298" i="1"/>
  <c r="BA153" i="1"/>
  <c r="F321" i="1"/>
  <c r="P26" i="1"/>
  <c r="F124" i="1"/>
  <c r="Y157" i="1"/>
  <c r="F200" i="1"/>
  <c r="Y301" i="1"/>
  <c r="CE157" i="1"/>
  <c r="AV173" i="1"/>
  <c r="CH687" i="1"/>
  <c r="AY714" i="1"/>
  <c r="F726" i="1"/>
  <c r="Q744" i="1"/>
  <c r="Q687" i="1"/>
  <c r="F311" i="1"/>
  <c r="AQ153" i="1"/>
  <c r="AT22" i="1"/>
  <c r="AT804" i="1"/>
  <c r="F792" i="1"/>
  <c r="F16" i="2" s="1"/>
  <c r="F18" i="2" s="1"/>
  <c r="F99" i="1"/>
  <c r="AY76" i="1"/>
  <c r="Y76" i="1"/>
  <c r="F118" i="1"/>
  <c r="AT491" i="1"/>
  <c r="F669" i="1"/>
  <c r="V491" i="1"/>
  <c r="F674" i="1"/>
  <c r="P495" i="1"/>
  <c r="F534" i="1"/>
  <c r="P651" i="1"/>
  <c r="X563" i="1"/>
  <c r="F647" i="1"/>
  <c r="F764" i="1"/>
  <c r="BA683" i="1"/>
  <c r="AO22" i="1"/>
  <c r="F778" i="1"/>
  <c r="AO804" i="1"/>
  <c r="AW30" i="1"/>
  <c r="F50" i="1"/>
  <c r="AW121" i="1"/>
  <c r="CA452" i="1"/>
  <c r="AR459" i="1"/>
  <c r="U491" i="1"/>
  <c r="F673" i="1"/>
  <c r="AZ76" i="1"/>
  <c r="F102" i="1"/>
  <c r="AQ491" i="1"/>
  <c r="F661" i="1"/>
  <c r="U26" i="1"/>
  <c r="F143" i="1"/>
  <c r="U774" i="1"/>
  <c r="Y26" i="1"/>
  <c r="F148" i="1"/>
  <c r="CA621" i="1"/>
  <c r="AU531" i="1"/>
  <c r="CD495" i="1"/>
  <c r="AX683" i="1"/>
  <c r="F751" i="1"/>
  <c r="F717" i="1"/>
  <c r="P744" i="1"/>
  <c r="P687" i="1"/>
  <c r="S563" i="1"/>
  <c r="F636" i="1"/>
  <c r="F234" i="1"/>
  <c r="Q205" i="1"/>
  <c r="X687" i="1"/>
  <c r="F740" i="1"/>
  <c r="X744" i="1"/>
  <c r="AB205" i="1"/>
  <c r="O222" i="1"/>
  <c r="V26" i="1"/>
  <c r="F144" i="1"/>
  <c r="V774" i="1"/>
  <c r="AT153" i="1"/>
  <c r="F319" i="1"/>
  <c r="R495" i="1"/>
  <c r="F545" i="1"/>
  <c r="F435" i="1"/>
  <c r="S333" i="1"/>
  <c r="AU173" i="1" l="1"/>
  <c r="CD157" i="1"/>
  <c r="I531" i="7"/>
  <c r="I207" i="7"/>
  <c r="R651" i="1"/>
  <c r="R774" i="1" s="1"/>
  <c r="K229" i="7"/>
  <c r="P229" i="7"/>
  <c r="P529" i="7"/>
  <c r="I745" i="7" s="1"/>
  <c r="K529" i="7"/>
  <c r="P593" i="7"/>
  <c r="K593" i="7"/>
  <c r="J537" i="8"/>
  <c r="J751" i="8"/>
  <c r="I85" i="7"/>
  <c r="I149" i="7"/>
  <c r="I993" i="7"/>
  <c r="R563" i="1"/>
  <c r="J1002" i="8"/>
  <c r="J155" i="8"/>
  <c r="J91" i="8"/>
  <c r="AU353" i="1"/>
  <c r="AU420" i="1" s="1"/>
  <c r="Y420" i="1"/>
  <c r="F380" i="1"/>
  <c r="Y337" i="1"/>
  <c r="L241" i="8"/>
  <c r="P241" i="8"/>
  <c r="J278" i="8" s="1"/>
  <c r="P196" i="7"/>
  <c r="K196" i="7"/>
  <c r="AR531" i="1"/>
  <c r="AR495" i="1" s="1"/>
  <c r="J993" i="8"/>
  <c r="J996" i="8"/>
  <c r="J333" i="8"/>
  <c r="R76" i="1"/>
  <c r="F105" i="1"/>
  <c r="I272" i="7"/>
  <c r="W774" i="1"/>
  <c r="W22" i="1" s="1"/>
  <c r="P348" i="8"/>
  <c r="L348" i="8"/>
  <c r="CA157" i="1"/>
  <c r="Q301" i="1"/>
  <c r="Q157" i="1"/>
  <c r="F185" i="1"/>
  <c r="F379" i="1"/>
  <c r="X337" i="1"/>
  <c r="X420" i="1"/>
  <c r="I361" i="7"/>
  <c r="I369" i="7"/>
  <c r="P691" i="7"/>
  <c r="K691" i="7"/>
  <c r="I327" i="7"/>
  <c r="I987" i="7"/>
  <c r="AZ774" i="1"/>
  <c r="AZ22" i="1" s="1"/>
  <c r="P202" i="8"/>
  <c r="J213" i="8" s="1"/>
  <c r="L202" i="8"/>
  <c r="AB157" i="1"/>
  <c r="O173" i="1"/>
  <c r="P572" i="7"/>
  <c r="I742" i="7" s="1"/>
  <c r="K572" i="7"/>
  <c r="O26" i="1"/>
  <c r="F123" i="1"/>
  <c r="S22" i="1"/>
  <c r="S804" i="1"/>
  <c r="F789" i="1"/>
  <c r="AY26" i="1"/>
  <c r="F129" i="1"/>
  <c r="AU271" i="1"/>
  <c r="CD254" i="1"/>
  <c r="F434" i="1"/>
  <c r="R333" i="1"/>
  <c r="F431" i="1"/>
  <c r="AZ333" i="1"/>
  <c r="AS22" i="1"/>
  <c r="F791" i="1"/>
  <c r="E16" i="2" s="1"/>
  <c r="AS804" i="1"/>
  <c r="AV157" i="1"/>
  <c r="AV301" i="1"/>
  <c r="AV774" i="1" s="1"/>
  <c r="F178" i="1"/>
  <c r="AR30" i="1"/>
  <c r="AR121" i="1"/>
  <c r="F72" i="1"/>
  <c r="Y153" i="1"/>
  <c r="F328" i="1"/>
  <c r="CD687" i="1"/>
  <c r="AU714" i="1"/>
  <c r="X683" i="1"/>
  <c r="F770" i="1"/>
  <c r="O495" i="1"/>
  <c r="F533" i="1"/>
  <c r="O651" i="1"/>
  <c r="AW157" i="1"/>
  <c r="AW301" i="1"/>
  <c r="F179" i="1"/>
  <c r="AP22" i="1"/>
  <c r="F783" i="1"/>
  <c r="G16" i="2" s="1"/>
  <c r="G18" i="2" s="1"/>
  <c r="AP804" i="1"/>
  <c r="O76" i="1"/>
  <c r="F93" i="1"/>
  <c r="AR205" i="1"/>
  <c r="F250" i="1"/>
  <c r="AY333" i="1"/>
  <c r="F428" i="1"/>
  <c r="F426" i="1"/>
  <c r="AW333" i="1"/>
  <c r="AY157" i="1"/>
  <c r="F181" i="1"/>
  <c r="AY301" i="1"/>
  <c r="F654" i="1"/>
  <c r="P491" i="1"/>
  <c r="BA22" i="1"/>
  <c r="BA804" i="1"/>
  <c r="F794" i="1"/>
  <c r="AU205" i="1"/>
  <c r="F241" i="1"/>
  <c r="U22" i="1"/>
  <c r="F796" i="1"/>
  <c r="U804" i="1"/>
  <c r="X491" i="1"/>
  <c r="F677" i="1"/>
  <c r="Y491" i="1"/>
  <c r="F678" i="1"/>
  <c r="R26" i="1"/>
  <c r="F135" i="1"/>
  <c r="F539" i="1"/>
  <c r="AY495" i="1"/>
  <c r="AY651" i="1"/>
  <c r="Y683" i="1"/>
  <c r="F771" i="1"/>
  <c r="AX22" i="1"/>
  <c r="AX804" i="1"/>
  <c r="F781" i="1"/>
  <c r="AQ18" i="1"/>
  <c r="F814" i="1"/>
  <c r="F627" i="1"/>
  <c r="AW563" i="1"/>
  <c r="AW687" i="1"/>
  <c r="F720" i="1"/>
  <c r="AW744" i="1"/>
  <c r="T22" i="1"/>
  <c r="F795" i="1"/>
  <c r="T804" i="1"/>
  <c r="AO18" i="1"/>
  <c r="F808" i="1"/>
  <c r="AR271" i="1"/>
  <c r="AR301" i="1" s="1"/>
  <c r="CA254" i="1"/>
  <c r="AR157" i="1"/>
  <c r="F201" i="1"/>
  <c r="F192" i="1"/>
  <c r="AU157" i="1"/>
  <c r="P683" i="1"/>
  <c r="F747" i="1"/>
  <c r="BC18" i="1"/>
  <c r="F820" i="1"/>
  <c r="F623" i="1"/>
  <c r="O563" i="1"/>
  <c r="P153" i="1"/>
  <c r="F304" i="1"/>
  <c r="AW495" i="1"/>
  <c r="AW651" i="1"/>
  <c r="F537" i="1"/>
  <c r="F372" i="1"/>
  <c r="AZ153" i="1"/>
  <c r="F312" i="1"/>
  <c r="AZ491" i="1"/>
  <c r="F662" i="1"/>
  <c r="CD563" i="1"/>
  <c r="AU621" i="1"/>
  <c r="O333" i="1"/>
  <c r="F422" i="1"/>
  <c r="X153" i="1"/>
  <c r="F327" i="1"/>
  <c r="O254" i="1"/>
  <c r="F273" i="1"/>
  <c r="AV333" i="1"/>
  <c r="F425" i="1"/>
  <c r="AT18" i="1"/>
  <c r="F822" i="1"/>
  <c r="I22" i="7" s="1"/>
  <c r="P774" i="1"/>
  <c r="R153" i="1"/>
  <c r="F315" i="1"/>
  <c r="F478" i="1"/>
  <c r="AU452" i="1"/>
  <c r="BB18" i="1"/>
  <c r="F817" i="1"/>
  <c r="Q683" i="1"/>
  <c r="F756" i="1"/>
  <c r="V22" i="1"/>
  <c r="V804" i="1"/>
  <c r="F797" i="1"/>
  <c r="AR452" i="1"/>
  <c r="F487" i="1"/>
  <c r="AY687" i="1"/>
  <c r="AY744" i="1"/>
  <c r="F722" i="1"/>
  <c r="AU495" i="1"/>
  <c r="F550" i="1"/>
  <c r="AW26" i="1"/>
  <c r="F127" i="1"/>
  <c r="AV687" i="1"/>
  <c r="F719" i="1"/>
  <c r="AV744" i="1"/>
  <c r="CA76" i="1"/>
  <c r="AR91" i="1"/>
  <c r="F381" i="1"/>
  <c r="AR337" i="1"/>
  <c r="AR420" i="1"/>
  <c r="R683" i="1"/>
  <c r="F758" i="1"/>
  <c r="AV563" i="1"/>
  <c r="F626" i="1"/>
  <c r="AV26" i="1"/>
  <c r="F126" i="1"/>
  <c r="F716" i="1"/>
  <c r="O687" i="1"/>
  <c r="O744" i="1"/>
  <c r="AU30" i="1"/>
  <c r="F63" i="1"/>
  <c r="Q491" i="1"/>
  <c r="F663" i="1"/>
  <c r="F536" i="1"/>
  <c r="AV495" i="1"/>
  <c r="AV651" i="1"/>
  <c r="CA687" i="1"/>
  <c r="AR714" i="1"/>
  <c r="F224" i="1"/>
  <c r="O205" i="1"/>
  <c r="CA563" i="1"/>
  <c r="AR621" i="1"/>
  <c r="AR651" i="1"/>
  <c r="AX153" i="1"/>
  <c r="F308" i="1"/>
  <c r="AX491" i="1"/>
  <c r="F658" i="1"/>
  <c r="AU91" i="1"/>
  <c r="CD76" i="1"/>
  <c r="AY563" i="1"/>
  <c r="F629" i="1"/>
  <c r="X26" i="1"/>
  <c r="F147" i="1"/>
  <c r="I996" i="7" l="1"/>
  <c r="F559" i="1"/>
  <c r="I330" i="7"/>
  <c r="J367" i="8"/>
  <c r="J375" i="8"/>
  <c r="O301" i="1"/>
  <c r="O157" i="1"/>
  <c r="F175" i="1"/>
  <c r="W804" i="1"/>
  <c r="F798" i="1"/>
  <c r="F665" i="1"/>
  <c r="X333" i="1"/>
  <c r="F446" i="1"/>
  <c r="AY774" i="1"/>
  <c r="AY804" i="1" s="1"/>
  <c r="Y333" i="1"/>
  <c r="F447" i="1"/>
  <c r="Y774" i="1"/>
  <c r="X774" i="1"/>
  <c r="X22" i="1" s="1"/>
  <c r="AU337" i="1"/>
  <c r="AZ804" i="1"/>
  <c r="F815" i="1" s="1"/>
  <c r="F785" i="1"/>
  <c r="Q153" i="1"/>
  <c r="F313" i="1"/>
  <c r="Q774" i="1"/>
  <c r="J999" i="8"/>
  <c r="R491" i="1"/>
  <c r="J336" i="8"/>
  <c r="AR153" i="1"/>
  <c r="F329" i="1"/>
  <c r="F290" i="1"/>
  <c r="AU254" i="1"/>
  <c r="F640" i="1"/>
  <c r="AU563" i="1"/>
  <c r="F752" i="1"/>
  <c r="AY683" i="1"/>
  <c r="AU687" i="1"/>
  <c r="AU744" i="1"/>
  <c r="F733" i="1"/>
  <c r="AU651" i="1"/>
  <c r="T18" i="1"/>
  <c r="F825" i="1"/>
  <c r="AR26" i="1"/>
  <c r="F149" i="1"/>
  <c r="R22" i="1"/>
  <c r="F788" i="1"/>
  <c r="J16" i="2" s="1"/>
  <c r="J18" i="2" s="1"/>
  <c r="R804" i="1"/>
  <c r="S18" i="1"/>
  <c r="F819" i="1"/>
  <c r="AX18" i="1"/>
  <c r="F811" i="1"/>
  <c r="W18" i="1"/>
  <c r="F828" i="1"/>
  <c r="AU333" i="1"/>
  <c r="F439" i="1"/>
  <c r="O491" i="1"/>
  <c r="F653" i="1"/>
  <c r="E18" i="2"/>
  <c r="AV22" i="1"/>
  <c r="AV804" i="1"/>
  <c r="F779" i="1"/>
  <c r="AR687" i="1"/>
  <c r="F742" i="1"/>
  <c r="AR744" i="1"/>
  <c r="AU76" i="1"/>
  <c r="F110" i="1"/>
  <c r="BA18" i="1"/>
  <c r="F824" i="1"/>
  <c r="P22" i="1"/>
  <c r="F777" i="1"/>
  <c r="P804" i="1"/>
  <c r="AP18" i="1"/>
  <c r="F813" i="1"/>
  <c r="I23" i="7" s="1"/>
  <c r="F119" i="1"/>
  <c r="AR76" i="1"/>
  <c r="AV683" i="1"/>
  <c r="F749" i="1"/>
  <c r="O774" i="1"/>
  <c r="AY491" i="1"/>
  <c r="F659" i="1"/>
  <c r="AV491" i="1"/>
  <c r="F656" i="1"/>
  <c r="AY153" i="1"/>
  <c r="F309" i="1"/>
  <c r="AW153" i="1"/>
  <c r="F307" i="1"/>
  <c r="AU121" i="1"/>
  <c r="V18" i="1"/>
  <c r="F827" i="1"/>
  <c r="AS18" i="1"/>
  <c r="F821" i="1"/>
  <c r="I21" i="7" s="1"/>
  <c r="AR491" i="1"/>
  <c r="F679" i="1"/>
  <c r="U18" i="1"/>
  <c r="F826" i="1"/>
  <c r="F299" i="1"/>
  <c r="AR254" i="1"/>
  <c r="F448" i="1"/>
  <c r="AR333" i="1"/>
  <c r="AW683" i="1"/>
  <c r="F750" i="1"/>
  <c r="AV153" i="1"/>
  <c r="F306" i="1"/>
  <c r="AU301" i="1"/>
  <c r="O683" i="1"/>
  <c r="F746" i="1"/>
  <c r="AR563" i="1"/>
  <c r="F649" i="1"/>
  <c r="AW774" i="1"/>
  <c r="AW491" i="1"/>
  <c r="F657" i="1"/>
  <c r="AZ18" i="1" l="1"/>
  <c r="F800" i="1"/>
  <c r="AY22" i="1"/>
  <c r="I25" i="7"/>
  <c r="Q22" i="1"/>
  <c r="F786" i="1"/>
  <c r="Q804" i="1"/>
  <c r="F801" i="1"/>
  <c r="Y22" i="1"/>
  <c r="Y804" i="1"/>
  <c r="F782" i="1"/>
  <c r="X804" i="1"/>
  <c r="O153" i="1"/>
  <c r="F303" i="1"/>
  <c r="AU683" i="1"/>
  <c r="F763" i="1"/>
  <c r="X18" i="1"/>
  <c r="F830" i="1"/>
  <c r="AR683" i="1"/>
  <c r="F772" i="1"/>
  <c r="O22" i="1"/>
  <c r="O804" i="1"/>
  <c r="F776" i="1"/>
  <c r="R18" i="1"/>
  <c r="F818" i="1"/>
  <c r="AW22" i="1"/>
  <c r="F780" i="1"/>
  <c r="AW804" i="1"/>
  <c r="AU491" i="1"/>
  <c r="F670" i="1"/>
  <c r="AV18" i="1"/>
  <c r="F809" i="1"/>
  <c r="AY18" i="1"/>
  <c r="F812" i="1"/>
  <c r="AU153" i="1"/>
  <c r="F320" i="1"/>
  <c r="AU26" i="1"/>
  <c r="F140" i="1"/>
  <c r="AU774" i="1"/>
  <c r="AR774" i="1"/>
  <c r="P18" i="1"/>
  <c r="F807" i="1"/>
  <c r="Y18" i="1" l="1"/>
  <c r="F831" i="1"/>
  <c r="Q18" i="1"/>
  <c r="F816" i="1"/>
  <c r="AR22" i="1"/>
  <c r="AR804" i="1"/>
  <c r="F802" i="1"/>
  <c r="O18" i="1"/>
  <c r="F806" i="1"/>
  <c r="AW18" i="1"/>
  <c r="F810" i="1"/>
  <c r="AU22" i="1"/>
  <c r="AU804" i="1"/>
  <c r="F793" i="1"/>
  <c r="H16" i="2" s="1"/>
  <c r="H18" i="2" l="1"/>
  <c r="I16" i="2"/>
  <c r="I18" i="2" s="1"/>
  <c r="AU18" i="1"/>
  <c r="F823" i="1"/>
  <c r="I24" i="7" s="1"/>
  <c r="AR18" i="1"/>
  <c r="F832" i="1"/>
  <c r="F833" i="1" s="1"/>
  <c r="J1003" i="8" l="1"/>
  <c r="I997" i="7"/>
  <c r="F835" i="1"/>
  <c r="J1005" i="8" l="1"/>
  <c r="H31" i="8" s="1"/>
  <c r="I999" i="7"/>
  <c r="I20" i="7" s="1"/>
  <c r="J1004" i="8"/>
  <c r="I998" i="7"/>
</calcChain>
</file>

<file path=xl/sharedStrings.xml><?xml version="1.0" encoding="utf-8"?>
<sst xmlns="http://schemas.openxmlformats.org/spreadsheetml/2006/main" count="16972" uniqueCount="870">
  <si>
    <t>Smeta.RU  (495) 974-1589</t>
  </si>
  <si>
    <t>_PS_</t>
  </si>
  <si>
    <t>Smeta.RU</t>
  </si>
  <si>
    <t/>
  </si>
  <si>
    <t>6.6_Аэропорт_на 4 месяца_(10%) испр.</t>
  </si>
  <si>
    <t>Сметные нормы списания</t>
  </si>
  <si>
    <t>Коды ОКП для СН-2012 Выпуск № 5 (в ценах на 01.10.2025 г)</t>
  </si>
  <si>
    <t>СН-2012 Выпуск № 5. (в ценах на 01.10.2025) глава_1-5, 7</t>
  </si>
  <si>
    <t>Типовой расчет для СН-2012 Выпуск №5 (в ценах на 01.10.2025 г)</t>
  </si>
  <si>
    <t>СН-2012 Выпуск № 5. База данных "Сборник стоимостных нормативов" в текущих ценах по состоянию на 01.10.2025 года</t>
  </si>
  <si>
    <t>Поправки для СН-2012 Выпуск № 5 в ценах на 01.10.2025 г от 02.10.2025</t>
  </si>
  <si>
    <t>Новая локальная смета</t>
  </si>
  <si>
    <t>Новый раздел</t>
  </si>
  <si>
    <t>Водоснабжение и водоотведение</t>
  </si>
  <si>
    <t>Новый подраздел</t>
  </si>
  <si>
    <t>Система водоснабжения</t>
  </si>
  <si>
    <t>1.15-2101-1-1/1</t>
  </si>
  <si>
    <t>Осмотр магистральных неизолированных внутренних трубопроводов диаметром до 100 мм</t>
  </si>
  <si>
    <t>100 м</t>
  </si>
  <si>
    <t>СН-2012.1 Выпуск № 5 (в текущих ценах по состоянию на 01.10.2025 г.). 1.15-2101-1-1/1</t>
  </si>
  <si>
    <t>)*4</t>
  </si>
  <si>
    <t>СН-2012</t>
  </si>
  <si>
    <t>Подрядные работы, гл. 1-5,7</t>
  </si>
  <si>
    <t>работа</t>
  </si>
  <si>
    <t>1.15-2101-2-1/1</t>
  </si>
  <si>
    <t>Осмотр магистральных неизолированных внутренних трубопроводов диаметром до 100 мм с лестниц</t>
  </si>
  <si>
    <t>СН-2012.1 Выпуск № 5 (в текущих ценах по состоянию на 01.10.2025 г.). 1.15-2101-2-1/1</t>
  </si>
  <si>
    <t>1.15-2103-2-2/1</t>
  </si>
  <si>
    <t>Гидропневматическая промывка трубопроводов с дезинфекцией диаметром до 100 мм</t>
  </si>
  <si>
    <t>СН-2012.1 Выпуск № 5 (в текущих ценах по состоянию на 01.10.2025 г.). 1.15-2103-2-2/1</t>
  </si>
  <si>
    <t>1</t>
  </si>
  <si>
    <t>1.23-2103-39-3/1</t>
  </si>
  <si>
    <t>Техническое обслуживание счетчиков холодной и горячей воды условным диаметром 50-80 мм. (на  водяных  вводах в здания)</t>
  </si>
  <si>
    <t>шт.</t>
  </si>
  <si>
    <t>СН-2012.1 Выпуск № 5 (в текущих ценах по состоянию на 01.10.2025 г.). 1.23-2103-39-3/1</t>
  </si>
  <si>
    <t>1.24-2103-11-4/1</t>
  </si>
  <si>
    <t>Техническое обслуживание центробежных насосов мощностью от 15 до 75 кВт</t>
  </si>
  <si>
    <t>СН-2012.1 Выпуск № 5 (в текущих ценах по состоянию на 01.10.2025 г.). 1.24-2103-11-4/1</t>
  </si>
  <si>
    <t>1.23-2103-14-1/1</t>
  </si>
  <si>
    <t>Техническое обслуживание манометров с самописцами</t>
  </si>
  <si>
    <t>СН-2012.1 Выпуск № 5 (в текущих ценах по состоянию на 01.10.2025 г.). 1.23-2103-14-1/1</t>
  </si>
  <si>
    <t>2</t>
  </si>
  <si>
    <t>1.17-2103-14-10/1</t>
  </si>
  <si>
    <t>Техническое обслуживание мембранного расширительного бака объемом 18 л</t>
  </si>
  <si>
    <t>СН-2012.1 Выпуск № 5 (в текущих ценах по состоянию на 01.10.2025 г.). 1.17-2103-14-10/1</t>
  </si>
  <si>
    <t>)*2</t>
  </si>
  <si>
    <t>3</t>
  </si>
  <si>
    <t>1.24-2103-26-1/1</t>
  </si>
  <si>
    <t>Техническое обслуживание всасывающего механизма вертикальных песколовок  (прим. всасывающий и напорный)</t>
  </si>
  <si>
    <t>СН-2012.1 Выпуск № 5 (в текущих ценах по состоянию на 01.10.2025 г.). 1.24-2103-26-1/1</t>
  </si>
  <si>
    <t>4</t>
  </si>
  <si>
    <t>1.15-2303-4-2/1</t>
  </si>
  <si>
    <t>Прочистка сетчатых фильтров грубой очистки воды диаметром до 50 мм</t>
  </si>
  <si>
    <t>10 шт.</t>
  </si>
  <si>
    <t>СН-2012.1 Выпуск № 5 (в текущих ценах по состоянию на 01.10.2025 г.). 1.15-2303-4-2/1</t>
  </si>
  <si>
    <t>5</t>
  </si>
  <si>
    <t>1.21-2203-11-1/1</t>
  </si>
  <si>
    <t>Техническое обслуживание шкафов управления технологическим оборудованием</t>
  </si>
  <si>
    <t>100 шт.</t>
  </si>
  <si>
    <t>СН-2012.1 Выпуск № 5 (в текущих ценах по состоянию на 01.10.2025 г.). 1.21-2203-11-1/1</t>
  </si>
  <si>
    <t>6</t>
  </si>
  <si>
    <t>1.16-3202-3-1/1</t>
  </si>
  <si>
    <t>Смена прокладок в смесителях</t>
  </si>
  <si>
    <t>СН-2012.1 Выпуск № 5 (в текущих ценах по состоянию на 01.10.2025 г.). 1.16-3202-3-1/1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</si>
  <si>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</si>
  <si>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</si>
  <si>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</si>
  <si>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</si>
  <si>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</si>
  <si>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</si>
  <si>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</si>
  <si>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</si>
  <si>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</si>
  <si>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</si>
  <si>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</si>
  <si>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</si>
  <si>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</si>
  <si>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</si>
  <si>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</si>
  <si>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</si>
  <si>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</si>
  <si>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</si>
  <si>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</si>
  <si>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</si>
  <si>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</si>
  <si>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</si>
  <si>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</si>
  <si>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</si>
  <si>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</si>
  <si>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</si>
  <si>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</si>
  <si>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</si>
  <si>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</si>
  <si>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</si>
  <si>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</si>
  <si>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</si>
  <si>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</si>
  <si>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</si>
  <si>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</si>
  <si>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</si>
  <si>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</si>
  <si>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</si>
  <si>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</si>
  <si>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</si>
  <si>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</si>
  <si>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</si>
  <si>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</si>
  <si>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</si>
  <si>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</si>
  <si>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</si>
  <si>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</si>
  <si>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</si>
  <si>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</si>
  <si>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</si>
  <si>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</si>
  <si>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</si>
  <si>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</si>
  <si>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</si>
  <si>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Система водоотведения</t>
  </si>
  <si>
    <t>1.16-2201-1-1/1</t>
  </si>
  <si>
    <t>Осмотры санитарно-технических приборов и трубопроводов в туалетах общественных зданий - туалет (1 умывальник и 1 унитаз)</t>
  </si>
  <si>
    <t>СН-2012.1 Выпуск № 5 (в текущих ценах по состоянию на 01.10.2025 г.). 1.16-2201-1-1/1</t>
  </si>
  <si>
    <t>)*17</t>
  </si>
  <si>
    <t>1.16-2201-1-3/1</t>
  </si>
  <si>
    <t>Осмотры санитарно-технических приборов и трубопроводов в туалетах общественных зданий - добавлять на осмотр каждого умывальника сверх одного</t>
  </si>
  <si>
    <t>СН-2012.1 Выпуск № 5 (в текущих ценах по состоянию на 01.10.2025 г.). 1.16-2201-1-3/1</t>
  </si>
  <si>
    <t>Осмотры санитарно-технических приборов и трубопроводов в туалетах общественных зданий - добавлять на осмотр каждого умывальника сверх одного (раковины)</t>
  </si>
  <si>
    <t>7</t>
  </si>
  <si>
    <t>1.16-3201-2-1/1</t>
  </si>
  <si>
    <t>Укрепление расшатавшихся санитарно-технических приборов - умывальники</t>
  </si>
  <si>
    <t>СН-2012.1 Выпуск № 5 (в текущих ценах по состоянию на 01.10.2025 г.). 1.16-3201-2-1/1</t>
  </si>
  <si>
    <t>8</t>
  </si>
  <si>
    <t>1.16-3201-2-2/1</t>
  </si>
  <si>
    <t>Укрепление расшатавшихся санитарно-технических приборов - унитазы и биде</t>
  </si>
  <si>
    <t>СН-2012.1 Выпуск № 5 (в текущих ценах по состоянию на 01.10.2025 г.). 1.16-3201-2-2/1</t>
  </si>
  <si>
    <t>9</t>
  </si>
  <si>
    <t>1.16-3201-2-3/1</t>
  </si>
  <si>
    <t>Укрепление расшатавшихся санитарно-технических приборов - писсуары</t>
  </si>
  <si>
    <t>СН-2012.1 Выпуск № 5 (в текущих ценах по состоянию на 01.10.2025 г.). 1.16-3201-2-3/1</t>
  </si>
  <si>
    <t>10</t>
  </si>
  <si>
    <t>1.16-2203-1-1/1</t>
  </si>
  <si>
    <t>Прочистка сифонов (трапов)</t>
  </si>
  <si>
    <t>СН-2012.1 Выпуск № 5 (в текущих ценах по состоянию на 01.10.2025 г.). 1.16-2203-1-1/1</t>
  </si>
  <si>
    <t>1.16-3101-3-1/1</t>
  </si>
  <si>
    <t>Прочистка канализационной сети внутренней</t>
  </si>
  <si>
    <t>СН-2012.1 Выпуск № 5 (в текущих ценах по состоянию на 01.10.2025 г.). 1.16-3101-3-1/1</t>
  </si>
  <si>
    <t>11</t>
  </si>
  <si>
    <t>Прочистка сифонов  (умывальники, раковины,  писсуары,)</t>
  </si>
  <si>
    <t>12</t>
  </si>
  <si>
    <t>1.15-2303-4-1/1</t>
  </si>
  <si>
    <t>Прочистка сетчатых фильтров грубой очистки воды диаметром до 25 мм</t>
  </si>
  <si>
    <t>СН-2012.1 Выпуск № 5 (в текущих ценах по состоянию на 01.10.2025 г.). 1.15-2303-4-1/1</t>
  </si>
  <si>
    <t>Внутренние сети отопления и ИТП</t>
  </si>
  <si>
    <t>Система отопления</t>
  </si>
  <si>
    <t>1.17-2103-11-1/1</t>
  </si>
  <si>
    <t>Гидропневматическая промывка трубопроводов диаметром до 50 мм</t>
  </si>
  <si>
    <t>СН-2012.1 Выпуск № 5 (в текущих ценах по состоянию на 01.10.2025 г.). 1.17-2103-11-1/1</t>
  </si>
  <si>
    <t>1.17-3205-2-1/1</t>
  </si>
  <si>
    <t>Гидравлическое испытание трубопроводов систем отопления диаметром до 50 мм</t>
  </si>
  <si>
    <t>СН-2012.1 Выпуск № 5 (в текущих ценах по состоянию на 01.10.2025 г.). 1.17-3205-2-1/1</t>
  </si>
  <si>
    <t>13</t>
  </si>
  <si>
    <t>1.21-2303-50-1/1</t>
  </si>
  <si>
    <t>Техническое обслуживание  конвектора электрического настенного крепления, с механическим термостатом, мощность до 2,0 кВт</t>
  </si>
  <si>
    <t>СН-2012.1 Выпуск № 5 (в текущих ценах по состоянию на 01.10.2025 г.). 1.21-2303-50-1/1</t>
  </si>
  <si>
    <t>1.21-2301-29-1/1</t>
  </si>
  <si>
    <t>Осмотр конвектора электрического настенного крепления, с механическим термостатом, мощность до 2,0 кВт</t>
  </si>
  <si>
    <t>СН-2012.1 Выпуск № 5 (в текущих ценах по состоянию на 01.10.2025 г.). 1.21-2301-29-1/1</t>
  </si>
  <si>
    <t>)*3</t>
  </si>
  <si>
    <t>14</t>
  </si>
  <si>
    <t>1.23-2103-41-1/1</t>
  </si>
  <si>
    <t>Техническое обслуживание регулирующего клапана (Коллекторный узел)</t>
  </si>
  <si>
    <t>СН-2012.1 Выпуск № 5 (в текущих ценах по состоянию на 01.10.2025 г.). 1.23-2103-41-1/1</t>
  </si>
  <si>
    <t>15</t>
  </si>
  <si>
    <t>Техническое обслуживание клапанов</t>
  </si>
  <si>
    <t>16</t>
  </si>
  <si>
    <t>17</t>
  </si>
  <si>
    <t>1.15-2303-5-1/1</t>
  </si>
  <si>
    <t>Техническое обслуживание фильтров водяных фланцевых сетчатых диаметром до 65 мм</t>
  </si>
  <si>
    <t>СН-2012.1 Выпуск № 5 (в текущих ценах по состоянию на 01.10.2025 г.). 1.15-2303-5-1/1</t>
  </si>
  <si>
    <t>17,1</t>
  </si>
  <si>
    <t>21.26-1-110</t>
  </si>
  <si>
    <t>Прокладки из терморасширенного графита для обслуживания фильтра сетчатого чугунного фланцевого диаметром 65 мм</t>
  </si>
  <si>
    <t>СН-2012.21 Выпуск № 5 (в текущих ценах по состоянию на 01.10.2025 г.). 21.26-1-110</t>
  </si>
  <si>
    <t>1.17-2103-16-1/1</t>
  </si>
  <si>
    <t>Техническое обслуживание крана трехходового шарового под манометр</t>
  </si>
  <si>
    <t>СН-2012.1 Выпуск № 5 (в текущих ценах по состоянию на 01.10.2025 г.). 1.17-2103-16-1/1</t>
  </si>
  <si>
    <t>18</t>
  </si>
  <si>
    <t>Техническое обслуживание регулирующего клапана</t>
  </si>
  <si>
    <t>Техническое обслуживание ИТП годовое</t>
  </si>
  <si>
    <t>1.17-2103-3-5/1</t>
  </si>
  <si>
    <t>Техническое обслуживание и эксплуатация в течение года систем водяного отопления общественных зданий с бойлерным нагревом с расчетной тепловой нагрузкой от 0,4 до 0,5 Гкал/час</t>
  </si>
  <si>
    <t>система</t>
  </si>
  <si>
    <t>СН-2012.1 Выпуск № 5 (в текущих ценах по состоянию на 01.10.2025 г.). 1.17-2103-3-5/1</t>
  </si>
  <si>
    <t>)/12*4</t>
  </si>
  <si>
    <t>1.24-3105-1-2/1</t>
  </si>
  <si>
    <t>Химическая безразборная промывка пластинчатых теплообменников М15</t>
  </si>
  <si>
    <t>СН-2012.1 Выпуск № 5 (в текущих ценах по состоянию на 01.10.2025 г.). 1.24-3105-1-2/1</t>
  </si>
  <si>
    <t>1.24-2501-14-1/1</t>
  </si>
  <si>
    <t>Осмотр теплообменника пластинчатого</t>
  </si>
  <si>
    <t>СН-2012.1 Выпуск № 5 (в текущих ценах по состоянию на 01.10.2025 г.). 1.24-2501-14-1/1</t>
  </si>
  <si>
    <t>)*122</t>
  </si>
  <si>
    <t>1.24-2503-4-5/1</t>
  </si>
  <si>
    <t>Техническое обслуживание в течение года циркуляционных насосов систем отопления с тепловыми насосами</t>
  </si>
  <si>
    <t>СН-2012.1 Выпуск № 5 (в текущих ценах по состоянию на 01.10.2025 г.). 1.24-2503-4-5/1</t>
  </si>
  <si>
    <t>)/12*8</t>
  </si>
  <si>
    <t>19</t>
  </si>
  <si>
    <t>1.24-2503-4-18/1</t>
  </si>
  <si>
    <t>Техническое обслуживание циркуляционных насосов систем отопления с тепловыми насосами - ежемесячное</t>
  </si>
  <si>
    <t>СН-2012.1 Выпуск № 5 (в текущих ценах по состоянию на 01.10.2025 г.). 1.24-2503-4-18/1</t>
  </si>
  <si>
    <t>УУТЭ</t>
  </si>
  <si>
    <t>20</t>
  </si>
  <si>
    <t>1.23-2103-22-3/1</t>
  </si>
  <si>
    <t>Техническое обслуживание расходомера электромагнитного /</t>
  </si>
  <si>
    <t>СН-2012.1 Выпуск № 5 (в текущих ценах по состоянию на 01.10.2025 г.). 1.23-2103-22-3/1</t>
  </si>
  <si>
    <t>21</t>
  </si>
  <si>
    <t>1.23-2103-8-1/1</t>
  </si>
  <si>
    <t>Техническое обслуживание приборов для измерения и регулирования расхода и количества жидкостей и газов, преобразователь расхода электромагнитный, тип ИР-61 и аналоги / вычислитель тепловой энергии ВТЭ</t>
  </si>
  <si>
    <t>СН-2012.1 Выпуск № 5 (в текущих ценах по состоянию на 01.10.2025 г.). 1.23-2103-8-1/1</t>
  </si>
  <si>
    <t>22</t>
  </si>
  <si>
    <t>Техническое обслуживание расходомера электромагнитного / расходомер электромагнитный фланцевый</t>
  </si>
  <si>
    <t>23</t>
  </si>
  <si>
    <t>1.23-2303-6-1/1</t>
  </si>
  <si>
    <t>Техническое обслуживание термопреобразователя сопротивления с унифицированным выходным сигналом</t>
  </si>
  <si>
    <t>СН-2012.1 Выпуск № 5 (в текущих ценах по состоянию на 01.10.2025 г.). 1.23-2303-6-1/1</t>
  </si>
  <si>
    <t>24</t>
  </si>
  <si>
    <t>1.23-2103-27-1/1</t>
  </si>
  <si>
    <t>Техническое обслуживание преобразователя давления МТ100 и аналогов</t>
  </si>
  <si>
    <t>СН-2012.1 Выпуск № 5 (в текущих ценах по состоянию на 01.10.2025 г.). 1.23-2103-27-1/1</t>
  </si>
  <si>
    <t>25</t>
  </si>
  <si>
    <t>1.22-2103-2-1/1</t>
  </si>
  <si>
    <t>Техническое обслуживание сетевой линии связи</t>
  </si>
  <si>
    <t>СН-2012.1 Выпуск № 5 (в текущих ценах по состоянию на 01.10.2025 г.). 1.22-2103-2-1/1</t>
  </si>
  <si>
    <t>26</t>
  </si>
  <si>
    <t>1.23-2303-5-1/1</t>
  </si>
  <si>
    <t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/ Шкаф узла учета</t>
  </si>
  <si>
    <t>СН-2012.1 Выпуск № 5 (в текущих ценах по состоянию на 01.10.2025 г.). 1.23-2303-5-1/1</t>
  </si>
  <si>
    <t>1.17-3401-1-1/1</t>
  </si>
  <si>
    <t>Подготовительные работы по ремонту и госповерке приборов УУТЭ (узла учета тепловой энергии)</t>
  </si>
  <si>
    <t>узел</t>
  </si>
  <si>
    <t>СН-2012.1 Выпуск № 3 (в текущих ценах по состоянию на 01.04.2025 г.). Сб.17-3401-1-1/1</t>
  </si>
  <si>
    <t>Автоматизация ИТП</t>
  </si>
  <si>
    <t>27</t>
  </si>
  <si>
    <t>1.23-2303-19-1/1</t>
  </si>
  <si>
    <t>Техническое обслуживание шкафа блока автоматики  ЩАИТП</t>
  </si>
  <si>
    <t>СН-2012.1 Выпуск № 5 (в текущих ценах по состоянию на 01.10.2025 г.). 1.23-2303-19-1/1</t>
  </si>
  <si>
    <t>28</t>
  </si>
  <si>
    <t>1.21-2303-28-1/1</t>
  </si>
  <si>
    <t>Техническое обслуживание автоматического выключателя до 160 А</t>
  </si>
  <si>
    <t>СН-2012.1 Выпуск № 5 (в текущих ценах по состоянию на 01.10.2025 г.). 1.21-2303-28-1/1</t>
  </si>
  <si>
    <t>1.22-2201-80-3/1</t>
  </si>
  <si>
    <t>Технический осмотр приборов системы оповещения и управления эвакуацией людей (СОУЭ), оповещатель световой пульсирующий типа строб - ежемесячный</t>
  </si>
  <si>
    <t>СН-2012.1 Выпуск № 5 (в текущих ценах по состоянию на 01.10.2025 г.). 1.22-2201-80-3/1</t>
  </si>
  <si>
    <t>29</t>
  </si>
  <si>
    <t>1.21-2303-27-6/1</t>
  </si>
  <si>
    <t>Техническое обслуживание электрических аппаратов до 1000 В, реле промежуточное</t>
  </si>
  <si>
    <t>СН-2012.1 Выпуск № 5 (в текущих ценах по состоянию на 01.10.2025 г.). 1.21-2303-27-6/1</t>
  </si>
  <si>
    <t>1.21-2301-10-1/1</t>
  </si>
  <si>
    <t>Технический осмотр переключателей с боковым приводом трехполюсных, номинальный ток до 400 А</t>
  </si>
  <si>
    <t>СН-2012.1 Выпуск № 5 (в текущих ценах по состоянию на 01.10.2025 г.). 1.21-2301-10-1/1</t>
  </si>
  <si>
    <t>30</t>
  </si>
  <si>
    <t>1.21-2303-10-1/1</t>
  </si>
  <si>
    <t>Техническое обслуживание переключателя с боковым приводом трехполюсного, номинальный ток 400 А</t>
  </si>
  <si>
    <t>СН-2012.1 Выпуск № 5 (в текущих ценах по состоянию на 01.10.2025 г.). 1.21-2303-10-1/1</t>
  </si>
  <si>
    <t>31</t>
  </si>
  <si>
    <t>1.22-2203-78-1/1</t>
  </si>
  <si>
    <t>Техническое обслуживание блока питания типа БРП-12-01Л</t>
  </si>
  <si>
    <t>СН-2012.1 Выпуск № 5 (в текущих ценах по состоянию на 01.10.2025 г.). 1.22-2203-78-1/1</t>
  </si>
  <si>
    <t>1.22-2201-67-1/1</t>
  </si>
  <si>
    <t>Технический осмотр блока питания типа БРП-12-01Л</t>
  </si>
  <si>
    <t>СН-2012.1 Выпуск № 5 (в текущих ценах по состоянию на 01.10.2025 г.). 1.22-2201-67-1/1</t>
  </si>
  <si>
    <t>1.21-2203-23-2/1</t>
  </si>
  <si>
    <t>Техническое обслуживание понижающих трансформаторов мощностью 1,6-2,5 кВА</t>
  </si>
  <si>
    <t>СН-2012.1 Выпуск № 5 (в текущих ценах по состоянию на 01.10.2025 г.). 1.21-2203-23-2/1</t>
  </si>
  <si>
    <t>32</t>
  </si>
  <si>
    <t>1.23-2303-23-6/1</t>
  </si>
  <si>
    <t>Техническое обслуживание систем автоматики и диспетчеризации вентиляции - обслуживание модулей расширения</t>
  </si>
  <si>
    <t>камера</t>
  </si>
  <si>
    <t>СН-2012.1 Выпуск № 5 (в текущих ценах по состоянию на 01.10.2025 г.). 1.23-2303-23-6/1</t>
  </si>
  <si>
    <t>33</t>
  </si>
  <si>
    <t>3.1-2203-11-1/1</t>
  </si>
  <si>
    <t>Техническое обслуживание коммутатора 8-зонного "RU8020" (прм.)</t>
  </si>
  <si>
    <t>СН-2012.3 Выпуск № 5 (в текущих ценах по состоянию на 01.10.2025 г.). 3.1-2203-11-1/1</t>
  </si>
  <si>
    <t>)*1</t>
  </si>
  <si>
    <t>)*0,70</t>
  </si>
  <si>
    <t>Поправка: СН-2012. Гл.1 Сб.22 п.3.6.2</t>
  </si>
  <si>
    <t>3.1-2201-11-1/1</t>
  </si>
  <si>
    <t>Технический осмотр коммутатора 8-зонного "RU8020" (прим.)</t>
  </si>
  <si>
    <t>СН-2012.3 Выпуск № 5 (в текущих ценах по состоянию на 01.10.2025 г.). 3.1-2201-11-1/1</t>
  </si>
  <si>
    <t>)*3)*1</t>
  </si>
  <si>
    <t>)*3)*0,75</t>
  </si>
  <si>
    <t>Поправка: СН-2012. Гл.1 Сб.22 п.3.6.1</t>
  </si>
  <si>
    <t>1.24-2001-2-1/1</t>
  </si>
  <si>
    <t>Технический осмотр пультов управления лебедками, пульт управления проводной с сенсорным экраном 8,4" - ежемесячный</t>
  </si>
  <si>
    <t>СН-2012.1 Выпуск № 5 (в текущих ценах по состоянию на 01.10.2025 г.). 1.24-2001-2-1/1</t>
  </si>
  <si>
    <t>1.21-2203-20-5/1</t>
  </si>
  <si>
    <t>Техническое обслуживание силовых преобразователей, преобразователь частоты</t>
  </si>
  <si>
    <t>СН-2012.1 Выпуск № 5 (в текущих ценах по состоянию на 01.10.2025 г.). 1.21-2203-20-5/1</t>
  </si>
  <si>
    <t>Вентиляция</t>
  </si>
  <si>
    <t>Общеобменная вентиляция</t>
  </si>
  <si>
    <t>1.18-2403-16-2/1</t>
  </si>
  <si>
    <t>Очистка вытяжных установок производительностью свыше 5000 м3/ч до 20000 м3/ч</t>
  </si>
  <si>
    <t>установка</t>
  </si>
  <si>
    <t>СН-2012.1 Выпуск № 5 (в текущих ценах по состоянию на 01.10.2025 г.). 1.18-2403-16-2/1</t>
  </si>
  <si>
    <t>1.18-2403-20-2/1</t>
  </si>
  <si>
    <t>Техническое обслуживание вытяжных установок производительностью до 20000 м3/ч - ежемесячное</t>
  </si>
  <si>
    <t>СН-2012.1 Выпуск № 5 (в текущих ценах по состоянию на 01.10.2025 г.). 1.18-2403-20-2/1</t>
  </si>
  <si>
    <t>1.18-2403-20-6/1</t>
  </si>
  <si>
    <t>Техническое обслуживание вытяжных установок производительностью до 20000 м3/ч - годовое</t>
  </si>
  <si>
    <t>СН-2012.1 Выпуск № 5 (в текущих ценах по состоянию на 01.10.2025 г.). 1.18-2403-20-6/1</t>
  </si>
  <si>
    <t>34</t>
  </si>
  <si>
    <t>1.18-2403-20-4/1</t>
  </si>
  <si>
    <t>Техническое обслуживание вытяжных установок производительностью до 20000 м3/ч - ежеквартальное</t>
  </si>
  <si>
    <t>СН-2012.1 Выпуск № 5 (в текущих ценах по состоянию на 01.10.2025 г.). 1.18-2403-20-4/1</t>
  </si>
  <si>
    <t>1.18-2403-21-2/1</t>
  </si>
  <si>
    <t>Техническое обслуживание приточных установок производительностью до 10000 м3/ч - ежемесячное</t>
  </si>
  <si>
    <t>СН-2012.1 Выпуск № 5 (в текущих ценах по состоянию на 01.10.2025 г.). 1.18-2403-21-2/1</t>
  </si>
  <si>
    <t>35</t>
  </si>
  <si>
    <t>1.18-2403-21-5/1</t>
  </si>
  <si>
    <t>Техническое обслуживание приточных установок производительностью до 10000 м3/ч - ежеквартальное</t>
  </si>
  <si>
    <t>СН-2012.1 Выпуск № 5 (в текущих ценах по состоянию на 01.10.2025 г.). 1.18-2403-21-5/1</t>
  </si>
  <si>
    <t>1.18-2403-21-8/1</t>
  </si>
  <si>
    <t>Техническое обслуживание приточных установок производительностью до 10000 м3/ч - годовое</t>
  </si>
  <si>
    <t>СН-2012.1 Выпуск № 5 (в текущих ценах по состоянию на 01.10.2025 г.). 1.18-2403-21-8/1</t>
  </si>
  <si>
    <t>1.18-2403-20-1/1</t>
  </si>
  <si>
    <t>Техническое обслуживание вытяжных установок производительностью до 5000 м3/ч - ежемесячное</t>
  </si>
  <si>
    <t>СН-2012.1 Выпуск № 5 (в текущих ценах по состоянию на 01.10.2025 г.). 1.18-2403-20-1/1</t>
  </si>
  <si>
    <t>36</t>
  </si>
  <si>
    <t>1.18-2403-20-3/1</t>
  </si>
  <si>
    <t>Техническое обслуживание вытяжных установок производительностью до 5000 м3/ч - ежеквартальное</t>
  </si>
  <si>
    <t>СН-2012.1 Выпуск № 5 (в текущих ценах по состоянию на 01.10.2025 г.). 1.18-2403-20-3/1</t>
  </si>
  <si>
    <t>1.18-2403-20-5/1</t>
  </si>
  <si>
    <t>Техническое обслуживание вытяжных установок производительностью до 5000 м3/ч - годовое</t>
  </si>
  <si>
    <t>СН-2012.1 Выпуск № 5 (в текущих ценах по состоянию на 01.10.2025 г.). 1.18-2403-20-5/1</t>
  </si>
  <si>
    <t>1.18-2403-4-1/1</t>
  </si>
  <si>
    <t>Техническое обслуживание в течение года конденсаторного блока с воздушным охлаждением, производительность холодильной машины до 2 кВт</t>
  </si>
  <si>
    <t>1 блок</t>
  </si>
  <si>
    <t>СН-2012.1 Выпуск № 5 (в текущих ценах по состоянию на 01.10.2025 г.). 1.18-2403-4-1/1</t>
  </si>
  <si>
    <t>1.24-2103-46-1/1</t>
  </si>
  <si>
    <t>Техническое обслуживание конденсаторного блока воздушного V-образного холодильной установки производительностью до 700 кВт - ежемесячное</t>
  </si>
  <si>
    <t>1 конденсатор</t>
  </si>
  <si>
    <t>СН-2012.1 Выпуск № 5 (в текущих ценах по состоянию на 01.10.2025 г.). 1.24-2103-46-1/1</t>
  </si>
  <si>
    <t>)*6</t>
  </si>
  <si>
    <t>1.24-2103-46-2/1</t>
  </si>
  <si>
    <t>Техническое обслуживание конденсаторного блока воздушного V-образного холодильной установки производительностью до 700 кВт - ежеквартальное</t>
  </si>
  <si>
    <t>СН-2012.1 Выпуск № 5 (в текущих ценах по состоянию на 01.10.2025 г.). 1.24-2103-46-2/1</t>
  </si>
  <si>
    <t>Очистка и дезинфекция воздуховодов</t>
  </si>
  <si>
    <t>1.18-2103-1-1/1</t>
  </si>
  <si>
    <t>Очистка воздуховодов механизированным способом</t>
  </si>
  <si>
    <t>100 м2</t>
  </si>
  <si>
    <t>СН-2012.1 Выпуск № 5 (в текущих ценах по состоянию на 01.10.2025 г.). 1.18-2103-1-1/1</t>
  </si>
  <si>
    <t>1.18-2103-1-2/1</t>
  </si>
  <si>
    <t>Дезинфекция воздуховодов, добавлять к поз. 1.18-2103-1-1</t>
  </si>
  <si>
    <t>СН-2012.1 Выпуск № 5 (в текущих ценах по состоянию на 01.10.2025 г.). 1.18-2103-1-2/1</t>
  </si>
  <si>
    <t>Теплоснабжение</t>
  </si>
  <si>
    <t>1.18-2303-1-3/1</t>
  </si>
  <si>
    <t>Техническое обслуживание в течение года тепловых завес с автоматикой производительностью по воздуху до 20000 м3/ч</t>
  </si>
  <si>
    <t>СН-2012.1 Выпуск № 5 (в текущих ценах по состоянию на 01.10.2025 г.). 1.18-2303-1-3/1</t>
  </si>
  <si>
    <t>/12*4</t>
  </si>
  <si>
    <t>1.18-3906-11-2/1</t>
  </si>
  <si>
    <t>Пусконаладочные работы - регулировочно-запорные устройства: клапан воздушный смесительный с электрическим приводом</t>
  </si>
  <si>
    <t>устройство</t>
  </si>
  <si>
    <t>СН-2012.1 Выпуск № 5 (в текущих ценах по состоянию на 01.10.2025 г.). 1.18-3906-11-2/1</t>
  </si>
  <si>
    <t>1.18-2403-12-2/1</t>
  </si>
  <si>
    <t>Техническое обслуживание в течение года разного оборудования систем кондиционирования воздуха, центробежных насосов производительностью по воде 40 м3/ч</t>
  </si>
  <si>
    <t>насос</t>
  </si>
  <si>
    <t>СН-2012.1 Выпуск № 5 (в текущих ценах по состоянию на 01.10.2025 г.). 1.18-2403-12-2/1</t>
  </si>
  <si>
    <t>37</t>
  </si>
  <si>
    <t>Техническое обслуживание регулирующего клапана (прим. балансировочного)</t>
  </si>
  <si>
    <t>Системы электроснабжения</t>
  </si>
  <si>
    <t>Электроосвещение</t>
  </si>
  <si>
    <t>1.21-2201-28-3/1</t>
  </si>
  <si>
    <t>Технический осмотр главного распределительного щита (ГРЩ) с количеством вводов 2 - ежедневный</t>
  </si>
  <si>
    <t>СН-2012.1 Выпуск № 5 (в текущих ценах по состоянию на 01.10.2025 г.). 1.21-2201-28-3/1</t>
  </si>
  <si>
    <t>)*118</t>
  </si>
  <si>
    <t>1.21-2201-28-4/1</t>
  </si>
  <si>
    <t>Технический осмотр главного распределительного щита (ГРЩ) с количеством вводов 2 - ежемесячный</t>
  </si>
  <si>
    <t>СН-2012.1 Выпуск № 5 (в текущих ценах по состоянию на 01.10.2025 г.). 1.21-2201-28-4/1</t>
  </si>
  <si>
    <t>38</t>
  </si>
  <si>
    <t>1.21-2203-4-1/1</t>
  </si>
  <si>
    <t>Техническое обслуживание панельного распределительного щита с установочными автоматическими выключателями серии А-3100 на номинальный ток до 600 А</t>
  </si>
  <si>
    <t>СН-2012.1 Выпуск № 5 (в текущих ценах по состоянию на 01.10.2025 г.). 1.21-2203-4-1/1</t>
  </si>
  <si>
    <t>39</t>
  </si>
  <si>
    <t>40</t>
  </si>
  <si>
    <t>1.21-2203-27-1/1</t>
  </si>
  <si>
    <t>Техническое обслуживание контакторов номинальный ток до 160 А</t>
  </si>
  <si>
    <t>СН-2012.1 Выпуск № 5 (в текущих ценах по состоянию на 01.10.2025 г.). 1.21-2203-27-1/1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</si>
  <si>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</si>
  <si>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</si>
  <si>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</si>
  <si>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</si>
  <si>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</si>
  <si>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</si>
  <si>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</si>
  <si>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</si>
  <si>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</si>
  <si>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</si>
  <si>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</si>
  <si>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</si>
  <si>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1.21-2203-17-1/1</t>
  </si>
  <si>
    <t>Техническое обслуживание ящика с понижающим трансформатором типа ЯТП</t>
  </si>
  <si>
    <t>СН-2012.1 Выпуск № 5 (в текущих ценах по состоянию на 01.10.2025 г.). 1.21-2203-17-1/1</t>
  </si>
  <si>
    <t>1.21-2301-1-1/1</t>
  </si>
  <si>
    <t>Технический осмотр трансформатора понижающего</t>
  </si>
  <si>
    <t>СН-2012.1 Выпуск № 5 (в текущих ценах по состоянию на 01.10.2025 г.). 1.21-2301-1-1/1</t>
  </si>
  <si>
    <t>53</t>
  </si>
  <si>
    <t>1.20-2103-19-3/1</t>
  </si>
  <si>
    <t>Техническое обслуживание годовое светильника светодиодного потолочного типа Arctic 1500</t>
  </si>
  <si>
    <t>СН-2012.1 Выпуск № 5 (в текущих ценах по состоянию на 01.10.2025 г.). 1.20-2103-19-3/1</t>
  </si>
  <si>
    <t>54</t>
  </si>
  <si>
    <t>1.23-2103-6-1/1</t>
  </si>
  <si>
    <t>Техническое обслуживание выключателей поплавковых</t>
  </si>
  <si>
    <t>СН-2012.1 Выпуск № 5 (в текущих ценах по состоянию на 01.10.2025 г.). 1.23-2103-6-1/1</t>
  </si>
  <si>
    <t>55</t>
  </si>
  <si>
    <t>1.21-2203-1-2/1</t>
  </si>
  <si>
    <t>Техническое обслуживание распределительных коробок (щитков), с автоматами</t>
  </si>
  <si>
    <t>СН-2012.1 Выпуск № 5 (в текущих ценах по состоянию на 01.10.2025 г.). 1.21-2203-1-2/1</t>
  </si>
  <si>
    <t>56</t>
  </si>
  <si>
    <t>1.21-2103-9-2/1</t>
  </si>
  <si>
    <t>Техническое обслуживание силовых сетей, проложенных по кирпичным и бетонным основаниям, провод сечением 3х1,5-6 мм2</t>
  </si>
  <si>
    <t>СН-2012.1 Выпуск № 5 (в текущих ценах по состоянию на 01.10.2025 г.). 1.21-2103-9-2/1</t>
  </si>
  <si>
    <t>1.21-2101-1-1/1</t>
  </si>
  <si>
    <t>Технический осмотр силовых сетей, проложенных по кирпичным и бетонным основаниям, провод сечением 2х1,5-6 мм2</t>
  </si>
  <si>
    <t>СН-2012.1 Выпуск № 5 (в текущих ценах по состоянию на 01.10.2025 г.). 1.21-2101-1-1/1</t>
  </si>
  <si>
    <t>Электроснабжение</t>
  </si>
  <si>
    <t>57</t>
  </si>
  <si>
    <t>1.21-2203-18-2/1</t>
  </si>
  <si>
    <t>Техническое обслуживание главного распределительного силового щита типа ГРЩ, ГРЩС с количеством вводов 2</t>
  </si>
  <si>
    <t>СН-2012.1 Выпуск № 5 (в текущих ценах по состоянию на 01.10.2025 г.). 1.21-2203-18-2/1</t>
  </si>
  <si>
    <t>58</t>
  </si>
  <si>
    <t>1.21-2203-12-1/1</t>
  </si>
  <si>
    <t>Техническое обслуживание щита автоматической защиты от перегрузок ЩАП</t>
  </si>
  <si>
    <t>СН-2012.1 Выпуск № 5 (в текущих ценах по состоянию на 01.10.2025 г.). 1.21-2203-12-1/1</t>
  </si>
  <si>
    <t>59</t>
  </si>
  <si>
    <t>1.21-2203-44-1/1</t>
  </si>
  <si>
    <t>Техническое обслуживание панели вводной с воздушным автоматическим выключателем на номинальный ток 2500 А - полугодовое</t>
  </si>
  <si>
    <t>СН-2012.1 Выпуск № 5 (в текущих ценах по состоянию на 01.10.2025 г.). 1.21-2203-44-1/1</t>
  </si>
  <si>
    <t>1.21-2201-31-4/1</t>
  </si>
  <si>
    <t>Осмотр панели вводной с воздушным автоматическим выключателем на номинальный ток 2500 А, с блоком учета электроэнергии - ежемесячный</t>
  </si>
  <si>
    <t>СН-2012.1 Выпуск № 5 (в текущих ценах по состоянию на 01.10.2025 г.). 1.21-2201-31-4/1</t>
  </si>
  <si>
    <t>60</t>
  </si>
  <si>
    <t>61</t>
  </si>
  <si>
    <t>1.21-2201-25-3/1</t>
  </si>
  <si>
    <t>Технический осмотр многопанельного вводно-распределительного устройства (ВРУ), панель противопожарных устройств (ППУ) с блоком АВР и блоком учета электроэнергии, число групп до 25 - ежедневный</t>
  </si>
  <si>
    <t>СН-2012.1 Выпуск № 5 (в текущих ценах по состоянию на 01.10.2025 г.). 1.21-2201-25-3/1</t>
  </si>
  <si>
    <t>62</t>
  </si>
  <si>
    <t>1.21-2203-5-1/1</t>
  </si>
  <si>
    <t>Техническое обслуживание панельного распределительного щита с воздушными универсальными автоматическими выключателями серии АВ с ручным приводом на номинальный ток до 400 А</t>
  </si>
  <si>
    <t>СН-2012.1 Выпуск № 5 (в текущих ценах по состоянию на 01.10.2025 г.). 1.21-2203-5-1/1</t>
  </si>
  <si>
    <t>1.21-2201-5-1/1</t>
  </si>
  <si>
    <t>Технический осмотр панельного распределительного щита с воздушными универсальными автоматическими выключателями серии АВ с ручным приводом на номинальный ток до 400 А</t>
  </si>
  <si>
    <t>СН-2012.1 Выпуск № 5 (в текущих ценах по состоянию на 01.10.2025 г.). 1.21-2201-5-1/1</t>
  </si>
  <si>
    <t>1.21-2301-19-1/1</t>
  </si>
  <si>
    <t>Технический осмотр выключателей автоматических однополюсных установочных на номинальный ток до 63 А</t>
  </si>
  <si>
    <t>СН-2012.1 Выпуск № 5 (в текущих ценах по состоянию на 01.10.2025 г.). 1.21-2301-19-1/1</t>
  </si>
  <si>
    <t>63</t>
  </si>
  <si>
    <t>1.21-2303-19-1/1</t>
  </si>
  <si>
    <t>Техническое обслуживание выключателей автоматических однополюсных установочных на номинальный ток до 63 А</t>
  </si>
  <si>
    <t>СН-2012.1 Выпуск № 5 (в текущих ценах по состоянию на 01.10.2025 г.). 1.21-2303-19-1/1</t>
  </si>
  <si>
    <t>1.21-2301-3-3/1</t>
  </si>
  <si>
    <t>Технический осмотр выключателей автоматических трехполюсных установочных, номинальный ток до 600 А</t>
  </si>
  <si>
    <t>СН-2012.1 Выпуск № 5 (в текущих ценах по состоянию на 01.10.2025 г.). 1.21-2301-3-3/1</t>
  </si>
  <si>
    <t>64</t>
  </si>
  <si>
    <t>1.21-2303-3-3/1</t>
  </si>
  <si>
    <t>Техническое обслуживание выключателей автоматических трехполюсных установочных, номинальный ток до 600 А</t>
  </si>
  <si>
    <t>СН-2012.1 Выпуск № 5 (в текущих ценах по состоянию на 01.10.2025 г.). 1.21-2303-3-3/1</t>
  </si>
  <si>
    <t>65</t>
  </si>
  <si>
    <t>1.21-2303-2-1/1</t>
  </si>
  <si>
    <t>Техническое обслуживание выключателей автоматических двухполюсных установочных, номинальный ток до 200 А,</t>
  </si>
  <si>
    <t>СН-2012.1 Выпуск № 5 (в текущих ценах по состоянию на 01.10.2025 г.). 1.21-2303-2-1/1</t>
  </si>
  <si>
    <t>1.21-2301-2-1/1</t>
  </si>
  <si>
    <t>Технический осмотр выключателей автоматических двухполюсных установочных, номинальный ток до 200 А</t>
  </si>
  <si>
    <t>СН-2012.1 Выпуск № 5 (в текущих ценах по состоянию на 01.10.2025 г.). 1.21-2301-2-1/1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</si>
  <si>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</si>
  <si>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</si>
  <si>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</si>
  <si>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</si>
  <si>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</si>
  <si>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</si>
  <si>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</si>
  <si>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</si>
  <si>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</si>
  <si>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</si>
  <si>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</si>
  <si>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</si>
  <si>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</si>
  <si>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</si>
  <si>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</si>
  <si>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</si>
  <si>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</si>
  <si>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</si>
  <si>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</si>
  <si>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ТСБО</t>
  </si>
  <si>
    <t>ТО Эскалаторов</t>
  </si>
  <si>
    <t>85</t>
  </si>
  <si>
    <t>1.25-2503-17-1/1</t>
  </si>
  <si>
    <t>Техническое обслуживание эскалатора типа Thyssen в зданиях, угол наклона 30-35 градусов, высота подъема до 22 м, скорость 0,5-0,65 м/с, лестничное полотно, балюстрада, фартук - ежемесячное</t>
  </si>
  <si>
    <t>компл.</t>
  </si>
  <si>
    <t>СН-2012.1 Выпуск № 5 (в текущих ценах по состоянию на 01.10.2025 г.). 1.25-2503-17-1/1</t>
  </si>
  <si>
    <t>86</t>
  </si>
  <si>
    <t>1.25-2503-17-2/1</t>
  </si>
  <si>
    <t>Техническое обслуживание эскалатора типа Thyssen в зданиях, угол наклона 30-35 градусов, высота подъема до 22 м, скорость 0,5-0,65 м/с, лестничное полотно, балюстрада, фартук - полугодовое</t>
  </si>
  <si>
    <t>СН-2012.1 Выпуск № 5 (в текущих ценах по состоянию на 01.10.2025 г.). 1.25-2503-17-2/1</t>
  </si>
  <si>
    <t>87</t>
  </si>
  <si>
    <t>1.25-2503-17-3/1</t>
  </si>
  <si>
    <t>Техническое обслуживание эскалатора типа Thyssen в зданиях, угол наклона 30-35 градусов, высота подъема до 22 м, скорость 0,5-0,65 м/с, лестничное полотно, балюстрада, фартук - годовое</t>
  </si>
  <si>
    <t>СН-2012.1 Выпуск № 5 (в текущих ценах по состоянию на 01.10.2025 г.). 1.25-2503-17-3/1</t>
  </si>
  <si>
    <t>88</t>
  </si>
  <si>
    <t>1.25-2503-3-1/1</t>
  </si>
  <si>
    <t>Техническое обслуживание эскалатора типа OTIS NCE в зданиях, угол наклона 30-35 градусов, высота подъема до 6 м, скорость 0,5-0,65 м/с, привод эскалатора - ежемесячное</t>
  </si>
  <si>
    <t>СН-2012.1 Выпуск № 5 (в текущих ценах по состоянию на 01.10.2025 г.). 1.25-2503-3-1/1</t>
  </si>
  <si>
    <t>89</t>
  </si>
  <si>
    <t>1.25-2503-3-2/1</t>
  </si>
  <si>
    <t>Техническое обслуживание эскалатора типа OTIS NCE в зданиях, угол наклона 30-35 градусов, высота подъема до 6 м, скорость 0,5-0,65 м/с, привод эскалатора - годовое</t>
  </si>
  <si>
    <t>СН-2012.1 Выпуск № 5 (в текущих ценах по состоянию на 01.10.2025 г.). 1.25-2503-3-2/1</t>
  </si>
  <si>
    <t>90</t>
  </si>
  <si>
    <t>1.25-2503-7-1/1</t>
  </si>
  <si>
    <t>Техническое обслуживание эскалатора типа OTIS NCE в зданиях, угол наклона 30-35 градусов, высота подъема до 6 м, скорость 0,5-0,65 м/с, лестничное полотно, балюстрада, фартук - ежемесячное</t>
  </si>
  <si>
    <t>СН-2012.1 Выпуск № 5 (в текущих ценах по состоянию на 01.10.2025 г.). 1.25-2503-7-1/1</t>
  </si>
  <si>
    <t>91</t>
  </si>
  <si>
    <t>1.25-2503-7-2/1</t>
  </si>
  <si>
    <t>Техническое обслуживание эскалатора типа OTIS NCE в зданиях, угол наклона 30-35 градусов, высота подъема до 6 м, скорость 0,5-0,65 м/с, лестничное полотно, балюстрада, фартук - полугодовое</t>
  </si>
  <si>
    <t>СН-2012.1 Выпуск № 5 (в текущих ценах по состоянию на 01.10.2025 г.). 1.25-2503-7-2/1</t>
  </si>
  <si>
    <t>92</t>
  </si>
  <si>
    <t>1.25-2503-7-3/1</t>
  </si>
  <si>
    <t>Техническое обслуживание эскалатора типа OTIS NCE в зданиях, угол наклона 30-35 градусов, высота подъема до 6 м, скорость 0,5-0,65 м/с, лестничное полотно, балюстрада, фартук - годовое</t>
  </si>
  <si>
    <t>СН-2012.1 Выпуск № 5 (в текущих ценах по состоянию на 01.10.2025 г.). 1.25-2503-7-3/1</t>
  </si>
  <si>
    <t>93</t>
  </si>
  <si>
    <t>1.25-2503-1-1/1</t>
  </si>
  <si>
    <t>Техническое обслуживание эскалатора типа OTIS NCE в зданиях, угол наклона 30-35 градусов, высота подъема до 6 м, скорость 0,5-0,65 м/с оборудование верхней входной площадки - ежемесячное</t>
  </si>
  <si>
    <t>СН-2012.1 Выпуск № 5 (в текущих ценах по состоянию на 01.10.2025 г.). 1.25-2503-1-1/1</t>
  </si>
  <si>
    <t>94</t>
  </si>
  <si>
    <t>1.25-2503-1-2/1</t>
  </si>
  <si>
    <t>Техническое обслуживание эскалатора типа OTIS NCE в зданиях, угол наклона 30-35 градусов, высота подъема до 6 м, скорость 0,5-0,65 м/с оборудование верхней входной площадки - полугодовое</t>
  </si>
  <si>
    <t>СН-2012.1 Выпуск № 5 (в текущих ценах по состоянию на 01.10.2025 г.). 1.25-2503-1-2/1</t>
  </si>
  <si>
    <t>95</t>
  </si>
  <si>
    <t>1.25-2503-1-3/1</t>
  </si>
  <si>
    <t>Техническое обслуживание эскалатора типа OTIS NCE в зданиях, угол наклона 30-35 градусов, высота подъема до 6 м, скорость 0,5-0,65 м/с оборудование верхней входной площадки - годовое</t>
  </si>
  <si>
    <t>СН-2012.1 Выпуск № 5 (в текущих ценах по состоянию на 01.10.2025 г.). 1.25-2503-1-3/1</t>
  </si>
  <si>
    <t>96</t>
  </si>
  <si>
    <t>1.25-2503-2-1/1</t>
  </si>
  <si>
    <t>Техническое обслуживание эскалатора типа OTIS NCE в зданиях, угол наклона 30-35 градусов, высота подъема до 6 м, скорость 0,5-0,65 м/с оборудование нижней входной площадки - ежемесячное</t>
  </si>
  <si>
    <t>СН-2012.1 Выпуск № 5 (в текущих ценах по состоянию на 01.10.2025 г.). 1.25-2503-2-1/1</t>
  </si>
  <si>
    <t>97</t>
  </si>
  <si>
    <t>1.25-2503-2-2/1</t>
  </si>
  <si>
    <t>Техническое обслуживание эскалатора типа OTIS NCE в зданиях, угол наклона 30-35 градусов, высота подъема до 6 м, скорость 0,5-0,65 м/с оборудование нижней входной площадки - полугодовое</t>
  </si>
  <si>
    <t>СН-2012.1 Выпуск № 5 (в текущих ценах по состоянию на 01.10.2025 г.). 1.25-2503-2-2/1</t>
  </si>
  <si>
    <t>98</t>
  </si>
  <si>
    <t>1.25-2503-2-3/1</t>
  </si>
  <si>
    <t>Техническое обслуживание эскалатора типа OTIS NCE в зданиях, угол наклона 30-35 градусов, высота подъема до 6 м, скорость 0,5-0,65 м/с оборудование нижней входной площадки - годовое</t>
  </si>
  <si>
    <t>СН-2012.1 Выпуск № 5 (в текущих ценах по состоянию на 01.10.2025 г.). 1.25-2503-2-3/1</t>
  </si>
  <si>
    <t>99</t>
  </si>
  <si>
    <t>1.25-2503-4-1/1</t>
  </si>
  <si>
    <t>Техническое обслуживание эскалатора типа OTIS NCE в зданиях, угол наклона 30-35 градусов, высота подъема до 6 м, скорость 0,5-0,65 м/с, контроллер типа NCE1b - годовое</t>
  </si>
  <si>
    <t>СН-2012.1 Выпуск № 5 (в текущих ценах по состоянию на 01.10.2025 г.). 1.25-2503-4-1/1</t>
  </si>
  <si>
    <t>100</t>
  </si>
  <si>
    <t>1.25-2503-5-1/1</t>
  </si>
  <si>
    <t>Техническое обслуживание эскалатора типа OTIS NCE в зданиях, угол наклона 30-35 градусов, высота подъема до 6 м, скорость 0,5-0,65 м/с, верхнее машинное помещение - ежемесячное</t>
  </si>
  <si>
    <t>СН-2012.1 Выпуск № 5 (в текущих ценах по состоянию на 01.10.2025 г.). 1.25-2503-5-1/1</t>
  </si>
  <si>
    <t>101</t>
  </si>
  <si>
    <t>1.25-2503-5-2/1</t>
  </si>
  <si>
    <t>Техническое обслуживание эскалатора типа OTIS NCE в зданиях, угол наклона 30-35 градусов, высота подъема до 6 м, скорость 0,5-0,65 м/с, верхнее машинное помещение - ежеквартальное</t>
  </si>
  <si>
    <t>СН-2012.1 Выпуск № 5 (в текущих ценах по состоянию на 01.10.2025 г.). 1.25-2503-5-2/1</t>
  </si>
  <si>
    <t>102</t>
  </si>
  <si>
    <t>1.25-2503-5-3/1</t>
  </si>
  <si>
    <t>Техническое обслуживание эскалатора типа OTIS NCE в зданиях, угол наклона 30-35 градусов, высота подъема до 6 м, скорость 0,5-0,65 м/с, верхнее машинное помещение - годовое</t>
  </si>
  <si>
    <t>СН-2012.1 Выпуск № 5 (в текущих ценах по состоянию на 01.10.2025 г.). 1.25-2503-5-3/1</t>
  </si>
  <si>
    <t>103</t>
  </si>
  <si>
    <t>1.25-2503-6-1/1</t>
  </si>
  <si>
    <t>Техническое обслуживание эскалатора типа OTIS NCE в зданиях, угол наклона 30-35 градусов, высота подъема до 6 м, скорость 0,5-0,65 м/с, нижнее машинное помещение - ежемесячное</t>
  </si>
  <si>
    <t>СН-2012.1 Выпуск № 5 (в текущих ценах по состоянию на 01.10.2025 г.). 1.25-2503-6-1/1</t>
  </si>
  <si>
    <t>104</t>
  </si>
  <si>
    <t>1.25-2503-6-2/1</t>
  </si>
  <si>
    <t>Техническое обслуживание эскалатора типа OTIS NCE в зданиях, угол наклона 30-35 градусов, высота подъема до 6 м, скорость 0,5-0,65 м/с, нижнее машинное помещение - годовое</t>
  </si>
  <si>
    <t>СН-2012.1 Выпуск № 5 (в текущих ценах по состоянию на 01.10.2025 г.). 1.25-2503-6-2/1</t>
  </si>
  <si>
    <t>105</t>
  </si>
  <si>
    <t>1.25-2503-9-1/1</t>
  </si>
  <si>
    <t>Техническое обслуживание эскалатора типа OTIS NCE в зданиях, угол наклона 30-35 градусов, высота подъема до 6 м, скорость 0,5-0,65 м/с, привод поручневого устройства - годовое</t>
  </si>
  <si>
    <t>СН-2012.1 Выпуск № 5 (в текущих ценах по состоянию на 01.10.2025 г.). 1.25-2503-9-1/1</t>
  </si>
  <si>
    <t>106</t>
  </si>
  <si>
    <t>1.25-2503-10-1/1</t>
  </si>
  <si>
    <t>Техническое обслуживание эскалатора типа OTIS NCE в зданиях, угол наклона 30-35 градусов, высота подъема до 6 м, скорость 0,5-0,65 м/с, частотный преобразователь - полугодовое</t>
  </si>
  <si>
    <t>СН-2012.1 Выпуск № 5 (в текущих ценах по состоянию на 01.10.2025 г.). 1.25-2503-10-1/1</t>
  </si>
  <si>
    <t>107</t>
  </si>
  <si>
    <t>1.25-2503-8-1/1</t>
  </si>
  <si>
    <t>Техническое обслуживание эскалатора типа OTIS NCE в зданиях, угол наклона 30-35 градусов, высота подъема до 6 м, скорость 0,5-0,65 м/с, поручневое устройство - ежемесячное</t>
  </si>
  <si>
    <t>СН-2012.1 Выпуск № 5 (в текущих ценах по состоянию на 01.10.2025 г.). 1.25-2503-8-1/1</t>
  </si>
  <si>
    <t>108</t>
  </si>
  <si>
    <t>1.25-2503-8-2/1</t>
  </si>
  <si>
    <t>Техническое обслуживание эскалатора типа OTIS NCE в зданиях, угол наклона 30-35 градусов, высота подъема до 6 м, скорость 0,5-0,65 м/с, поручневое устройство - годовое</t>
  </si>
  <si>
    <t>СН-2012.1 Выпуск № 5 (в текущих ценах по состоянию на 01.10.2025 г.). 1.25-2503-8-2/1</t>
  </si>
  <si>
    <t>Ит</t>
  </si>
  <si>
    <t>Итого</t>
  </si>
  <si>
    <t>НДС</t>
  </si>
  <si>
    <t>НДС, 20%</t>
  </si>
  <si>
    <t>ВссНДС</t>
  </si>
  <si>
    <t>Всего с НДС</t>
  </si>
  <si>
    <t>Переменная</t>
  </si>
  <si>
    <t>Новая переменная</t>
  </si>
  <si>
    <t>Уровень цен</t>
  </si>
  <si>
    <t>_OBSM_</t>
  </si>
  <si>
    <t>9999990008</t>
  </si>
  <si>
    <t>Трудозатраты рабочих</t>
  </si>
  <si>
    <t>чел.-ч.</t>
  </si>
  <si>
    <t>22.1-10-20</t>
  </si>
  <si>
    <t>СН-2012.22 Выпуск № 5 (в текущих ценах по состоянию на 01.10.2025 г.). 22.1-10-20</t>
  </si>
  <si>
    <t>Компрессоры поршневые, производительность до 240 л/мин, объем ресивера 50 л</t>
  </si>
  <si>
    <t>маш.-ч</t>
  </si>
  <si>
    <t>21.1-16-29</t>
  </si>
  <si>
    <t>Известь хлорная</t>
  </si>
  <si>
    <t>кг</t>
  </si>
  <si>
    <t>21.1-25-13</t>
  </si>
  <si>
    <t>СН-2012.21 Выпуск № 5 (в текущих ценах по состоянию на 01.10.2025 г.). 21.1-25-13</t>
  </si>
  <si>
    <t>Вода</t>
  </si>
  <si>
    <t>м3</t>
  </si>
  <si>
    <t>21.1-20-7</t>
  </si>
  <si>
    <t>СН-2012.21 Выпуск № 5 (в текущих ценах по состоянию на 01.10.2025 г.). 21.1-20-7</t>
  </si>
  <si>
    <t>Ветошь</t>
  </si>
  <si>
    <t>21.1-4-29</t>
  </si>
  <si>
    <t>СН-2012.21 Выпуск № 5 (в текущих ценах по состоянию на 01.10.2025 г.). 21.1-4-29</t>
  </si>
  <si>
    <t>Парафин высокотекучий (масло парафиновое)</t>
  </si>
  <si>
    <t>л</t>
  </si>
  <si>
    <t>21.1-4-42</t>
  </si>
  <si>
    <t>СН-2012.21 Выпуск № 5 (в текущих ценах по состоянию на 01.10.2025 г.). 21.1-4-42</t>
  </si>
  <si>
    <t>Смазка пластичная, антифрикционная, многоцелевая, водостойкая Литол-24</t>
  </si>
  <si>
    <t>21.1-6-114</t>
  </si>
  <si>
    <t>СН-2012.21 Выпуск № 5 (в текущих ценах по состоянию на 01.10.2025 г.). 21.1-6-114</t>
  </si>
  <si>
    <t>Растворитель уайт-спирит (нефрас-С4 - 155/200)</t>
  </si>
  <si>
    <t>т</t>
  </si>
  <si>
    <t>21.1-16-104</t>
  </si>
  <si>
    <t>СН-2012.21 Выпуск № 5 (в текущих ценах по состоянию на 01.10.2025 г.). 21.1-16-104</t>
  </si>
  <si>
    <t>Спирт этиловый технический</t>
  </si>
  <si>
    <t>21.1-25-185</t>
  </si>
  <si>
    <t>СН-2012.21 Выпуск № 5 (в текущих ценах по состоянию на 01.10.2025 г.). 21.1-25-185</t>
  </si>
  <si>
    <t>Масло вазелиновое</t>
  </si>
  <si>
    <t>21.1-25-211</t>
  </si>
  <si>
    <t>СН-2012.21 Выпуск № 5 (в текущих ценах по состоянию на 01.10.2025 г.). 21.1-25-211</t>
  </si>
  <si>
    <t>Паронит общего назначения марка ПОН-Б, толщина 0,4-5,0 мм</t>
  </si>
  <si>
    <t>21.1-25-366</t>
  </si>
  <si>
    <t>СН-2012.21 Выпуск № 5 (в текущих ценах по состоянию на 01.10.2025 г.). 21.1-25-366</t>
  </si>
  <si>
    <t>Техпластина резиновая, марка МБС, толщина от 1 до 40 мм</t>
  </si>
  <si>
    <t>21.1-6-136</t>
  </si>
  <si>
    <t>СН-2012.21 Выпуск № 5 (в текущих ценах по состоянию на 01.10.2025 г.). 21.1-6-136</t>
  </si>
  <si>
    <t>Эмаль нитроцеллюлозная, цветная, марка НЦ-132</t>
  </si>
  <si>
    <t>22.1-18-24</t>
  </si>
  <si>
    <t>СН-2012.22 Выпуск № 5 (в текущих ценах по состоянию на 01.10.2025 г.). 22.1-18-24</t>
  </si>
  <si>
    <t>Автомобили полупассажирские типа ГАЗ, грузоподъемность до 2 т</t>
  </si>
  <si>
    <t>21.1-1-11</t>
  </si>
  <si>
    <t>СН-2012.21 Выпуск № 5 (в текущих ценах по состоянию на 01.10.2025 г.). 21.1-1-11</t>
  </si>
  <si>
    <t>Герметик силиконовый</t>
  </si>
  <si>
    <t>21.1-25-283</t>
  </si>
  <si>
    <t>СН-2012.21 Выпуск № 5 (в текущих ценах по состоянию на 01.10.2025 г.). 21.1-25-283</t>
  </si>
  <si>
    <t>Прокладки резиновые, уплотнительные для оборудования предприятий водопроводно-канализационного хозяйства, внутренний диаметр 15-20 мм</t>
  </si>
  <si>
    <t>22.1-30-56</t>
  </si>
  <si>
    <t>СН-2012.22 Выпуск № 5 (в текущих ценах по состоянию на 01.10.2025 г.). 22.1-30-56</t>
  </si>
  <si>
    <t>Шуруповерты</t>
  </si>
  <si>
    <t>21.1-11-125</t>
  </si>
  <si>
    <t>Шурупы с потайной головкой, черные, размер 8,0х100 мм</t>
  </si>
  <si>
    <t>21.1-11-51</t>
  </si>
  <si>
    <t>Дюбели с насаженными шайбами</t>
  </si>
  <si>
    <t>21.1-11-15</t>
  </si>
  <si>
    <t>СН-2012.21 Выпуск № 5 (в текущих ценах по состоянию на 01.10.2025 г.). 21.1-11-15</t>
  </si>
  <si>
    <t>Болты строительные с гайками с шестигранной головкой, диаметр резьбы 6 мм</t>
  </si>
  <si>
    <t>21.12-5-17</t>
  </si>
  <si>
    <t>СН-2012.21 Выпуск № 5 (в текущих ценах по состоянию на 01.10.2025 г.). 21.12-5-17</t>
  </si>
  <si>
    <t>Кольца резиновые уплотнительные для канализации из поливинилхлоридных труб</t>
  </si>
  <si>
    <t>22.1-11-90</t>
  </si>
  <si>
    <t>СН-2012.22 Выпуск № 5 (в текущих ценах по состоянию на 01.10.2025 г.). 22.1-11-90</t>
  </si>
  <si>
    <t>Агрегаты электронасосные для опрессовки сосудов, котлов и систем трубопроводов, подача 0,252 м3/ч</t>
  </si>
  <si>
    <t>21.1-25-16</t>
  </si>
  <si>
    <t>СН-2012.21 Выпуск № 5 (в текущих ценах по состоянию на 01.10.2025 г.). 21.1-25-16</t>
  </si>
  <si>
    <t>Волокно льняное №11 для уплотнения резьбовых соединений при монтаже систем водоснабжения и отопления</t>
  </si>
  <si>
    <t>21.1-6-46</t>
  </si>
  <si>
    <t>Краски масляные жидкотертые цветные (готовые к употреблению) для наружных и внутренних работ, марка МА-15, сурик железный для окраски по металлу</t>
  </si>
  <si>
    <t>21.1-6-90</t>
  </si>
  <si>
    <t>СН-2012.21 Выпуск № 5 (в текущих ценах по состоянию на 01.10.2025 г.). 21.1-6-90</t>
  </si>
  <si>
    <t>Олифа для окраски комбинированная оксоль</t>
  </si>
  <si>
    <t>22.1-17-282</t>
  </si>
  <si>
    <t>СН-2012.22 Выпуск № 5 (в текущих ценах по состоянию на 01.10.2025 г.). 22.1-17-282</t>
  </si>
  <si>
    <t>Пылесосы хозяйственные, потребляемая мощность до 1 кВт, объем мусоросборника 20 л, расход воздуха 68 л/с</t>
  </si>
  <si>
    <t>5728811000</t>
  </si>
  <si>
    <t>Прокладки из листового терморасширенного графита</t>
  </si>
  <si>
    <t>21.1-11-21</t>
  </si>
  <si>
    <t>СН-2012.21 Выпуск № 5 (в текущих ценах по состоянию на 01.10.2025 г.). 21.1-11-21</t>
  </si>
  <si>
    <t>Болты строительные черные с гайками и шайбами (10х100мм)</t>
  </si>
  <si>
    <t>21.1-11-95</t>
  </si>
  <si>
    <t>СН-2012.21 Выпуск № 5 (в текущих ценах по состоянию на 01.10.2025 г.). 21.1-11-95</t>
  </si>
  <si>
    <t>Шайбы для болтов черные</t>
  </si>
  <si>
    <t>21.1-23-9</t>
  </si>
  <si>
    <t>СН-2012.21 Выпуск № 5 (в текущих ценах по состоянию на 01.10.2025 г.). 21.1-23-9</t>
  </si>
  <si>
    <t>Электроды, тип Э-42, 46, 50, диаметр 4 - 6 мм</t>
  </si>
  <si>
    <t>21.1-25-399</t>
  </si>
  <si>
    <t>СН-2012.21 Выпуск № 5 (в текущих ценах по состоянию на 01.10.2025 г.). 21.1-25-399</t>
  </si>
  <si>
    <t>Шнур асбестовый, общего назначения, марка ШАОН-1, диаметр 0,75 мм,</t>
  </si>
  <si>
    <t>21.1-4-10</t>
  </si>
  <si>
    <t>СН-2012.21 Выпуск № 5 (в текущих ценах по состоянию на 01.10.2025 г.). 21.1-4-10</t>
  </si>
  <si>
    <t>Кислород технический газообразный</t>
  </si>
  <si>
    <t>21.1-4-2</t>
  </si>
  <si>
    <t>СН-2012.21 Выпуск № 5 (в текущих ценах по состоянию на 01.10.2025 г.). 21.1-4-2</t>
  </si>
  <si>
    <t>Ацетилен технический</t>
  </si>
  <si>
    <t>21.1-4-46</t>
  </si>
  <si>
    <t>СН-2012.21 Выпуск № 5 (в текущих ценах по состоянию на 01.10.2025 г.). 21.1-4-46</t>
  </si>
  <si>
    <t>Солидол жировой</t>
  </si>
  <si>
    <t>21.1-4-9</t>
  </si>
  <si>
    <t>СН-2012.21 Выпуск № 5 (в текущих ценах по состоянию на 01.10.2025 г.). 21.1-4-9</t>
  </si>
  <si>
    <t>Керосин</t>
  </si>
  <si>
    <t>21.1-6-48</t>
  </si>
  <si>
    <t>СН-2012.21 Выпуск № 5 (в текущих ценах по состоянию на 01.10.2025 г.). 21.1-6-48</t>
  </si>
  <si>
    <t>Краски масляные жидкотертые цветные (готовые к употреблению) для наружных и внутренних работ, марка МА-25</t>
  </si>
  <si>
    <t>21.1-6-68</t>
  </si>
  <si>
    <t>СН-2012.21 Выпуск № 5 (в текущих ценах по состоянию на 01.10.2025 г.). 21.1-6-68</t>
  </si>
  <si>
    <t>Лак битумный, марка БТ-577</t>
  </si>
  <si>
    <t>21.1-4-34</t>
  </si>
  <si>
    <t>СН-2012.21 Выпуск № 5 (в текущих ценах по состоянию на 01.10.2025 г.). 21.1-4-34</t>
  </si>
  <si>
    <t>Растворитель нефтяной, марка Нефрас С-50/170</t>
  </si>
  <si>
    <t>21.26-2-2</t>
  </si>
  <si>
    <t>СН-2012.21 Выпуск № 5 (в текущих ценах по состоянию на 01.10.2025 г.). 21.26-2-2</t>
  </si>
  <si>
    <t>Бумага индикаторная (полоски) универсальная pH 0-12</t>
  </si>
  <si>
    <t>21.1-4-17</t>
  </si>
  <si>
    <t>СН-2012.21 Выпуск № 5 (в текущих ценах по состоянию на 01.10.2025 г.). 21.1-4-17</t>
  </si>
  <si>
    <t>Масло индустриальное, марка И-30А</t>
  </si>
  <si>
    <t>21.1-4-3</t>
  </si>
  <si>
    <t>СН-2012.21 Выпуск № 5 (в текущих ценах по состоянию на 01.10.2025 г.). 21.1-4-3</t>
  </si>
  <si>
    <t>Бензин</t>
  </si>
  <si>
    <t>21.1-20-10</t>
  </si>
  <si>
    <t>СН-2012.21 Выпуск № 5 (в текущих ценах по состоянию на 01.10.2025 г.). 21.1-20-10</t>
  </si>
  <si>
    <t>Лента изоляционная хлопчатобумажная</t>
  </si>
  <si>
    <t>21.1-20-1</t>
  </si>
  <si>
    <t>СН-2012.21 Выпуск № 5 (в текущих ценах по состоянию на 01.10.2025 г.). 21.1-20-1</t>
  </si>
  <si>
    <t>Бязь</t>
  </si>
  <si>
    <t>м2</t>
  </si>
  <si>
    <t>21.1-25-191</t>
  </si>
  <si>
    <t>Мыло жидкое (мыловар)</t>
  </si>
  <si>
    <t>21.1-24-33</t>
  </si>
  <si>
    <t>СН-2012.21 Выпуск № 5 (в текущих ценах по состоянию на 01.10.2025 г.). 21.1-24-33</t>
  </si>
  <si>
    <t>Средство специальное очищающее для качественной очистки экранов всех типов, с распылителем</t>
  </si>
  <si>
    <t>22.1-14-13</t>
  </si>
  <si>
    <t>СН-2012.22 Выпуск № 5 (в текущих ценах по состоянию на 01.10.2025 г.). 22.1-14-13</t>
  </si>
  <si>
    <t>Пылесосы промышленные</t>
  </si>
  <si>
    <t>21.1-25-284</t>
  </si>
  <si>
    <t>СН-2012.21 Выпуск № 5 (в текущих ценах по состоянию на 01.10.2025 г.). 21.1-25-284</t>
  </si>
  <si>
    <t>Прокладки резиновые, уплотнительные, диаметр 30-40 мм, марка 7057-3</t>
  </si>
  <si>
    <t>22.1-17-213</t>
  </si>
  <si>
    <t>СН-2012.22 Выпуск № 5 (в текущих ценах по состоянию на 01.10.2025 г.). 22.1-17-213</t>
  </si>
  <si>
    <t>Мойки высокого давления импортного производства, расход воды 650 л/ч, мощность 3,3 кВт</t>
  </si>
  <si>
    <t>21.1-24-31</t>
  </si>
  <si>
    <t>СН-2012.21 Выпуск № 5 (в текущих ценах по состоянию на 01.10.2025 г.). 21.1-24-31</t>
  </si>
  <si>
    <t>Средство моющее концентрированное для очистки от комплексных и атмосферных загрязнений, нефтепродуктов, экологически безопасное, биоразлагаемое, типа "Транс-пол"</t>
  </si>
  <si>
    <t>22.1-17-204</t>
  </si>
  <si>
    <t>СН-2012.22 Выпуск № 5 (в текущих ценах по состоянию на 01.10.2025 г.). 22.1-17-204</t>
  </si>
  <si>
    <t>Установки фильтровакуумные, поток воздуха (без фильтров)   4500 м3/ч, давление до 1200 Па</t>
  </si>
  <si>
    <t>22.1-17-209</t>
  </si>
  <si>
    <t>СН-2012.22 Выпуск № 5 (в текущих ценах по состоянию на 01.10.2025 г.). 22.1-17-209</t>
  </si>
  <si>
    <t>Машины щеточные электрические для очистки воздуховодов диаметром от 100 до 400 мм</t>
  </si>
  <si>
    <t>22.1-17-205</t>
  </si>
  <si>
    <t>СН-2012.22 Выпуск № 5 (в текущих ценах по состоянию на 01.10.2025 г.). 22.1-17-205</t>
  </si>
  <si>
    <t>Генераторы холодного тумана аэрозольные, производительность до 19 л/ч</t>
  </si>
  <si>
    <t>21.1-24-43</t>
  </si>
  <si>
    <t>СН-2012.21 Выпуск № 5 (в текущих ценах по состоянию на 01.10.2025 г.). 21.1-24-43</t>
  </si>
  <si>
    <t>Средство жидкое микробиоцидное для дезинфекции и предстерилизационной очистки, содержание алкилдиметилбензиламмония хлорида 50% (ЧАС)</t>
  </si>
  <si>
    <t>21.1-6-139</t>
  </si>
  <si>
    <t>СН-2012.21 Выпуск № 5 (в текущих ценах по состоянию на 01.10.2025 г.). 21.1-6-139</t>
  </si>
  <si>
    <t>Эмаль, марка ПФ-115 (цветная), пентафталевая</t>
  </si>
  <si>
    <t>21.1-25-389</t>
  </si>
  <si>
    <t>СН-2012.21 Выпуск № 5 (в текущих ценах по состоянию на 01.10.2025 г.). 21.1-25-389</t>
  </si>
  <si>
    <t>Шкурка шлифовальная на тканевой основе водостойкая</t>
  </si>
  <si>
    <t>21.1-25-1143</t>
  </si>
  <si>
    <t>СН-2012.21 Выпуск № 5 (в текущих ценах по состоянию на 01.10.2025 г.). 21.1-25-1143</t>
  </si>
  <si>
    <t>Обезжириватель универсальный на углеводородной основе</t>
  </si>
  <si>
    <t>21.1-15-50</t>
  </si>
  <si>
    <t>Припой, сплав "Вуда"</t>
  </si>
  <si>
    <t>21.1-25-388</t>
  </si>
  <si>
    <t>СН-2012.21 Выпуск № 5 (в текущих ценах по состоянию на 01.10.2025 г.). 21.1-25-388</t>
  </si>
  <si>
    <t>Шкурка шлифовальная на бумажной основе</t>
  </si>
  <si>
    <t>22.1-18-42</t>
  </si>
  <si>
    <t>СН-2012.22 Выпуск № 5 (в текущих ценах по состоянию на 01.10.2025 г.). 22.1-18-42</t>
  </si>
  <si>
    <t>Автомобили грузопассажирские, грузоподъемность до 1 т</t>
  </si>
  <si>
    <t>21.1-24-90</t>
  </si>
  <si>
    <t>СН-2012.21 Выпуск № 5 (в текущих ценах по состоянию на 01.10.2025 г.). 21.1-24-90</t>
  </si>
  <si>
    <t>Средство (очиститель) универсальное для обезжиривания и очистки механических узлов и деталей от технических загрязнений (жировых, масляных, копоти и фрикционной пыли), аэрозоль, без запаха</t>
  </si>
  <si>
    <t>21.1-4-66</t>
  </si>
  <si>
    <t>СН-2012.21 Выпуск № 5 (в текущих ценах по состоянию на 01.10.2025 г.). 21.1-4-66</t>
  </si>
  <si>
    <t>Смазка специальная на минеральной основе с литиевым загустителем, типа MICROLUBE GL 262</t>
  </si>
  <si>
    <t>21.1-4-62</t>
  </si>
  <si>
    <t>СН-2012.21 Выпуск № 5 (в текущих ценах по состоянию на 01.10.2025 г.). 21.1-4-62</t>
  </si>
  <si>
    <t>Масло редукторное синтетическое высокотемпературное, типа "Klubersynth GH-220"</t>
  </si>
  <si>
    <t>21.1-4-63</t>
  </si>
  <si>
    <t>СН-2012.21 Выпуск № 5 (в текущих ценах по состоянию на 01.10.2025 г.). 21.1-4-63</t>
  </si>
  <si>
    <t>Масло смазочное минеральное, типа "Mobil Vactra Oil №2"</t>
  </si>
  <si>
    <t>21.1-4-65</t>
  </si>
  <si>
    <t>СН-2012.21 Выпуск № 5 (в текущих ценах по состоянию на 01.10.2025 г.). 21.1-4-65</t>
  </si>
  <si>
    <t>Смазка многоцелевая пластичная водостойкая, типа FUCHS RENOLIT FEP 2</t>
  </si>
  <si>
    <t>Поправка: СН-2012. Гл.1 Сб.22 п.3.6.2  Наименование: При применении стоимостных нормативов для сетей и приборов, расположенных в транспортных развязках, в том числе на 3-ем транспортном кольце, для выполнения аналогичных работ в административных и общественных зданиях, по: техническому обслуживанию</t>
  </si>
  <si>
    <t>Поправка: СН-2012. Гл.1 Сб.22 п.3.6.1  Наименование: При применении стоимостных нормативов для сетей и приборов, расположенных в транспортных развязках, в том числе на 3-ем транспортном кольце, для выполнения аналогичных работ в административных и общественных зданиях, по: техническому осмотру</t>
  </si>
  <si>
    <t>"СОГЛАСОВАНО"</t>
  </si>
  <si>
    <t>"УТВЕРЖДАЮ"</t>
  </si>
  <si>
    <t>Форма № 1а (глава 1-5)</t>
  </si>
  <si>
    <t>"_____"________________ 2025 г.</t>
  </si>
  <si>
    <t>(локальный сметный расчет)</t>
  </si>
  <si>
    <t>(наименование работ и затрат, наименование объекта)</t>
  </si>
  <si>
    <t>Сметная стоимость</t>
  </si>
  <si>
    <t>тыс.руб</t>
  </si>
  <si>
    <t>Строительные работы</t>
  </si>
  <si>
    <t>Монтажные работы</t>
  </si>
  <si>
    <t>Оборудование</t>
  </si>
  <si>
    <t>Прочие работы</t>
  </si>
  <si>
    <t>Средства на оплату труда</t>
  </si>
  <si>
    <t>№№ п/п</t>
  </si>
  <si>
    <t>Шифр расценки и коды ресурсов</t>
  </si>
  <si>
    <t>Наименование работ и затрат</t>
  </si>
  <si>
    <t>Единица измерения</t>
  </si>
  <si>
    <t>Кол-во единиц</t>
  </si>
  <si>
    <t>Цена на ед. изм. руб.</t>
  </si>
  <si>
    <t>Попра-вочные коэфф.</t>
  </si>
  <si>
    <t>Коэфф. зимних удоро-жаний</t>
  </si>
  <si>
    <t>Коэфф. пересчета</t>
  </si>
  <si>
    <t>ВСЕГО затрат, руб.</t>
  </si>
  <si>
    <t>Справочно</t>
  </si>
  <si>
    <t>ЗТР, всего чел.-час</t>
  </si>
  <si>
    <t>Ст-ть ед. с начислен.</t>
  </si>
  <si>
    <t>Составлен(а) в уровне текущих (прогнозных) цен на октябрь 2025 года</t>
  </si>
  <si>
    <t>ЗП</t>
  </si>
  <si>
    <t>МР</t>
  </si>
  <si>
    <t>НР от ЗП</t>
  </si>
  <si>
    <t>%</t>
  </si>
  <si>
    <t>СП от ЗП</t>
  </si>
  <si>
    <t>ЗТР</t>
  </si>
  <si>
    <t>чел-ч</t>
  </si>
  <si>
    <t>ЭМ</t>
  </si>
  <si>
    <t>в т.ч. ЗПМ</t>
  </si>
  <si>
    <t>НР и СП от ЗПМ</t>
  </si>
  <si>
    <r>
      <t>3.1-2203-11-1/1</t>
    </r>
    <r>
      <rPr>
        <i/>
        <sz val="10"/>
        <rFont val="Arial"/>
        <family val="2"/>
        <charset val="204"/>
      </rPr>
      <t xml:space="preserve">
Поправка: СН-2012. Гл.1 Сб.22 п.3.6.2</t>
    </r>
  </si>
  <si>
    <r>
      <t>Техническое обслуживание коммутатора 8-зонного "RU8020" (прм.)</t>
    </r>
    <r>
      <rPr>
        <i/>
        <sz val="10"/>
        <rFont val="Arial"/>
        <family val="2"/>
        <charset val="204"/>
      </rPr>
      <t xml:space="preserve">
Поправка: СН-2012. Гл.1 Сб.22 п.3.6.2  Наименование: При применении стоимостных нормативов для сетей и приборов, расположенных в транспортных развязках, в том числе на 3-ем транспортном кольце, для выполнения аналогичных работ в административных и общественных зданиях, по: техническому обслуживанию</t>
    </r>
  </si>
  <si>
    <t xml:space="preserve">Составил   </t>
  </si>
  <si>
    <t>[должность,подпись(инициалы,фамилия)]</t>
  </si>
  <si>
    <t xml:space="preserve">Проверил   </t>
  </si>
  <si>
    <t>Унифицированная форма № КС-2</t>
  </si>
  <si>
    <t>Утверждена постановлением Госкомстата России</t>
  </si>
  <si>
    <t>от 11.11.99. № 100</t>
  </si>
  <si>
    <t>Код</t>
  </si>
  <si>
    <t>Форма по ОКУД</t>
  </si>
  <si>
    <t>0322005</t>
  </si>
  <si>
    <t>Инвестор</t>
  </si>
  <si>
    <t>по ОКПО</t>
  </si>
  <si>
    <t>организация, адрес, телефон, факс</t>
  </si>
  <si>
    <t>Заказчик</t>
  </si>
  <si>
    <t>Подрядчик</t>
  </si>
  <si>
    <t>Стройка</t>
  </si>
  <si>
    <t>наименование, адрес</t>
  </si>
  <si>
    <t>Объект</t>
  </si>
  <si>
    <t>наименование</t>
  </si>
  <si>
    <t xml:space="preserve">Вид деятельности по ОКДП  </t>
  </si>
  <si>
    <t xml:space="preserve">Договор подряда  </t>
  </si>
  <si>
    <t>номер</t>
  </si>
  <si>
    <t>дата</t>
  </si>
  <si>
    <t xml:space="preserve">Вид операции  </t>
  </si>
  <si>
    <t>Номер документа</t>
  </si>
  <si>
    <t>Дата составления</t>
  </si>
  <si>
    <t>Отчетный период</t>
  </si>
  <si>
    <t>с</t>
  </si>
  <si>
    <t>по</t>
  </si>
  <si>
    <t>AKT</t>
  </si>
  <si>
    <t>О ПРИЕМКЕ ВЫПОЛНЕННЫХ РАБОТ</t>
  </si>
  <si>
    <t>Сметная (договорная) стоимость в соответствии с договором подряда (субподряда)</t>
  </si>
  <si>
    <t xml:space="preserve"> тыс.руб</t>
  </si>
  <si>
    <t>Номер</t>
  </si>
  <si>
    <t>п/п</t>
  </si>
  <si>
    <t>поз. по смете</t>
  </si>
  <si>
    <t xml:space="preserve">Итого по смете: </t>
  </si>
  <si>
    <t xml:space="preserve">Итого по КС-2: </t>
  </si>
  <si>
    <t>НДС, 22%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</si>
</sst>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"/>
    <numFmt numFmtId="165" formatCode="#,##0.00;[Red]\-\ #,##0.00"/>
  </numFmts>
  <fonts count="19" x14ac:knownFonts="1">
    <font>
      <sz val="10"/>
      <name val="Arial"/>
      <charset val="204"/>
    </font>
    <font>
      <b/>
      <sz val="10"/>
      <color indexed="12"/>
      <name val="Arial"/>
      <charset val="204"/>
    </font>
    <font>
      <b/>
      <sz val="10"/>
      <color indexed="16"/>
      <name val="Arial"/>
      <charset val="204"/>
    </font>
    <font>
      <b/>
      <sz val="10"/>
      <color indexed="20"/>
      <name val="Arial"/>
      <charset val="204"/>
    </font>
    <font>
      <b/>
      <sz val="10"/>
      <color indexed="17"/>
      <name val="Arial"/>
      <charset val="204"/>
    </font>
    <font>
      <b/>
      <sz val="10"/>
      <color indexed="14"/>
      <name val="Arial"/>
      <charset val="204"/>
    </font>
    <font>
      <sz val="10"/>
      <color indexed="12"/>
      <name val="Arial"/>
      <charset val="204"/>
    </font>
    <font>
      <sz val="10"/>
      <color indexed="14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b/>
      <u/>
      <sz val="11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9" fillId="0" borderId="0" xfId="0" applyFont="1"/>
    <xf numFmtId="0" fontId="10" fillId="0" borderId="0" xfId="0" applyFont="1" applyAlignment="1">
      <alignment horizontal="right"/>
    </xf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wrapText="1"/>
    </xf>
    <xf numFmtId="164" fontId="10" fillId="0" borderId="0" xfId="0" applyNumberFormat="1" applyFont="1"/>
    <xf numFmtId="1" fontId="10" fillId="0" borderId="0" xfId="0" applyNumberFormat="1" applyFont="1"/>
    <xf numFmtId="0" fontId="15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15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165" fontId="10" fillId="0" borderId="0" xfId="0" applyNumberFormat="1" applyFont="1" applyAlignment="1">
      <alignment horizontal="right"/>
    </xf>
    <xf numFmtId="165" fontId="0" fillId="0" borderId="0" xfId="0" applyNumberFormat="1"/>
    <xf numFmtId="0" fontId="0" fillId="0" borderId="6" xfId="0" applyBorder="1"/>
    <xf numFmtId="165" fontId="16" fillId="0" borderId="6" xfId="0" applyNumberFormat="1" applyFont="1" applyBorder="1" applyAlignment="1">
      <alignment horizontal="right"/>
    </xf>
    <xf numFmtId="0" fontId="8" fillId="0" borderId="0" xfId="0" applyFont="1" applyAlignment="1">
      <alignment vertical="top" wrapText="1"/>
    </xf>
    <xf numFmtId="165" fontId="15" fillId="0" borderId="0" xfId="0" applyNumberFormat="1" applyFont="1" applyAlignment="1">
      <alignment horizontal="right"/>
    </xf>
    <xf numFmtId="0" fontId="16" fillId="0" borderId="0" xfId="0" applyFont="1"/>
    <xf numFmtId="0" fontId="10" fillId="0" borderId="0" xfId="0" quotePrefix="1" applyFont="1" applyAlignment="1">
      <alignment horizontal="right" wrapText="1"/>
    </xf>
    <xf numFmtId="0" fontId="10" fillId="0" borderId="1" xfId="0" applyFont="1" applyBorder="1"/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14" fontId="10" fillId="0" borderId="3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14" fontId="10" fillId="0" borderId="9" xfId="0" applyNumberFormat="1" applyFont="1" applyBorder="1" applyAlignment="1">
      <alignment horizontal="center"/>
    </xf>
    <xf numFmtId="0" fontId="10" fillId="0" borderId="3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/>
    </xf>
    <xf numFmtId="0" fontId="10" fillId="0" borderId="0" xfId="0" applyFont="1" applyAlignment="1">
      <alignment horizontal="left" wrapText="1"/>
    </xf>
    <xf numFmtId="165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right" vertical="center"/>
    </xf>
    <xf numFmtId="0" fontId="9" fillId="0" borderId="5" xfId="0" applyFont="1" applyBorder="1" applyAlignment="1">
      <alignment horizontal="center"/>
    </xf>
    <xf numFmtId="165" fontId="16" fillId="0" borderId="0" xfId="0" applyNumberFormat="1" applyFont="1" applyAlignment="1">
      <alignment horizontal="right"/>
    </xf>
    <xf numFmtId="0" fontId="16" fillId="0" borderId="0" xfId="0" applyFont="1" applyAlignment="1">
      <alignment horizontal="right"/>
    </xf>
    <xf numFmtId="0" fontId="16" fillId="0" borderId="0" xfId="0" applyFont="1" applyAlignment="1">
      <alignment horizontal="left" wrapText="1"/>
    </xf>
    <xf numFmtId="165" fontId="16" fillId="0" borderId="6" xfId="0" applyNumberFormat="1" applyFont="1" applyBorder="1" applyAlignment="1">
      <alignment horizontal="right"/>
    </xf>
    <xf numFmtId="0" fontId="11" fillId="0" borderId="0" xfId="0" applyFont="1" applyAlignment="1">
      <alignment horizontal="center" wrapText="1"/>
    </xf>
    <xf numFmtId="0" fontId="17" fillId="0" borderId="0" xfId="0" applyFont="1" applyAlignment="1">
      <alignment horizontal="left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right"/>
    </xf>
    <xf numFmtId="0" fontId="14" fillId="0" borderId="1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0" fillId="0" borderId="0" xfId="0"/>
    <xf numFmtId="0" fontId="12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14" fillId="0" borderId="0" xfId="0" applyFont="1" applyAlignment="1">
      <alignment horizontal="center" wrapText="1"/>
    </xf>
    <xf numFmtId="0" fontId="12" fillId="0" borderId="0" xfId="0" applyFont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165" fontId="16" fillId="0" borderId="1" xfId="0" applyNumberFormat="1" applyFont="1" applyBorder="1" applyAlignment="1">
      <alignment horizontal="right"/>
    </xf>
    <xf numFmtId="0" fontId="10" fillId="0" borderId="3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0" fillId="0" borderId="7" xfId="0" applyFont="1" applyBorder="1" applyAlignment="1">
      <alignment horizontal="right"/>
    </xf>
    <xf numFmtId="14" fontId="10" fillId="0" borderId="3" xfId="0" applyNumberFormat="1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8" fillId="0" borderId="0" xfId="0" applyFont="1" applyAlignment="1">
      <alignment horizontal="right"/>
    </xf>
    <xf numFmtId="0" fontId="10" fillId="0" borderId="3" xfId="0" quotePrefix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006"/>
  <sheetViews>
    <sheetView tabSelected="1" view="pageBreakPreview" topLeftCell="A968" zoomScale="96" zoomScaleNormal="100" zoomScaleSheetLayoutView="96" workbookViewId="0">
      <selection activeCell="I997" sqref="I997:J998"/>
    </sheetView>
  </sheetViews>
  <sheetFormatPr defaultRowHeight="12.75" x14ac:dyDescent="0.2"/>
  <cols>
    <col min="1" max="1" width="5.7109375" customWidth="1"/>
    <col min="2" max="2" width="19.5703125" customWidth="1"/>
    <col min="3" max="3" width="40.7109375" customWidth="1"/>
    <col min="4" max="5" width="11.7109375" customWidth="1"/>
    <col min="6" max="6" width="14" customWidth="1"/>
    <col min="7" max="11" width="12.7109375" customWidth="1"/>
    <col min="15" max="36" width="0" hidden="1" customWidth="1"/>
  </cols>
  <sheetData>
    <row r="1" spans="1:11" x14ac:dyDescent="0.2">
      <c r="A1" s="8" t="str">
        <f>CONCATENATE(Source!B1, "     СН-2012 (© ОАО МЦЦС 'Мосстройцены', ", "2025", ")")</f>
        <v>Smeta.RU  (495) 974-1589     СН-2012 (© ОАО МЦЦС 'Мосстройцены', 2025)</v>
      </c>
    </row>
    <row r="2" spans="1:11" ht="14.25" x14ac:dyDescent="0.2">
      <c r="A2" s="9"/>
      <c r="B2" s="9"/>
      <c r="C2" s="9"/>
      <c r="D2" s="9"/>
      <c r="E2" s="9"/>
      <c r="F2" s="9"/>
      <c r="G2" s="9"/>
      <c r="H2" s="9"/>
      <c r="I2" s="9"/>
      <c r="J2" s="51" t="s">
        <v>795</v>
      </c>
      <c r="K2" s="51"/>
    </row>
    <row r="3" spans="1:11" ht="16.5" x14ac:dyDescent="0.25">
      <c r="A3" s="11"/>
      <c r="B3" s="58" t="s">
        <v>793</v>
      </c>
      <c r="C3" s="58"/>
      <c r="D3" s="58"/>
      <c r="E3" s="58"/>
      <c r="F3" s="10"/>
      <c r="G3" s="58" t="s">
        <v>794</v>
      </c>
      <c r="H3" s="58"/>
      <c r="I3" s="58"/>
      <c r="J3" s="58"/>
      <c r="K3" s="58"/>
    </row>
    <row r="4" spans="1:11" ht="14.25" x14ac:dyDescent="0.2">
      <c r="A4" s="10"/>
      <c r="B4" s="50"/>
      <c r="C4" s="50"/>
      <c r="D4" s="50"/>
      <c r="E4" s="50"/>
      <c r="F4" s="10"/>
      <c r="G4" s="50"/>
      <c r="H4" s="50"/>
      <c r="I4" s="50"/>
      <c r="J4" s="50"/>
      <c r="K4" s="50"/>
    </row>
    <row r="5" spans="1:11" ht="14.25" x14ac:dyDescent="0.2">
      <c r="A5" s="10"/>
      <c r="B5" s="10"/>
      <c r="C5" s="12"/>
      <c r="D5" s="12"/>
      <c r="E5" s="12"/>
      <c r="F5" s="10"/>
      <c r="G5" s="12"/>
      <c r="H5" s="12"/>
      <c r="I5" s="12"/>
      <c r="J5" s="12"/>
      <c r="K5" s="12"/>
    </row>
    <row r="6" spans="1:11" ht="14.25" x14ac:dyDescent="0.2">
      <c r="A6" s="12"/>
      <c r="B6" s="50" t="str">
        <f>CONCATENATE("______________________ ", IF(Source!AL12&lt;&gt;"", Source!AL12, ""))</f>
        <v xml:space="preserve">______________________ </v>
      </c>
      <c r="C6" s="50"/>
      <c r="D6" s="50"/>
      <c r="E6" s="50"/>
      <c r="F6" s="10"/>
      <c r="G6" s="50" t="str">
        <f>CONCATENATE("______________________ ", IF(Source!AH12&lt;&gt;"", Source!AH12, ""))</f>
        <v xml:space="preserve">______________________ </v>
      </c>
      <c r="H6" s="50"/>
      <c r="I6" s="50"/>
      <c r="J6" s="50"/>
      <c r="K6" s="50"/>
    </row>
    <row r="7" spans="1:11" ht="14.25" x14ac:dyDescent="0.2">
      <c r="A7" s="13"/>
      <c r="B7" s="38" t="s">
        <v>796</v>
      </c>
      <c r="C7" s="38"/>
      <c r="D7" s="38"/>
      <c r="E7" s="38"/>
      <c r="F7" s="10"/>
      <c r="G7" s="38" t="s">
        <v>796</v>
      </c>
      <c r="H7" s="38"/>
      <c r="I7" s="38"/>
      <c r="J7" s="38"/>
      <c r="K7" s="38"/>
    </row>
    <row r="9" spans="1:11" ht="14.25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</row>
    <row r="10" spans="1:11" ht="15.75" x14ac:dyDescent="0.25">
      <c r="A10" s="55" t="str">
        <f>CONCATENATE( "ЛОКАЛЬНАЯ СМЕТА № ",IF(Source!F12&lt;&gt;"Новый объект", Source!F12, ""))</f>
        <v xml:space="preserve">ЛОКАЛЬНАЯ СМЕТА № 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</row>
    <row r="11" spans="1:11" x14ac:dyDescent="0.2">
      <c r="A11" s="53" t="s">
        <v>797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</row>
    <row r="12" spans="1:11" ht="14.25" x14ac:dyDescent="0.2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</row>
    <row r="13" spans="1:11" ht="18" hidden="1" x14ac:dyDescent="0.25">
      <c r="A13" s="57"/>
      <c r="B13" s="57"/>
      <c r="C13" s="57"/>
      <c r="D13" s="57"/>
      <c r="E13" s="57"/>
      <c r="F13" s="57"/>
      <c r="G13" s="57"/>
      <c r="H13" s="57"/>
      <c r="I13" s="57"/>
      <c r="J13" s="57"/>
      <c r="K13" s="57"/>
    </row>
    <row r="14" spans="1:11" ht="14.25" hidden="1" x14ac:dyDescent="0.2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</row>
    <row r="15" spans="1:11" ht="18" x14ac:dyDescent="0.25">
      <c r="A15" s="52" t="str">
        <f>IF(Source!G12&lt;&gt;"Новый объект", Source!G12, "")</f>
        <v>6.6_Аэропорт_на 4 месяца_(10%) испр.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</row>
    <row r="16" spans="1:11" x14ac:dyDescent="0.2">
      <c r="A16" s="53" t="s">
        <v>798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</row>
    <row r="17" spans="1:11" ht="14.25" x14ac:dyDescent="0.2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</row>
    <row r="18" spans="1:11" ht="14.25" x14ac:dyDescent="0.2">
      <c r="A18" s="38" t="str">
        <f>CONCATENATE( "Основание: чертежи № ", Source!J12)</f>
        <v xml:space="preserve">Основание: чертежи № 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</row>
    <row r="19" spans="1:11" ht="14.25" x14ac:dyDescent="0.2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</row>
    <row r="20" spans="1:11" ht="14.25" x14ac:dyDescent="0.2">
      <c r="A20" s="10"/>
      <c r="B20" s="10"/>
      <c r="C20" s="10"/>
      <c r="D20" s="10"/>
      <c r="E20" s="10"/>
      <c r="F20" s="50" t="s">
        <v>799</v>
      </c>
      <c r="G20" s="50"/>
      <c r="H20" s="50"/>
      <c r="I20" s="39">
        <f>I999/1000</f>
        <v>2982.4300200000002</v>
      </c>
      <c r="J20" s="51"/>
      <c r="K20" s="10" t="s">
        <v>800</v>
      </c>
    </row>
    <row r="21" spans="1:11" ht="14.25" hidden="1" x14ac:dyDescent="0.2">
      <c r="A21" s="10"/>
      <c r="B21" s="10"/>
      <c r="C21" s="10"/>
      <c r="D21" s="10"/>
      <c r="E21" s="10"/>
      <c r="F21" s="50" t="s">
        <v>801</v>
      </c>
      <c r="G21" s="50"/>
      <c r="H21" s="50"/>
      <c r="I21" s="39">
        <f>ROUND((Source!F821)/1000, 2)</f>
        <v>0</v>
      </c>
      <c r="J21" s="51"/>
      <c r="K21" s="10" t="s">
        <v>800</v>
      </c>
    </row>
    <row r="22" spans="1:11" ht="14.25" hidden="1" x14ac:dyDescent="0.2">
      <c r="A22" s="10"/>
      <c r="B22" s="10"/>
      <c r="C22" s="10"/>
      <c r="D22" s="10"/>
      <c r="E22" s="10"/>
      <c r="F22" s="50" t="s">
        <v>802</v>
      </c>
      <c r="G22" s="50"/>
      <c r="H22" s="50"/>
      <c r="I22" s="39">
        <f>ROUND((Source!F822)/1000, 2)</f>
        <v>0</v>
      </c>
      <c r="J22" s="51"/>
      <c r="K22" s="10" t="s">
        <v>800</v>
      </c>
    </row>
    <row r="23" spans="1:11" ht="14.25" hidden="1" x14ac:dyDescent="0.2">
      <c r="A23" s="10"/>
      <c r="B23" s="10"/>
      <c r="C23" s="10"/>
      <c r="D23" s="10"/>
      <c r="E23" s="10"/>
      <c r="F23" s="50" t="s">
        <v>803</v>
      </c>
      <c r="G23" s="50"/>
      <c r="H23" s="50"/>
      <c r="I23" s="39">
        <f>ROUND((Source!F813)/1000, 2)</f>
        <v>0</v>
      </c>
      <c r="J23" s="51"/>
      <c r="K23" s="10" t="s">
        <v>800</v>
      </c>
    </row>
    <row r="24" spans="1:11" ht="14.25" hidden="1" x14ac:dyDescent="0.2">
      <c r="A24" s="10"/>
      <c r="B24" s="10"/>
      <c r="C24" s="10"/>
      <c r="D24" s="10"/>
      <c r="E24" s="10"/>
      <c r="F24" s="50" t="s">
        <v>804</v>
      </c>
      <c r="G24" s="50"/>
      <c r="H24" s="50"/>
      <c r="I24" s="39">
        <f>ROUND((Source!F823+Source!F824)/1000, 2)</f>
        <v>2444.61</v>
      </c>
      <c r="J24" s="51"/>
      <c r="K24" s="10" t="s">
        <v>800</v>
      </c>
    </row>
    <row r="25" spans="1:11" ht="14.25" x14ac:dyDescent="0.2">
      <c r="A25" s="10"/>
      <c r="B25" s="10"/>
      <c r="C25" s="10"/>
      <c r="D25" s="10"/>
      <c r="E25" s="10"/>
      <c r="F25" s="50" t="s">
        <v>805</v>
      </c>
      <c r="G25" s="50"/>
      <c r="H25" s="50"/>
      <c r="I25" s="39">
        <f>(Source!F819+ Source!F818)/1000</f>
        <v>1324.6587400000001</v>
      </c>
      <c r="J25" s="51"/>
      <c r="K25" s="10" t="s">
        <v>800</v>
      </c>
    </row>
    <row r="26" spans="1:11" ht="14.25" x14ac:dyDescent="0.2">
      <c r="A26" s="10" t="s">
        <v>819</v>
      </c>
      <c r="B26" s="10"/>
      <c r="C26" s="10"/>
      <c r="D26" s="14"/>
      <c r="E26" s="15"/>
      <c r="F26" s="10"/>
      <c r="G26" s="10"/>
      <c r="H26" s="10"/>
      <c r="I26" s="10"/>
      <c r="J26" s="10"/>
      <c r="K26" s="10"/>
    </row>
    <row r="27" spans="1:11" ht="14.25" x14ac:dyDescent="0.2">
      <c r="A27" s="48" t="s">
        <v>806</v>
      </c>
      <c r="B27" s="48" t="s">
        <v>807</v>
      </c>
      <c r="C27" s="48" t="s">
        <v>808</v>
      </c>
      <c r="D27" s="48" t="s">
        <v>809</v>
      </c>
      <c r="E27" s="48" t="s">
        <v>810</v>
      </c>
      <c r="F27" s="48" t="s">
        <v>811</v>
      </c>
      <c r="G27" s="48" t="s">
        <v>812</v>
      </c>
      <c r="H27" s="48" t="s">
        <v>813</v>
      </c>
      <c r="I27" s="48" t="s">
        <v>814</v>
      </c>
      <c r="J27" s="48" t="s">
        <v>815</v>
      </c>
      <c r="K27" s="16" t="s">
        <v>816</v>
      </c>
    </row>
    <row r="28" spans="1:11" ht="28.5" x14ac:dyDescent="0.2">
      <c r="A28" s="49"/>
      <c r="B28" s="49"/>
      <c r="C28" s="49"/>
      <c r="D28" s="49"/>
      <c r="E28" s="49"/>
      <c r="F28" s="49"/>
      <c r="G28" s="49"/>
      <c r="H28" s="49"/>
      <c r="I28" s="49"/>
      <c r="J28" s="49"/>
      <c r="K28" s="17" t="s">
        <v>817</v>
      </c>
    </row>
    <row r="29" spans="1:11" ht="28.5" x14ac:dyDescent="0.2">
      <c r="A29" s="49"/>
      <c r="B29" s="49"/>
      <c r="C29" s="49"/>
      <c r="D29" s="49"/>
      <c r="E29" s="49"/>
      <c r="F29" s="49"/>
      <c r="G29" s="49"/>
      <c r="H29" s="49"/>
      <c r="I29" s="49"/>
      <c r="J29" s="49"/>
      <c r="K29" s="17" t="s">
        <v>818</v>
      </c>
    </row>
    <row r="30" spans="1:11" ht="14.25" x14ac:dyDescent="0.2">
      <c r="A30" s="17">
        <v>1</v>
      </c>
      <c r="B30" s="17">
        <v>2</v>
      </c>
      <c r="C30" s="17">
        <v>3</v>
      </c>
      <c r="D30" s="17">
        <v>4</v>
      </c>
      <c r="E30" s="17">
        <v>5</v>
      </c>
      <c r="F30" s="17">
        <v>6</v>
      </c>
      <c r="G30" s="17">
        <v>7</v>
      </c>
      <c r="H30" s="17">
        <v>8</v>
      </c>
      <c r="I30" s="17">
        <v>9</v>
      </c>
      <c r="J30" s="17">
        <v>10</v>
      </c>
      <c r="K30" s="17">
        <v>11</v>
      </c>
    </row>
    <row r="31" spans="1:11" hidden="1" x14ac:dyDescent="0.2"/>
    <row r="32" spans="1:11" ht="16.5" hidden="1" x14ac:dyDescent="0.25">
      <c r="A32" s="46" t="str">
        <f>CONCATENATE("Локальная смета: ",IF(Source!G20&lt;&gt;"Новая локальная смета", Source!G20, ""))</f>
        <v xml:space="preserve">Локальная смета: </v>
      </c>
      <c r="B32" s="46"/>
      <c r="C32" s="46"/>
      <c r="D32" s="46"/>
      <c r="E32" s="46"/>
      <c r="F32" s="46"/>
      <c r="G32" s="46"/>
      <c r="H32" s="46"/>
      <c r="I32" s="46"/>
      <c r="J32" s="46"/>
      <c r="K32" s="46"/>
    </row>
    <row r="34" spans="1:22" ht="16.5" x14ac:dyDescent="0.25">
      <c r="A34" s="46" t="str">
        <f>CONCATENATE("Раздел: ",IF(Source!G24&lt;&gt;"Новый раздел", Source!G24, ""))</f>
        <v>Раздел: Водоснабжение и водоотведение</v>
      </c>
      <c r="B34" s="46"/>
      <c r="C34" s="46"/>
      <c r="D34" s="46"/>
      <c r="E34" s="46"/>
      <c r="F34" s="46"/>
      <c r="G34" s="46"/>
      <c r="H34" s="46"/>
      <c r="I34" s="46"/>
      <c r="J34" s="46"/>
      <c r="K34" s="46"/>
    </row>
    <row r="36" spans="1:22" ht="16.5" x14ac:dyDescent="0.25">
      <c r="A36" s="46" t="str">
        <f>CONCATENATE("Подраздел: ",IF(Source!G28&lt;&gt;"Новый подраздел", Source!G28, ""))</f>
        <v>Подраздел: Система водоснабжения</v>
      </c>
      <c r="B36" s="46"/>
      <c r="C36" s="46"/>
      <c r="D36" s="46"/>
      <c r="E36" s="46"/>
      <c r="F36" s="46"/>
      <c r="G36" s="46"/>
      <c r="H36" s="46"/>
      <c r="I36" s="46"/>
      <c r="J36" s="46"/>
      <c r="K36" s="46"/>
    </row>
    <row r="37" spans="1:22" ht="57" x14ac:dyDescent="0.2">
      <c r="A37" s="18">
        <v>1</v>
      </c>
      <c r="B37" s="18" t="str">
        <f>Source!F35</f>
        <v>1.23-2103-39-3/1</v>
      </c>
      <c r="C37" s="18" t="str">
        <f>Source!G35</f>
        <v>Техническое обслуживание счетчиков холодной и горячей воды условным диаметром 50-80 мм. (на  водяных  вводах в здания)</v>
      </c>
      <c r="D37" s="19" t="str">
        <f>Source!H35</f>
        <v>шт.</v>
      </c>
      <c r="E37" s="9">
        <f>Source!I35</f>
        <v>1</v>
      </c>
      <c r="F37" s="21"/>
      <c r="G37" s="20"/>
      <c r="H37" s="9"/>
      <c r="I37" s="9"/>
      <c r="J37" s="21"/>
      <c r="K37" s="21"/>
      <c r="Q37">
        <f>ROUND((Source!BZ35/100)*ROUND((Source!AF35*Source!AV35)*Source!I35, 2), 2)</f>
        <v>1192.3699999999999</v>
      </c>
      <c r="R37">
        <f>Source!X35</f>
        <v>1192.3699999999999</v>
      </c>
      <c r="S37">
        <f>ROUND((Source!CA35/100)*ROUND((Source!AF35*Source!AV35)*Source!I35, 2), 2)</f>
        <v>170.34</v>
      </c>
      <c r="T37">
        <f>Source!Y35</f>
        <v>170.34</v>
      </c>
      <c r="U37">
        <f>ROUND((175/100)*ROUND((Source!AE35*Source!AV35)*Source!I35, 2), 2)</f>
        <v>0</v>
      </c>
      <c r="V37">
        <f>ROUND((108/100)*ROUND(Source!CS35*Source!I35, 2), 2)</f>
        <v>0</v>
      </c>
    </row>
    <row r="38" spans="1:22" ht="14.25" x14ac:dyDescent="0.2">
      <c r="A38" s="18"/>
      <c r="B38" s="18"/>
      <c r="C38" s="18" t="s">
        <v>820</v>
      </c>
      <c r="D38" s="19"/>
      <c r="E38" s="9"/>
      <c r="F38" s="21">
        <f>Source!AO35</f>
        <v>1703.38</v>
      </c>
      <c r="G38" s="20" t="str">
        <f>Source!DG35</f>
        <v/>
      </c>
      <c r="H38" s="9">
        <f>Source!AV35</f>
        <v>1</v>
      </c>
      <c r="I38" s="9">
        <f>IF(Source!BA35&lt;&gt; 0, Source!BA35, 1)</f>
        <v>1</v>
      </c>
      <c r="J38" s="21">
        <f>Source!S35</f>
        <v>1703.38</v>
      </c>
      <c r="K38" s="21"/>
    </row>
    <row r="39" spans="1:22" ht="14.25" x14ac:dyDescent="0.2">
      <c r="A39" s="18"/>
      <c r="B39" s="18"/>
      <c r="C39" s="18" t="s">
        <v>821</v>
      </c>
      <c r="D39" s="19"/>
      <c r="E39" s="9"/>
      <c r="F39" s="21">
        <f>Source!AL35</f>
        <v>0.27</v>
      </c>
      <c r="G39" s="20" t="str">
        <f>Source!DD35</f>
        <v/>
      </c>
      <c r="H39" s="9">
        <f>Source!AW35</f>
        <v>1</v>
      </c>
      <c r="I39" s="9">
        <f>IF(Source!BC35&lt;&gt; 0, Source!BC35, 1)</f>
        <v>1</v>
      </c>
      <c r="J39" s="21">
        <f>Source!P35</f>
        <v>0.27</v>
      </c>
      <c r="K39" s="21"/>
    </row>
    <row r="40" spans="1:22" ht="14.25" x14ac:dyDescent="0.2">
      <c r="A40" s="18"/>
      <c r="B40" s="18"/>
      <c r="C40" s="18" t="s">
        <v>822</v>
      </c>
      <c r="D40" s="19" t="s">
        <v>823</v>
      </c>
      <c r="E40" s="9">
        <f>Source!AT35</f>
        <v>70</v>
      </c>
      <c r="F40" s="21"/>
      <c r="G40" s="20"/>
      <c r="H40" s="9"/>
      <c r="I40" s="9"/>
      <c r="J40" s="21">
        <f>SUM(R37:R39)</f>
        <v>1192.3699999999999</v>
      </c>
      <c r="K40" s="21"/>
    </row>
    <row r="41" spans="1:22" ht="14.25" x14ac:dyDescent="0.2">
      <c r="A41" s="18"/>
      <c r="B41" s="18"/>
      <c r="C41" s="18" t="s">
        <v>824</v>
      </c>
      <c r="D41" s="19" t="s">
        <v>823</v>
      </c>
      <c r="E41" s="9">
        <f>Source!AU35</f>
        <v>10</v>
      </c>
      <c r="F41" s="21"/>
      <c r="G41" s="20"/>
      <c r="H41" s="9"/>
      <c r="I41" s="9"/>
      <c r="J41" s="21">
        <f>SUM(T37:T40)</f>
        <v>170.34</v>
      </c>
      <c r="K41" s="21"/>
    </row>
    <row r="42" spans="1:22" ht="14.25" x14ac:dyDescent="0.2">
      <c r="A42" s="18"/>
      <c r="B42" s="18"/>
      <c r="C42" s="18" t="s">
        <v>825</v>
      </c>
      <c r="D42" s="19" t="s">
        <v>826</v>
      </c>
      <c r="E42" s="9">
        <f>Source!AQ35</f>
        <v>3.03</v>
      </c>
      <c r="F42" s="21"/>
      <c r="G42" s="20" t="str">
        <f>Source!DI35</f>
        <v/>
      </c>
      <c r="H42" s="9">
        <f>Source!AV35</f>
        <v>1</v>
      </c>
      <c r="I42" s="9"/>
      <c r="J42" s="21"/>
      <c r="K42" s="21">
        <f>Source!U35</f>
        <v>3.03</v>
      </c>
    </row>
    <row r="43" spans="1:22" ht="15" x14ac:dyDescent="0.25">
      <c r="A43" s="23"/>
      <c r="B43" s="23"/>
      <c r="C43" s="23"/>
      <c r="D43" s="23"/>
      <c r="E43" s="23"/>
      <c r="F43" s="23"/>
      <c r="G43" s="23"/>
      <c r="H43" s="23"/>
      <c r="I43" s="45">
        <f>J38+J39+J40+J41</f>
        <v>3066.36</v>
      </c>
      <c r="J43" s="45"/>
      <c r="K43" s="24">
        <f>IF(Source!I35&lt;&gt;0, ROUND(I43/Source!I35, 2), 0)</f>
        <v>3066.36</v>
      </c>
      <c r="P43" s="22">
        <f>I43</f>
        <v>3066.36</v>
      </c>
    </row>
    <row r="44" spans="1:22" ht="42.75" x14ac:dyDescent="0.2">
      <c r="A44" s="18">
        <v>2</v>
      </c>
      <c r="B44" s="18" t="str">
        <f>Source!F38</f>
        <v>1.17-2103-14-10/1</v>
      </c>
      <c r="C44" s="18" t="str">
        <f>Source!G38</f>
        <v>Техническое обслуживание мембранного расширительного бака объемом 18 л</v>
      </c>
      <c r="D44" s="19" t="str">
        <f>Source!H38</f>
        <v>шт.</v>
      </c>
      <c r="E44" s="9">
        <f>Source!I38</f>
        <v>1</v>
      </c>
      <c r="F44" s="21"/>
      <c r="G44" s="20"/>
      <c r="H44" s="9"/>
      <c r="I44" s="9"/>
      <c r="J44" s="21"/>
      <c r="K44" s="21"/>
      <c r="Q44">
        <f>ROUND((Source!BZ38/100)*ROUND((Source!AF38*Source!AV38)*Source!I38, 2), 2)</f>
        <v>181.54</v>
      </c>
      <c r="R44">
        <f>Source!X38</f>
        <v>181.54</v>
      </c>
      <c r="S44">
        <f>ROUND((Source!CA38/100)*ROUND((Source!AF38*Source!AV38)*Source!I38, 2), 2)</f>
        <v>25.93</v>
      </c>
      <c r="T44">
        <f>Source!Y38</f>
        <v>25.93</v>
      </c>
      <c r="U44">
        <f>ROUND((175/100)*ROUND((Source!AE38*Source!AV38)*Source!I38, 2), 2)</f>
        <v>0</v>
      </c>
      <c r="V44">
        <f>ROUND((108/100)*ROUND(Source!CS38*Source!I38, 2), 2)</f>
        <v>0</v>
      </c>
    </row>
    <row r="45" spans="1:22" ht="14.25" x14ac:dyDescent="0.2">
      <c r="A45" s="18"/>
      <c r="B45" s="18"/>
      <c r="C45" s="18" t="s">
        <v>820</v>
      </c>
      <c r="D45" s="19"/>
      <c r="E45" s="9"/>
      <c r="F45" s="21">
        <f>Source!AO38</f>
        <v>129.66999999999999</v>
      </c>
      <c r="G45" s="20" t="str">
        <f>Source!DG38</f>
        <v>)*2</v>
      </c>
      <c r="H45" s="9">
        <f>Source!AV38</f>
        <v>1</v>
      </c>
      <c r="I45" s="9">
        <f>IF(Source!BA38&lt;&gt; 0, Source!BA38, 1)</f>
        <v>1</v>
      </c>
      <c r="J45" s="21">
        <f>Source!S38</f>
        <v>259.33999999999997</v>
      </c>
      <c r="K45" s="21"/>
    </row>
    <row r="46" spans="1:22" ht="14.25" x14ac:dyDescent="0.2">
      <c r="A46" s="18"/>
      <c r="B46" s="18"/>
      <c r="C46" s="18" t="s">
        <v>821</v>
      </c>
      <c r="D46" s="19"/>
      <c r="E46" s="9"/>
      <c r="F46" s="21">
        <f>Source!AL38</f>
        <v>0.14000000000000001</v>
      </c>
      <c r="G46" s="20" t="str">
        <f>Source!DD38</f>
        <v>)*2</v>
      </c>
      <c r="H46" s="9">
        <f>Source!AW38</f>
        <v>1</v>
      </c>
      <c r="I46" s="9">
        <f>IF(Source!BC38&lt;&gt; 0, Source!BC38, 1)</f>
        <v>1</v>
      </c>
      <c r="J46" s="21">
        <f>Source!P38</f>
        <v>0.28000000000000003</v>
      </c>
      <c r="K46" s="21"/>
    </row>
    <row r="47" spans="1:22" ht="14.25" x14ac:dyDescent="0.2">
      <c r="A47" s="18"/>
      <c r="B47" s="18"/>
      <c r="C47" s="18" t="s">
        <v>822</v>
      </c>
      <c r="D47" s="19" t="s">
        <v>823</v>
      </c>
      <c r="E47" s="9">
        <f>Source!AT38</f>
        <v>70</v>
      </c>
      <c r="F47" s="21"/>
      <c r="G47" s="20"/>
      <c r="H47" s="9"/>
      <c r="I47" s="9"/>
      <c r="J47" s="21">
        <f>SUM(R44:R46)</f>
        <v>181.54</v>
      </c>
      <c r="K47" s="21"/>
    </row>
    <row r="48" spans="1:22" ht="14.25" x14ac:dyDescent="0.2">
      <c r="A48" s="18"/>
      <c r="B48" s="18"/>
      <c r="C48" s="18" t="s">
        <v>824</v>
      </c>
      <c r="D48" s="19" t="s">
        <v>823</v>
      </c>
      <c r="E48" s="9">
        <f>Source!AU38</f>
        <v>10</v>
      </c>
      <c r="F48" s="21"/>
      <c r="G48" s="20"/>
      <c r="H48" s="9"/>
      <c r="I48" s="9"/>
      <c r="J48" s="21">
        <f>SUM(T44:T47)</f>
        <v>25.93</v>
      </c>
      <c r="K48" s="21"/>
    </row>
    <row r="49" spans="1:22" ht="14.25" x14ac:dyDescent="0.2">
      <c r="A49" s="18"/>
      <c r="B49" s="18"/>
      <c r="C49" s="18" t="s">
        <v>825</v>
      </c>
      <c r="D49" s="19" t="s">
        <v>826</v>
      </c>
      <c r="E49" s="9">
        <f>Source!AQ38</f>
        <v>0.21</v>
      </c>
      <c r="F49" s="21"/>
      <c r="G49" s="20" t="str">
        <f>Source!DI38</f>
        <v>)*2</v>
      </c>
      <c r="H49" s="9">
        <f>Source!AV38</f>
        <v>1</v>
      </c>
      <c r="I49" s="9"/>
      <c r="J49" s="21"/>
      <c r="K49" s="21">
        <f>Source!U38</f>
        <v>0.42</v>
      </c>
    </row>
    <row r="50" spans="1:22" ht="15" x14ac:dyDescent="0.25">
      <c r="A50" s="23"/>
      <c r="B50" s="23"/>
      <c r="C50" s="23"/>
      <c r="D50" s="23"/>
      <c r="E50" s="23"/>
      <c r="F50" s="23"/>
      <c r="G50" s="23"/>
      <c r="H50" s="23"/>
      <c r="I50" s="45">
        <f>J45+J46+J47+J48</f>
        <v>467.09</v>
      </c>
      <c r="J50" s="45"/>
      <c r="K50" s="24">
        <f>IF(Source!I38&lt;&gt;0, ROUND(I50/Source!I38, 2), 0)</f>
        <v>467.09</v>
      </c>
      <c r="P50" s="22">
        <f>I50</f>
        <v>467.09</v>
      </c>
    </row>
    <row r="51" spans="1:22" ht="57" x14ac:dyDescent="0.2">
      <c r="A51" s="18">
        <v>3</v>
      </c>
      <c r="B51" s="18" t="str">
        <f>Source!F39</f>
        <v>1.24-2103-26-1/1</v>
      </c>
      <c r="C51" s="18" t="str">
        <f>Source!G39</f>
        <v>Техническое обслуживание всасывающего механизма вертикальных песколовок  (прим. всасывающий и напорный)</v>
      </c>
      <c r="D51" s="19" t="str">
        <f>Source!H39</f>
        <v>шт.</v>
      </c>
      <c r="E51" s="9">
        <f>Source!I39</f>
        <v>2</v>
      </c>
      <c r="F51" s="21"/>
      <c r="G51" s="20"/>
      <c r="H51" s="9"/>
      <c r="I51" s="9"/>
      <c r="J51" s="21"/>
      <c r="K51" s="21"/>
      <c r="Q51">
        <f>ROUND((Source!BZ39/100)*ROUND((Source!AF39*Source!AV39)*Source!I39, 2), 2)</f>
        <v>14166.68</v>
      </c>
      <c r="R51">
        <f>Source!X39</f>
        <v>14166.68</v>
      </c>
      <c r="S51">
        <f>ROUND((Source!CA39/100)*ROUND((Source!AF39*Source!AV39)*Source!I39, 2), 2)</f>
        <v>2023.81</v>
      </c>
      <c r="T51">
        <f>Source!Y39</f>
        <v>2023.81</v>
      </c>
      <c r="U51">
        <f>ROUND((175/100)*ROUND((Source!AE39*Source!AV39)*Source!I39, 2), 2)</f>
        <v>0</v>
      </c>
      <c r="V51">
        <f>ROUND((108/100)*ROUND(Source!CS39*Source!I39, 2), 2)</f>
        <v>0</v>
      </c>
    </row>
    <row r="52" spans="1:22" ht="14.25" x14ac:dyDescent="0.2">
      <c r="A52" s="18"/>
      <c r="B52" s="18"/>
      <c r="C52" s="18" t="s">
        <v>820</v>
      </c>
      <c r="D52" s="19"/>
      <c r="E52" s="9"/>
      <c r="F52" s="21">
        <f>Source!AO39</f>
        <v>5059.53</v>
      </c>
      <c r="G52" s="20" t="str">
        <f>Source!DG39</f>
        <v>)*2</v>
      </c>
      <c r="H52" s="9">
        <f>Source!AV39</f>
        <v>1</v>
      </c>
      <c r="I52" s="9">
        <f>IF(Source!BA39&lt;&gt; 0, Source!BA39, 1)</f>
        <v>1</v>
      </c>
      <c r="J52" s="21">
        <f>Source!S39</f>
        <v>20238.12</v>
      </c>
      <c r="K52" s="21"/>
    </row>
    <row r="53" spans="1:22" ht="14.25" x14ac:dyDescent="0.2">
      <c r="A53" s="18"/>
      <c r="B53" s="18"/>
      <c r="C53" s="18" t="s">
        <v>821</v>
      </c>
      <c r="D53" s="19"/>
      <c r="E53" s="9"/>
      <c r="F53" s="21">
        <f>Source!AL39</f>
        <v>538.11</v>
      </c>
      <c r="G53" s="20" t="str">
        <f>Source!DD39</f>
        <v>)*2</v>
      </c>
      <c r="H53" s="9">
        <f>Source!AW39</f>
        <v>1</v>
      </c>
      <c r="I53" s="9">
        <f>IF(Source!BC39&lt;&gt; 0, Source!BC39, 1)</f>
        <v>1</v>
      </c>
      <c r="J53" s="21">
        <f>Source!P39</f>
        <v>2152.44</v>
      </c>
      <c r="K53" s="21"/>
    </row>
    <row r="54" spans="1:22" ht="14.25" x14ac:dyDescent="0.2">
      <c r="A54" s="18"/>
      <c r="B54" s="18"/>
      <c r="C54" s="18" t="s">
        <v>822</v>
      </c>
      <c r="D54" s="19" t="s">
        <v>823</v>
      </c>
      <c r="E54" s="9">
        <f>Source!AT39</f>
        <v>70</v>
      </c>
      <c r="F54" s="21"/>
      <c r="G54" s="20"/>
      <c r="H54" s="9"/>
      <c r="I54" s="9"/>
      <c r="J54" s="21">
        <f>SUM(R51:R53)</f>
        <v>14166.68</v>
      </c>
      <c r="K54" s="21"/>
    </row>
    <row r="55" spans="1:22" ht="14.25" x14ac:dyDescent="0.2">
      <c r="A55" s="18"/>
      <c r="B55" s="18"/>
      <c r="C55" s="18" t="s">
        <v>824</v>
      </c>
      <c r="D55" s="19" t="s">
        <v>823</v>
      </c>
      <c r="E55" s="9">
        <f>Source!AU39</f>
        <v>10</v>
      </c>
      <c r="F55" s="21"/>
      <c r="G55" s="20"/>
      <c r="H55" s="9"/>
      <c r="I55" s="9"/>
      <c r="J55" s="21">
        <f>SUM(T51:T54)</f>
        <v>2023.81</v>
      </c>
      <c r="K55" s="21"/>
    </row>
    <row r="56" spans="1:22" ht="14.25" x14ac:dyDescent="0.2">
      <c r="A56" s="18"/>
      <c r="B56" s="18"/>
      <c r="C56" s="18" t="s">
        <v>825</v>
      </c>
      <c r="D56" s="19" t="s">
        <v>826</v>
      </c>
      <c r="E56" s="9">
        <f>Source!AQ39</f>
        <v>9</v>
      </c>
      <c r="F56" s="21"/>
      <c r="G56" s="20" t="str">
        <f>Source!DI39</f>
        <v>)*2</v>
      </c>
      <c r="H56" s="9">
        <f>Source!AV39</f>
        <v>1</v>
      </c>
      <c r="I56" s="9"/>
      <c r="J56" s="21"/>
      <c r="K56" s="21">
        <f>Source!U39</f>
        <v>36</v>
      </c>
    </row>
    <row r="57" spans="1:22" ht="15" x14ac:dyDescent="0.25">
      <c r="A57" s="23"/>
      <c r="B57" s="23"/>
      <c r="C57" s="23"/>
      <c r="D57" s="23"/>
      <c r="E57" s="23"/>
      <c r="F57" s="23"/>
      <c r="G57" s="23"/>
      <c r="H57" s="23"/>
      <c r="I57" s="45">
        <f>J52+J53+J54+J55</f>
        <v>38581.049999999996</v>
      </c>
      <c r="J57" s="45"/>
      <c r="K57" s="24">
        <f>IF(Source!I39&lt;&gt;0, ROUND(I57/Source!I39, 2), 0)</f>
        <v>19290.53</v>
      </c>
      <c r="P57" s="22">
        <f>I57</f>
        <v>38581.049999999996</v>
      </c>
    </row>
    <row r="58" spans="1:22" ht="28.5" x14ac:dyDescent="0.2">
      <c r="A58" s="18">
        <v>4</v>
      </c>
      <c r="B58" s="18" t="str">
        <f>Source!F40</f>
        <v>1.15-2303-4-2/1</v>
      </c>
      <c r="C58" s="18" t="str">
        <f>Source!G40</f>
        <v>Прочистка сетчатых фильтров грубой очистки воды диаметром до 50 мм</v>
      </c>
      <c r="D58" s="19" t="str">
        <f>Source!H40</f>
        <v>10 шт.</v>
      </c>
      <c r="E58" s="9">
        <f>Source!I40</f>
        <v>0.1</v>
      </c>
      <c r="F58" s="21"/>
      <c r="G58" s="20"/>
      <c r="H58" s="9"/>
      <c r="I58" s="9"/>
      <c r="J58" s="21"/>
      <c r="K58" s="21"/>
      <c r="Q58">
        <f>ROUND((Source!BZ40/100)*ROUND((Source!AF40*Source!AV40)*Source!I40, 2), 2)</f>
        <v>201.43</v>
      </c>
      <c r="R58">
        <f>Source!X40</f>
        <v>201.43</v>
      </c>
      <c r="S58">
        <f>ROUND((Source!CA40/100)*ROUND((Source!AF40*Source!AV40)*Source!I40, 2), 2)</f>
        <v>28.78</v>
      </c>
      <c r="T58">
        <f>Source!Y40</f>
        <v>28.78</v>
      </c>
      <c r="U58">
        <f>ROUND((175/100)*ROUND((Source!AE40*Source!AV40)*Source!I40, 2), 2)</f>
        <v>0</v>
      </c>
      <c r="V58">
        <f>ROUND((108/100)*ROUND(Source!CS40*Source!I40, 2), 2)</f>
        <v>0</v>
      </c>
    </row>
    <row r="59" spans="1:22" x14ac:dyDescent="0.2">
      <c r="C59" s="25" t="str">
        <f>"Объем: "&amp;Source!I40&amp;"=(1)/"&amp;"10"</f>
        <v>Объем: 0,1=(1)/10</v>
      </c>
    </row>
    <row r="60" spans="1:22" ht="14.25" x14ac:dyDescent="0.2">
      <c r="A60" s="18"/>
      <c r="B60" s="18"/>
      <c r="C60" s="18" t="s">
        <v>820</v>
      </c>
      <c r="D60" s="19"/>
      <c r="E60" s="9"/>
      <c r="F60" s="21">
        <f>Source!AO40</f>
        <v>1438.75</v>
      </c>
      <c r="G60" s="20" t="str">
        <f>Source!DG40</f>
        <v>)*2</v>
      </c>
      <c r="H60" s="9">
        <f>Source!AV40</f>
        <v>1</v>
      </c>
      <c r="I60" s="9">
        <f>IF(Source!BA40&lt;&gt; 0, Source!BA40, 1)</f>
        <v>1</v>
      </c>
      <c r="J60" s="21">
        <f>Source!S40</f>
        <v>287.75</v>
      </c>
      <c r="K60" s="21"/>
    </row>
    <row r="61" spans="1:22" ht="14.25" x14ac:dyDescent="0.2">
      <c r="A61" s="18"/>
      <c r="B61" s="18"/>
      <c r="C61" s="18" t="s">
        <v>822</v>
      </c>
      <c r="D61" s="19" t="s">
        <v>823</v>
      </c>
      <c r="E61" s="9">
        <f>Source!AT40</f>
        <v>70</v>
      </c>
      <c r="F61" s="21"/>
      <c r="G61" s="20"/>
      <c r="H61" s="9"/>
      <c r="I61" s="9"/>
      <c r="J61" s="21">
        <f>SUM(R58:R60)</f>
        <v>201.43</v>
      </c>
      <c r="K61" s="21"/>
    </row>
    <row r="62" spans="1:22" ht="14.25" x14ac:dyDescent="0.2">
      <c r="A62" s="18"/>
      <c r="B62" s="18"/>
      <c r="C62" s="18" t="s">
        <v>824</v>
      </c>
      <c r="D62" s="19" t="s">
        <v>823</v>
      </c>
      <c r="E62" s="9">
        <f>Source!AU40</f>
        <v>10</v>
      </c>
      <c r="F62" s="21"/>
      <c r="G62" s="20"/>
      <c r="H62" s="9"/>
      <c r="I62" s="9"/>
      <c r="J62" s="21">
        <f>SUM(T58:T61)</f>
        <v>28.78</v>
      </c>
      <c r="K62" s="21"/>
    </row>
    <row r="63" spans="1:22" ht="14.25" x14ac:dyDescent="0.2">
      <c r="A63" s="18"/>
      <c r="B63" s="18"/>
      <c r="C63" s="18" t="s">
        <v>825</v>
      </c>
      <c r="D63" s="19" t="s">
        <v>826</v>
      </c>
      <c r="E63" s="9">
        <f>Source!AQ40</f>
        <v>2.33</v>
      </c>
      <c r="F63" s="21"/>
      <c r="G63" s="20" t="str">
        <f>Source!DI40</f>
        <v>)*2</v>
      </c>
      <c r="H63" s="9">
        <f>Source!AV40</f>
        <v>1</v>
      </c>
      <c r="I63" s="9"/>
      <c r="J63" s="21"/>
      <c r="K63" s="21">
        <f>Source!U40</f>
        <v>0.46600000000000003</v>
      </c>
    </row>
    <row r="64" spans="1:22" ht="15" x14ac:dyDescent="0.25">
      <c r="A64" s="23"/>
      <c r="B64" s="23"/>
      <c r="C64" s="23"/>
      <c r="D64" s="23"/>
      <c r="E64" s="23"/>
      <c r="F64" s="23"/>
      <c r="G64" s="23"/>
      <c r="H64" s="23"/>
      <c r="I64" s="45">
        <f>J60+J61+J62</f>
        <v>517.96</v>
      </c>
      <c r="J64" s="45"/>
      <c r="K64" s="24">
        <f>IF(Source!I40&lt;&gt;0, ROUND(I64/Source!I40, 2), 0)</f>
        <v>5179.6000000000004</v>
      </c>
      <c r="P64" s="22">
        <f>I64</f>
        <v>517.96</v>
      </c>
    </row>
    <row r="65" spans="1:22" ht="42.75" x14ac:dyDescent="0.2">
      <c r="A65" s="18">
        <v>5</v>
      </c>
      <c r="B65" s="18" t="str">
        <f>Source!F41</f>
        <v>1.21-2203-11-1/1</v>
      </c>
      <c r="C65" s="18" t="str">
        <f>Source!G41</f>
        <v>Техническое обслуживание шкафов управления технологическим оборудованием</v>
      </c>
      <c r="D65" s="19" t="str">
        <f>Source!H41</f>
        <v>100 шт.</v>
      </c>
      <c r="E65" s="9">
        <f>Source!I41</f>
        <v>0.01</v>
      </c>
      <c r="F65" s="21"/>
      <c r="G65" s="20"/>
      <c r="H65" s="9"/>
      <c r="I65" s="9"/>
      <c r="J65" s="21"/>
      <c r="K65" s="21"/>
      <c r="Q65">
        <f>ROUND((Source!BZ41/100)*ROUND((Source!AF41*Source!AV41)*Source!I41, 2), 2)</f>
        <v>337.25</v>
      </c>
      <c r="R65">
        <f>Source!X41</f>
        <v>337.25</v>
      </c>
      <c r="S65">
        <f>ROUND((Source!CA41/100)*ROUND((Source!AF41*Source!AV41)*Source!I41, 2), 2)</f>
        <v>48.18</v>
      </c>
      <c r="T65">
        <f>Source!Y41</f>
        <v>48.18</v>
      </c>
      <c r="U65">
        <f>ROUND((175/100)*ROUND((Source!AE41*Source!AV41)*Source!I41, 2), 2)</f>
        <v>86.75</v>
      </c>
      <c r="V65">
        <f>ROUND((108/100)*ROUND(Source!CS41*Source!I41, 2), 2)</f>
        <v>53.54</v>
      </c>
    </row>
    <row r="66" spans="1:22" x14ac:dyDescent="0.2">
      <c r="C66" s="25" t="str">
        <f>"Объем: "&amp;Source!I41&amp;"=(1)/"&amp;"100"</f>
        <v>Объем: 0,01=(1)/100</v>
      </c>
    </row>
    <row r="67" spans="1:22" ht="14.25" x14ac:dyDescent="0.2">
      <c r="A67" s="18"/>
      <c r="B67" s="18"/>
      <c r="C67" s="18" t="s">
        <v>820</v>
      </c>
      <c r="D67" s="19"/>
      <c r="E67" s="9"/>
      <c r="F67" s="21">
        <f>Source!AO41</f>
        <v>24089.17</v>
      </c>
      <c r="G67" s="20" t="str">
        <f>Source!DG41</f>
        <v>)*2</v>
      </c>
      <c r="H67" s="9">
        <f>Source!AV41</f>
        <v>1</v>
      </c>
      <c r="I67" s="9">
        <f>IF(Source!BA41&lt;&gt; 0, Source!BA41, 1)</f>
        <v>1</v>
      </c>
      <c r="J67" s="21">
        <f>Source!S41</f>
        <v>481.78</v>
      </c>
      <c r="K67" s="21"/>
    </row>
    <row r="68" spans="1:22" ht="14.25" x14ac:dyDescent="0.2">
      <c r="A68" s="18"/>
      <c r="B68" s="18"/>
      <c r="C68" s="18" t="s">
        <v>827</v>
      </c>
      <c r="D68" s="19"/>
      <c r="E68" s="9"/>
      <c r="F68" s="21">
        <f>Source!AM41</f>
        <v>3909.03</v>
      </c>
      <c r="G68" s="20" t="str">
        <f>Source!DE41</f>
        <v>)*2</v>
      </c>
      <c r="H68" s="9">
        <f>Source!AV41</f>
        <v>1</v>
      </c>
      <c r="I68" s="9">
        <f>IF(Source!BB41&lt;&gt; 0, Source!BB41, 1)</f>
        <v>1</v>
      </c>
      <c r="J68" s="21">
        <f>Source!Q41</f>
        <v>78.180000000000007</v>
      </c>
      <c r="K68" s="21"/>
    </row>
    <row r="69" spans="1:22" ht="14.25" x14ac:dyDescent="0.2">
      <c r="A69" s="18"/>
      <c r="B69" s="18"/>
      <c r="C69" s="18" t="s">
        <v>828</v>
      </c>
      <c r="D69" s="19"/>
      <c r="E69" s="9"/>
      <c r="F69" s="21">
        <f>Source!AN41</f>
        <v>2478.6</v>
      </c>
      <c r="G69" s="20" t="str">
        <f>Source!DF41</f>
        <v>)*2</v>
      </c>
      <c r="H69" s="9">
        <f>Source!AV41</f>
        <v>1</v>
      </c>
      <c r="I69" s="9">
        <f>IF(Source!BS41&lt;&gt; 0, Source!BS41, 1)</f>
        <v>1</v>
      </c>
      <c r="J69" s="26">
        <f>Source!R41</f>
        <v>49.57</v>
      </c>
      <c r="K69" s="21"/>
    </row>
    <row r="70" spans="1:22" ht="14.25" x14ac:dyDescent="0.2">
      <c r="A70" s="18"/>
      <c r="B70" s="18"/>
      <c r="C70" s="18" t="s">
        <v>821</v>
      </c>
      <c r="D70" s="19"/>
      <c r="E70" s="9"/>
      <c r="F70" s="21">
        <f>Source!AL41</f>
        <v>9.4499999999999993</v>
      </c>
      <c r="G70" s="20" t="str">
        <f>Source!DD41</f>
        <v>)*2</v>
      </c>
      <c r="H70" s="9">
        <f>Source!AW41</f>
        <v>1</v>
      </c>
      <c r="I70" s="9">
        <f>IF(Source!BC41&lt;&gt; 0, Source!BC41, 1)</f>
        <v>1</v>
      </c>
      <c r="J70" s="21">
        <f>Source!P41</f>
        <v>0.19</v>
      </c>
      <c r="K70" s="21"/>
    </row>
    <row r="71" spans="1:22" ht="14.25" x14ac:dyDescent="0.2">
      <c r="A71" s="18"/>
      <c r="B71" s="18"/>
      <c r="C71" s="18" t="s">
        <v>822</v>
      </c>
      <c r="D71" s="19" t="s">
        <v>823</v>
      </c>
      <c r="E71" s="9">
        <f>Source!AT41</f>
        <v>70</v>
      </c>
      <c r="F71" s="21"/>
      <c r="G71" s="20"/>
      <c r="H71" s="9"/>
      <c r="I71" s="9"/>
      <c r="J71" s="21">
        <f>SUM(R65:R70)</f>
        <v>337.25</v>
      </c>
      <c r="K71" s="21"/>
    </row>
    <row r="72" spans="1:22" ht="14.25" x14ac:dyDescent="0.2">
      <c r="A72" s="18"/>
      <c r="B72" s="18"/>
      <c r="C72" s="18" t="s">
        <v>824</v>
      </c>
      <c r="D72" s="19" t="s">
        <v>823</v>
      </c>
      <c r="E72" s="9">
        <f>Source!AU41</f>
        <v>10</v>
      </c>
      <c r="F72" s="21"/>
      <c r="G72" s="20"/>
      <c r="H72" s="9"/>
      <c r="I72" s="9"/>
      <c r="J72" s="21">
        <f>SUM(T65:T71)</f>
        <v>48.18</v>
      </c>
      <c r="K72" s="21"/>
    </row>
    <row r="73" spans="1:22" ht="14.25" x14ac:dyDescent="0.2">
      <c r="A73" s="18"/>
      <c r="B73" s="18"/>
      <c r="C73" s="18" t="s">
        <v>829</v>
      </c>
      <c r="D73" s="19" t="s">
        <v>823</v>
      </c>
      <c r="E73" s="9">
        <f>108</f>
        <v>108</v>
      </c>
      <c r="F73" s="21"/>
      <c r="G73" s="20"/>
      <c r="H73" s="9"/>
      <c r="I73" s="9"/>
      <c r="J73" s="21">
        <f>SUM(V65:V72)</f>
        <v>53.54</v>
      </c>
      <c r="K73" s="21"/>
    </row>
    <row r="74" spans="1:22" ht="14.25" x14ac:dyDescent="0.2">
      <c r="A74" s="18"/>
      <c r="B74" s="18"/>
      <c r="C74" s="18" t="s">
        <v>825</v>
      </c>
      <c r="D74" s="19" t="s">
        <v>826</v>
      </c>
      <c r="E74" s="9">
        <f>Source!AQ41</f>
        <v>45</v>
      </c>
      <c r="F74" s="21"/>
      <c r="G74" s="20" t="str">
        <f>Source!DI41</f>
        <v>)*2</v>
      </c>
      <c r="H74" s="9">
        <f>Source!AV41</f>
        <v>1</v>
      </c>
      <c r="I74" s="9"/>
      <c r="J74" s="21"/>
      <c r="K74" s="21">
        <f>Source!U41</f>
        <v>0.9</v>
      </c>
    </row>
    <row r="75" spans="1:22" ht="15" x14ac:dyDescent="0.25">
      <c r="A75" s="23"/>
      <c r="B75" s="23"/>
      <c r="C75" s="23"/>
      <c r="D75" s="23"/>
      <c r="E75" s="23"/>
      <c r="F75" s="23"/>
      <c r="G75" s="23"/>
      <c r="H75" s="23"/>
      <c r="I75" s="45">
        <f>J67+J68+J70+J71+J72+J73</f>
        <v>999.12</v>
      </c>
      <c r="J75" s="45"/>
      <c r="K75" s="24">
        <f>IF(Source!I41&lt;&gt;0, ROUND(I75/Source!I41, 2), 0)</f>
        <v>99912</v>
      </c>
      <c r="P75" s="22">
        <f>I75</f>
        <v>999.12</v>
      </c>
    </row>
    <row r="76" spans="1:22" ht="14.25" x14ac:dyDescent="0.2">
      <c r="A76" s="18">
        <v>6</v>
      </c>
      <c r="B76" s="18" t="str">
        <f>Source!F42</f>
        <v>1.16-3202-3-1/1</v>
      </c>
      <c r="C76" s="18" t="str">
        <f>Source!G42</f>
        <v>Смена прокладок в смесителях</v>
      </c>
      <c r="D76" s="19" t="str">
        <f>Source!H42</f>
        <v>100 шт.</v>
      </c>
      <c r="E76" s="9">
        <f>Source!I42</f>
        <v>0.3</v>
      </c>
      <c r="F76" s="21"/>
      <c r="G76" s="20"/>
      <c r="H76" s="9"/>
      <c r="I76" s="9"/>
      <c r="J76" s="21"/>
      <c r="K76" s="21"/>
      <c r="Q76">
        <f>ROUND((Source!BZ42/100)*ROUND((Source!AF42*Source!AV42)*Source!I42, 2), 2)</f>
        <v>1578.49</v>
      </c>
      <c r="R76">
        <f>Source!X42</f>
        <v>1578.49</v>
      </c>
      <c r="S76">
        <f>ROUND((Source!CA42/100)*ROUND((Source!AF42*Source!AV42)*Source!I42, 2), 2)</f>
        <v>225.5</v>
      </c>
      <c r="T76">
        <f>Source!Y42</f>
        <v>225.5</v>
      </c>
      <c r="U76">
        <f>ROUND((175/100)*ROUND((Source!AE42*Source!AV42)*Source!I42, 2), 2)</f>
        <v>0</v>
      </c>
      <c r="V76">
        <f>ROUND((108/100)*ROUND(Source!CS42*Source!I42, 2), 2)</f>
        <v>0</v>
      </c>
    </row>
    <row r="77" spans="1:22" x14ac:dyDescent="0.2">
      <c r="C77" s="25" t="str">
        <f>"Объем: "&amp;Source!I42&amp;"=(30)/"&amp;"100"</f>
        <v>Объем: 0,3=(30)/100</v>
      </c>
    </row>
    <row r="78" spans="1:22" ht="14.25" x14ac:dyDescent="0.2">
      <c r="A78" s="18"/>
      <c r="B78" s="18"/>
      <c r="C78" s="18" t="s">
        <v>820</v>
      </c>
      <c r="D78" s="19"/>
      <c r="E78" s="9"/>
      <c r="F78" s="21">
        <f>Source!AO42</f>
        <v>7516.59</v>
      </c>
      <c r="G78" s="20" t="str">
        <f>Source!DG42</f>
        <v/>
      </c>
      <c r="H78" s="9">
        <f>Source!AV42</f>
        <v>1</v>
      </c>
      <c r="I78" s="9">
        <f>IF(Source!BA42&lt;&gt; 0, Source!BA42, 1)</f>
        <v>1</v>
      </c>
      <c r="J78" s="21">
        <f>Source!S42</f>
        <v>2254.98</v>
      </c>
      <c r="K78" s="21"/>
    </row>
    <row r="79" spans="1:22" ht="14.25" x14ac:dyDescent="0.2">
      <c r="A79" s="18"/>
      <c r="B79" s="18"/>
      <c r="C79" s="18" t="s">
        <v>821</v>
      </c>
      <c r="D79" s="19"/>
      <c r="E79" s="9"/>
      <c r="F79" s="21">
        <f>Source!AL42</f>
        <v>390.57</v>
      </c>
      <c r="G79" s="20" t="str">
        <f>Source!DD42</f>
        <v/>
      </c>
      <c r="H79" s="9">
        <f>Source!AW42</f>
        <v>1</v>
      </c>
      <c r="I79" s="9">
        <f>IF(Source!BC42&lt;&gt; 0, Source!BC42, 1)</f>
        <v>1</v>
      </c>
      <c r="J79" s="21">
        <f>Source!P42</f>
        <v>117.17</v>
      </c>
      <c r="K79" s="21"/>
    </row>
    <row r="80" spans="1:22" ht="14.25" x14ac:dyDescent="0.2">
      <c r="A80" s="18"/>
      <c r="B80" s="18"/>
      <c r="C80" s="18" t="s">
        <v>822</v>
      </c>
      <c r="D80" s="19" t="s">
        <v>823</v>
      </c>
      <c r="E80" s="9">
        <f>Source!AT42</f>
        <v>70</v>
      </c>
      <c r="F80" s="21"/>
      <c r="G80" s="20"/>
      <c r="H80" s="9"/>
      <c r="I80" s="9"/>
      <c r="J80" s="21">
        <f>SUM(R76:R79)</f>
        <v>1578.49</v>
      </c>
      <c r="K80" s="21"/>
    </row>
    <row r="81" spans="1:22" ht="14.25" x14ac:dyDescent="0.2">
      <c r="A81" s="18"/>
      <c r="B81" s="18"/>
      <c r="C81" s="18" t="s">
        <v>824</v>
      </c>
      <c r="D81" s="19" t="s">
        <v>823</v>
      </c>
      <c r="E81" s="9">
        <f>Source!AU42</f>
        <v>10</v>
      </c>
      <c r="F81" s="21"/>
      <c r="G81" s="20"/>
      <c r="H81" s="9"/>
      <c r="I81" s="9"/>
      <c r="J81" s="21">
        <f>SUM(T76:T80)</f>
        <v>225.5</v>
      </c>
      <c r="K81" s="21"/>
    </row>
    <row r="82" spans="1:22" ht="14.25" x14ac:dyDescent="0.2">
      <c r="A82" s="18"/>
      <c r="B82" s="18"/>
      <c r="C82" s="18" t="s">
        <v>825</v>
      </c>
      <c r="D82" s="19" t="s">
        <v>826</v>
      </c>
      <c r="E82" s="9">
        <f>Source!AQ42</f>
        <v>14.83</v>
      </c>
      <c r="F82" s="21"/>
      <c r="G82" s="20" t="str">
        <f>Source!DI42</f>
        <v/>
      </c>
      <c r="H82" s="9">
        <f>Source!AV42</f>
        <v>1</v>
      </c>
      <c r="I82" s="9"/>
      <c r="J82" s="21"/>
      <c r="K82" s="21">
        <f>Source!U42</f>
        <v>4.4489999999999998</v>
      </c>
    </row>
    <row r="83" spans="1:22" ht="15" x14ac:dyDescent="0.25">
      <c r="A83" s="23"/>
      <c r="B83" s="23"/>
      <c r="C83" s="23"/>
      <c r="D83" s="23"/>
      <c r="E83" s="23"/>
      <c r="F83" s="23"/>
      <c r="G83" s="23"/>
      <c r="H83" s="23"/>
      <c r="I83" s="45">
        <f>J78+J79+J80+J81</f>
        <v>4176.1400000000003</v>
      </c>
      <c r="J83" s="45"/>
      <c r="K83" s="24">
        <f>IF(Source!I42&lt;&gt;0, ROUND(I83/Source!I42, 2), 0)</f>
        <v>13920.47</v>
      </c>
      <c r="P83" s="22">
        <f>I83</f>
        <v>4176.1400000000003</v>
      </c>
    </row>
    <row r="85" spans="1:22" ht="15" x14ac:dyDescent="0.25">
      <c r="A85" s="44" t="str">
        <f>CONCATENATE("Итого по подразделу: ",IF(Source!G44&lt;&gt;"Новый подраздел", Source!G44, ""))</f>
        <v>Итого по подразделу: Система водоснабжения</v>
      </c>
      <c r="B85" s="44"/>
      <c r="C85" s="44"/>
      <c r="D85" s="44"/>
      <c r="E85" s="44"/>
      <c r="F85" s="44"/>
      <c r="G85" s="44"/>
      <c r="H85" s="44"/>
      <c r="I85" s="42">
        <f>SUM(P36:P84)</f>
        <v>47807.719999999994</v>
      </c>
      <c r="J85" s="43"/>
      <c r="K85" s="27"/>
    </row>
    <row r="88" spans="1:22" ht="16.5" x14ac:dyDescent="0.25">
      <c r="A88" s="46" t="str">
        <f>CONCATENATE("Подраздел: ",IF(Source!G74&lt;&gt;"Новый подраздел", Source!G74, ""))</f>
        <v>Подраздел: Система водоотведения</v>
      </c>
      <c r="B88" s="46"/>
      <c r="C88" s="46"/>
      <c r="D88" s="46"/>
      <c r="E88" s="46"/>
      <c r="F88" s="46"/>
      <c r="G88" s="46"/>
      <c r="H88" s="46"/>
      <c r="I88" s="46"/>
      <c r="J88" s="46"/>
      <c r="K88" s="46"/>
    </row>
    <row r="89" spans="1:22" ht="28.5" x14ac:dyDescent="0.2">
      <c r="A89" s="18">
        <v>7</v>
      </c>
      <c r="B89" s="18" t="str">
        <f>Source!F83</f>
        <v>1.16-3201-2-1/1</v>
      </c>
      <c r="C89" s="18" t="str">
        <f>Source!G83</f>
        <v>Укрепление расшатавшихся санитарно-технических приборов - умывальники</v>
      </c>
      <c r="D89" s="19" t="str">
        <f>Source!H83</f>
        <v>100 шт.</v>
      </c>
      <c r="E89" s="9">
        <f>Source!I83</f>
        <v>0.17</v>
      </c>
      <c r="F89" s="21"/>
      <c r="G89" s="20"/>
      <c r="H89" s="9"/>
      <c r="I89" s="9"/>
      <c r="J89" s="21"/>
      <c r="K89" s="21"/>
      <c r="Q89">
        <f>ROUND((Source!BZ83/100)*ROUND((Source!AF83*Source!AV83)*Source!I83, 2), 2)</f>
        <v>6299.31</v>
      </c>
      <c r="R89">
        <f>Source!X83</f>
        <v>6299.31</v>
      </c>
      <c r="S89">
        <f>ROUND((Source!CA83/100)*ROUND((Source!AF83*Source!AV83)*Source!I83, 2), 2)</f>
        <v>899.9</v>
      </c>
      <c r="T89">
        <f>Source!Y83</f>
        <v>899.9</v>
      </c>
      <c r="U89">
        <f>ROUND((175/100)*ROUND((Source!AE83*Source!AV83)*Source!I83, 2), 2)</f>
        <v>0.21</v>
      </c>
      <c r="V89">
        <f>ROUND((108/100)*ROUND(Source!CS83*Source!I83, 2), 2)</f>
        <v>0.13</v>
      </c>
    </row>
    <row r="90" spans="1:22" x14ac:dyDescent="0.2">
      <c r="C90" s="25" t="str">
        <f>"Объем: "&amp;Source!I83&amp;"=(17)/"&amp;"100"</f>
        <v>Объем: 0,17=(17)/100</v>
      </c>
    </row>
    <row r="91" spans="1:22" ht="14.25" x14ac:dyDescent="0.2">
      <c r="A91" s="18"/>
      <c r="B91" s="18"/>
      <c r="C91" s="18" t="s">
        <v>820</v>
      </c>
      <c r="D91" s="19"/>
      <c r="E91" s="9"/>
      <c r="F91" s="21">
        <f>Source!AO83</f>
        <v>52935.41</v>
      </c>
      <c r="G91" s="20" t="str">
        <f>Source!DG83</f>
        <v/>
      </c>
      <c r="H91" s="9">
        <f>Source!AV83</f>
        <v>1</v>
      </c>
      <c r="I91" s="9">
        <f>IF(Source!BA83&lt;&gt; 0, Source!BA83, 1)</f>
        <v>1</v>
      </c>
      <c r="J91" s="21">
        <f>Source!S83</f>
        <v>8999.02</v>
      </c>
      <c r="K91" s="21"/>
    </row>
    <row r="92" spans="1:22" ht="14.25" x14ac:dyDescent="0.2">
      <c r="A92" s="18"/>
      <c r="B92" s="18"/>
      <c r="C92" s="18" t="s">
        <v>827</v>
      </c>
      <c r="D92" s="19"/>
      <c r="E92" s="9"/>
      <c r="F92" s="21">
        <f>Source!AM83</f>
        <v>61.83</v>
      </c>
      <c r="G92" s="20" t="str">
        <f>Source!DE83</f>
        <v/>
      </c>
      <c r="H92" s="9">
        <f>Source!AV83</f>
        <v>1</v>
      </c>
      <c r="I92" s="9">
        <f>IF(Source!BB83&lt;&gt; 0, Source!BB83, 1)</f>
        <v>1</v>
      </c>
      <c r="J92" s="21">
        <f>Source!Q83</f>
        <v>10.51</v>
      </c>
      <c r="K92" s="21"/>
    </row>
    <row r="93" spans="1:22" ht="14.25" x14ac:dyDescent="0.2">
      <c r="A93" s="18"/>
      <c r="B93" s="18"/>
      <c r="C93" s="18" t="s">
        <v>828</v>
      </c>
      <c r="D93" s="19"/>
      <c r="E93" s="9"/>
      <c r="F93" s="21">
        <f>Source!AN83</f>
        <v>0.7</v>
      </c>
      <c r="G93" s="20" t="str">
        <f>Source!DF83</f>
        <v/>
      </c>
      <c r="H93" s="9">
        <f>Source!AV83</f>
        <v>1</v>
      </c>
      <c r="I93" s="9">
        <f>IF(Source!BS83&lt;&gt; 0, Source!BS83, 1)</f>
        <v>1</v>
      </c>
      <c r="J93" s="26">
        <f>Source!R83</f>
        <v>0.12</v>
      </c>
      <c r="K93" s="21"/>
    </row>
    <row r="94" spans="1:22" ht="14.25" x14ac:dyDescent="0.2">
      <c r="A94" s="18"/>
      <c r="B94" s="18"/>
      <c r="C94" s="18" t="s">
        <v>821</v>
      </c>
      <c r="D94" s="19"/>
      <c r="E94" s="9"/>
      <c r="F94" s="21">
        <f>Source!AL83</f>
        <v>776.55</v>
      </c>
      <c r="G94" s="20" t="str">
        <f>Source!DD83</f>
        <v/>
      </c>
      <c r="H94" s="9">
        <f>Source!AW83</f>
        <v>1</v>
      </c>
      <c r="I94" s="9">
        <f>IF(Source!BC83&lt;&gt; 0, Source!BC83, 1)</f>
        <v>1</v>
      </c>
      <c r="J94" s="21">
        <f>Source!P83</f>
        <v>132.01</v>
      </c>
      <c r="K94" s="21"/>
    </row>
    <row r="95" spans="1:22" ht="14.25" x14ac:dyDescent="0.2">
      <c r="A95" s="18"/>
      <c r="B95" s="18"/>
      <c r="C95" s="18" t="s">
        <v>822</v>
      </c>
      <c r="D95" s="19" t="s">
        <v>823</v>
      </c>
      <c r="E95" s="9">
        <f>Source!AT83</f>
        <v>70</v>
      </c>
      <c r="F95" s="21"/>
      <c r="G95" s="20"/>
      <c r="H95" s="9"/>
      <c r="I95" s="9"/>
      <c r="J95" s="21">
        <f>SUM(R89:R94)</f>
        <v>6299.31</v>
      </c>
      <c r="K95" s="21"/>
    </row>
    <row r="96" spans="1:22" ht="14.25" x14ac:dyDescent="0.2">
      <c r="A96" s="18"/>
      <c r="B96" s="18"/>
      <c r="C96" s="18" t="s">
        <v>824</v>
      </c>
      <c r="D96" s="19" t="s">
        <v>823</v>
      </c>
      <c r="E96" s="9">
        <f>Source!AU83</f>
        <v>10</v>
      </c>
      <c r="F96" s="21"/>
      <c r="G96" s="20"/>
      <c r="H96" s="9"/>
      <c r="I96" s="9"/>
      <c r="J96" s="21">
        <f>SUM(T89:T95)</f>
        <v>899.9</v>
      </c>
      <c r="K96" s="21"/>
    </row>
    <row r="97" spans="1:22" ht="14.25" x14ac:dyDescent="0.2">
      <c r="A97" s="18"/>
      <c r="B97" s="18"/>
      <c r="C97" s="18" t="s">
        <v>829</v>
      </c>
      <c r="D97" s="19" t="s">
        <v>823</v>
      </c>
      <c r="E97" s="9">
        <f>108</f>
        <v>108</v>
      </c>
      <c r="F97" s="21"/>
      <c r="G97" s="20"/>
      <c r="H97" s="9"/>
      <c r="I97" s="9"/>
      <c r="J97" s="21">
        <f>SUM(V89:V96)</f>
        <v>0.13</v>
      </c>
      <c r="K97" s="21"/>
    </row>
    <row r="98" spans="1:22" ht="14.25" x14ac:dyDescent="0.2">
      <c r="A98" s="18"/>
      <c r="B98" s="18"/>
      <c r="C98" s="18" t="s">
        <v>825</v>
      </c>
      <c r="D98" s="19" t="s">
        <v>826</v>
      </c>
      <c r="E98" s="9">
        <f>Source!AQ83</f>
        <v>104.44</v>
      </c>
      <c r="F98" s="21"/>
      <c r="G98" s="20" t="str">
        <f>Source!DI83</f>
        <v/>
      </c>
      <c r="H98" s="9">
        <f>Source!AV83</f>
        <v>1</v>
      </c>
      <c r="I98" s="9"/>
      <c r="J98" s="21"/>
      <c r="K98" s="21">
        <f>Source!U83</f>
        <v>17.754799999999999</v>
      </c>
    </row>
    <row r="99" spans="1:22" ht="15" x14ac:dyDescent="0.25">
      <c r="A99" s="23"/>
      <c r="B99" s="23"/>
      <c r="C99" s="23"/>
      <c r="D99" s="23"/>
      <c r="E99" s="23"/>
      <c r="F99" s="23"/>
      <c r="G99" s="23"/>
      <c r="H99" s="23"/>
      <c r="I99" s="45">
        <f>J91+J92+J94+J95+J96+J97</f>
        <v>16340.880000000001</v>
      </c>
      <c r="J99" s="45"/>
      <c r="K99" s="24">
        <f>IF(Source!I83&lt;&gt;0, ROUND(I99/Source!I83, 2), 0)</f>
        <v>96122.82</v>
      </c>
      <c r="P99" s="22">
        <f>I99</f>
        <v>16340.880000000001</v>
      </c>
    </row>
    <row r="100" spans="1:22" ht="42.75" x14ac:dyDescent="0.2">
      <c r="A100" s="18">
        <v>8</v>
      </c>
      <c r="B100" s="18" t="str">
        <f>Source!F84</f>
        <v>1.16-3201-2-2/1</v>
      </c>
      <c r="C100" s="18" t="str">
        <f>Source!G84</f>
        <v>Укрепление расшатавшихся санитарно-технических приборов - унитазы и биде</v>
      </c>
      <c r="D100" s="19" t="str">
        <f>Source!H84</f>
        <v>100 шт.</v>
      </c>
      <c r="E100" s="9">
        <f>Source!I84</f>
        <v>0.16</v>
      </c>
      <c r="F100" s="21"/>
      <c r="G100" s="20"/>
      <c r="H100" s="9"/>
      <c r="I100" s="9"/>
      <c r="J100" s="21"/>
      <c r="K100" s="21"/>
      <c r="Q100">
        <f>ROUND((Source!BZ84/100)*ROUND((Source!AF84*Source!AV84)*Source!I84, 2), 2)</f>
        <v>8624.64</v>
      </c>
      <c r="R100">
        <f>Source!X84</f>
        <v>8624.64</v>
      </c>
      <c r="S100">
        <f>ROUND((Source!CA84/100)*ROUND((Source!AF84*Source!AV84)*Source!I84, 2), 2)</f>
        <v>1232.0899999999999</v>
      </c>
      <c r="T100">
        <f>Source!Y84</f>
        <v>1232.0899999999999</v>
      </c>
      <c r="U100">
        <f>ROUND((175/100)*ROUND((Source!AE84*Source!AV84)*Source!I84, 2), 2)</f>
        <v>0.19</v>
      </c>
      <c r="V100">
        <f>ROUND((108/100)*ROUND(Source!CS84*Source!I84, 2), 2)</f>
        <v>0.12</v>
      </c>
    </row>
    <row r="101" spans="1:22" x14ac:dyDescent="0.2">
      <c r="C101" s="25" t="str">
        <f>"Объем: "&amp;Source!I84&amp;"=(16)/"&amp;"100"</f>
        <v>Объем: 0,16=(16)/100</v>
      </c>
    </row>
    <row r="102" spans="1:22" ht="14.25" x14ac:dyDescent="0.2">
      <c r="A102" s="18"/>
      <c r="B102" s="18"/>
      <c r="C102" s="18" t="s">
        <v>820</v>
      </c>
      <c r="D102" s="19"/>
      <c r="E102" s="9"/>
      <c r="F102" s="21">
        <f>Source!AO84</f>
        <v>77005.72</v>
      </c>
      <c r="G102" s="20" t="str">
        <f>Source!DG84</f>
        <v/>
      </c>
      <c r="H102" s="9">
        <f>Source!AV84</f>
        <v>1</v>
      </c>
      <c r="I102" s="9">
        <f>IF(Source!BA84&lt;&gt; 0, Source!BA84, 1)</f>
        <v>1</v>
      </c>
      <c r="J102" s="21">
        <f>Source!S84</f>
        <v>12320.92</v>
      </c>
      <c r="K102" s="21"/>
    </row>
    <row r="103" spans="1:22" ht="14.25" x14ac:dyDescent="0.2">
      <c r="A103" s="18"/>
      <c r="B103" s="18"/>
      <c r="C103" s="18" t="s">
        <v>827</v>
      </c>
      <c r="D103" s="19"/>
      <c r="E103" s="9"/>
      <c r="F103" s="21">
        <f>Source!AM84</f>
        <v>61.83</v>
      </c>
      <c r="G103" s="20" t="str">
        <f>Source!DE84</f>
        <v/>
      </c>
      <c r="H103" s="9">
        <f>Source!AV84</f>
        <v>1</v>
      </c>
      <c r="I103" s="9">
        <f>IF(Source!BB84&lt;&gt; 0, Source!BB84, 1)</f>
        <v>1</v>
      </c>
      <c r="J103" s="21">
        <f>Source!Q84</f>
        <v>9.89</v>
      </c>
      <c r="K103" s="21"/>
    </row>
    <row r="104" spans="1:22" ht="14.25" x14ac:dyDescent="0.2">
      <c r="A104" s="18"/>
      <c r="B104" s="18"/>
      <c r="C104" s="18" t="s">
        <v>828</v>
      </c>
      <c r="D104" s="19"/>
      <c r="E104" s="9"/>
      <c r="F104" s="21">
        <f>Source!AN84</f>
        <v>0.7</v>
      </c>
      <c r="G104" s="20" t="str">
        <f>Source!DF84</f>
        <v/>
      </c>
      <c r="H104" s="9">
        <f>Source!AV84</f>
        <v>1</v>
      </c>
      <c r="I104" s="9">
        <f>IF(Source!BS84&lt;&gt; 0, Source!BS84, 1)</f>
        <v>1</v>
      </c>
      <c r="J104" s="26">
        <f>Source!R84</f>
        <v>0.11</v>
      </c>
      <c r="K104" s="21"/>
    </row>
    <row r="105" spans="1:22" ht="14.25" x14ac:dyDescent="0.2">
      <c r="A105" s="18"/>
      <c r="B105" s="18"/>
      <c r="C105" s="18" t="s">
        <v>821</v>
      </c>
      <c r="D105" s="19"/>
      <c r="E105" s="9"/>
      <c r="F105" s="21">
        <f>Source!AL84</f>
        <v>776.55</v>
      </c>
      <c r="G105" s="20" t="str">
        <f>Source!DD84</f>
        <v/>
      </c>
      <c r="H105" s="9">
        <f>Source!AW84</f>
        <v>1</v>
      </c>
      <c r="I105" s="9">
        <f>IF(Source!BC84&lt;&gt; 0, Source!BC84, 1)</f>
        <v>1</v>
      </c>
      <c r="J105" s="21">
        <f>Source!P84</f>
        <v>124.25</v>
      </c>
      <c r="K105" s="21"/>
    </row>
    <row r="106" spans="1:22" ht="14.25" x14ac:dyDescent="0.2">
      <c r="A106" s="18"/>
      <c r="B106" s="18"/>
      <c r="C106" s="18" t="s">
        <v>822</v>
      </c>
      <c r="D106" s="19" t="s">
        <v>823</v>
      </c>
      <c r="E106" s="9">
        <f>Source!AT84</f>
        <v>70</v>
      </c>
      <c r="F106" s="21"/>
      <c r="G106" s="20"/>
      <c r="H106" s="9"/>
      <c r="I106" s="9"/>
      <c r="J106" s="21">
        <f>SUM(R100:R105)</f>
        <v>8624.64</v>
      </c>
      <c r="K106" s="21"/>
    </row>
    <row r="107" spans="1:22" ht="14.25" x14ac:dyDescent="0.2">
      <c r="A107" s="18"/>
      <c r="B107" s="18"/>
      <c r="C107" s="18" t="s">
        <v>824</v>
      </c>
      <c r="D107" s="19" t="s">
        <v>823</v>
      </c>
      <c r="E107" s="9">
        <f>Source!AU84</f>
        <v>10</v>
      </c>
      <c r="F107" s="21"/>
      <c r="G107" s="20"/>
      <c r="H107" s="9"/>
      <c r="I107" s="9"/>
      <c r="J107" s="21">
        <f>SUM(T100:T106)</f>
        <v>1232.0899999999999</v>
      </c>
      <c r="K107" s="21"/>
    </row>
    <row r="108" spans="1:22" ht="14.25" x14ac:dyDescent="0.2">
      <c r="A108" s="18"/>
      <c r="B108" s="18"/>
      <c r="C108" s="18" t="s">
        <v>829</v>
      </c>
      <c r="D108" s="19" t="s">
        <v>823</v>
      </c>
      <c r="E108" s="9">
        <f>108</f>
        <v>108</v>
      </c>
      <c r="F108" s="21"/>
      <c r="G108" s="20"/>
      <c r="H108" s="9"/>
      <c r="I108" s="9"/>
      <c r="J108" s="21">
        <f>SUM(V100:V107)</f>
        <v>0.12</v>
      </c>
      <c r="K108" s="21"/>
    </row>
    <row r="109" spans="1:22" ht="14.25" x14ac:dyDescent="0.2">
      <c r="A109" s="18"/>
      <c r="B109" s="18"/>
      <c r="C109" s="18" t="s">
        <v>825</v>
      </c>
      <c r="D109" s="19" t="s">
        <v>826</v>
      </c>
      <c r="E109" s="9">
        <f>Source!AQ84</f>
        <v>151.93</v>
      </c>
      <c r="F109" s="21"/>
      <c r="G109" s="20" t="str">
        <f>Source!DI84</f>
        <v/>
      </c>
      <c r="H109" s="9">
        <f>Source!AV84</f>
        <v>1</v>
      </c>
      <c r="I109" s="9"/>
      <c r="J109" s="21"/>
      <c r="K109" s="21">
        <f>Source!U84</f>
        <v>24.308800000000002</v>
      </c>
    </row>
    <row r="110" spans="1:22" ht="15" x14ac:dyDescent="0.25">
      <c r="A110" s="23"/>
      <c r="B110" s="23"/>
      <c r="C110" s="23"/>
      <c r="D110" s="23"/>
      <c r="E110" s="23"/>
      <c r="F110" s="23"/>
      <c r="G110" s="23"/>
      <c r="H110" s="23"/>
      <c r="I110" s="45">
        <f>J102+J103+J105+J106+J107+J108</f>
        <v>22311.909999999996</v>
      </c>
      <c r="J110" s="45"/>
      <c r="K110" s="24">
        <f>IF(Source!I84&lt;&gt;0, ROUND(I110/Source!I84, 2), 0)</f>
        <v>139449.44</v>
      </c>
      <c r="P110" s="22">
        <f>I110</f>
        <v>22311.909999999996</v>
      </c>
    </row>
    <row r="111" spans="1:22" ht="28.5" x14ac:dyDescent="0.2">
      <c r="A111" s="18">
        <v>9</v>
      </c>
      <c r="B111" s="18" t="str">
        <f>Source!F85</f>
        <v>1.16-3201-2-3/1</v>
      </c>
      <c r="C111" s="18" t="str">
        <f>Source!G85</f>
        <v>Укрепление расшатавшихся санитарно-технических приборов - писсуары</v>
      </c>
      <c r="D111" s="19" t="str">
        <f>Source!H85</f>
        <v>100 шт.</v>
      </c>
      <c r="E111" s="9">
        <f>Source!I85</f>
        <v>0.02</v>
      </c>
      <c r="F111" s="21"/>
      <c r="G111" s="20"/>
      <c r="H111" s="9"/>
      <c r="I111" s="9"/>
      <c r="J111" s="21"/>
      <c r="K111" s="21"/>
      <c r="Q111">
        <f>ROUND((Source!BZ85/100)*ROUND((Source!AF85*Source!AV85)*Source!I85, 2), 2)</f>
        <v>798.15</v>
      </c>
      <c r="R111">
        <f>Source!X85</f>
        <v>798.15</v>
      </c>
      <c r="S111">
        <f>ROUND((Source!CA85/100)*ROUND((Source!AF85*Source!AV85)*Source!I85, 2), 2)</f>
        <v>114.02</v>
      </c>
      <c r="T111">
        <f>Source!Y85</f>
        <v>114.02</v>
      </c>
      <c r="U111">
        <f>ROUND((175/100)*ROUND((Source!AE85*Source!AV85)*Source!I85, 2), 2)</f>
        <v>0.02</v>
      </c>
      <c r="V111">
        <f>ROUND((108/100)*ROUND(Source!CS85*Source!I85, 2), 2)</f>
        <v>0.01</v>
      </c>
    </row>
    <row r="112" spans="1:22" x14ac:dyDescent="0.2">
      <c r="C112" s="25" t="str">
        <f>"Объем: "&amp;Source!I85&amp;"=(2)/"&amp;"100"</f>
        <v>Объем: 0,02=(2)/100</v>
      </c>
    </row>
    <row r="113" spans="1:22" ht="14.25" x14ac:dyDescent="0.2">
      <c r="A113" s="18"/>
      <c r="B113" s="18"/>
      <c r="C113" s="18" t="s">
        <v>820</v>
      </c>
      <c r="D113" s="19"/>
      <c r="E113" s="9"/>
      <c r="F113" s="21">
        <f>Source!AO85</f>
        <v>57010.49</v>
      </c>
      <c r="G113" s="20" t="str">
        <f>Source!DG85</f>
        <v/>
      </c>
      <c r="H113" s="9">
        <f>Source!AV85</f>
        <v>1</v>
      </c>
      <c r="I113" s="9">
        <f>IF(Source!BA85&lt;&gt; 0, Source!BA85, 1)</f>
        <v>1</v>
      </c>
      <c r="J113" s="21">
        <f>Source!S85</f>
        <v>1140.21</v>
      </c>
      <c r="K113" s="21"/>
    </row>
    <row r="114" spans="1:22" ht="14.25" x14ac:dyDescent="0.2">
      <c r="A114" s="18"/>
      <c r="B114" s="18"/>
      <c r="C114" s="18" t="s">
        <v>827</v>
      </c>
      <c r="D114" s="19"/>
      <c r="E114" s="9"/>
      <c r="F114" s="21">
        <f>Source!AM85</f>
        <v>61.83</v>
      </c>
      <c r="G114" s="20" t="str">
        <f>Source!DE85</f>
        <v/>
      </c>
      <c r="H114" s="9">
        <f>Source!AV85</f>
        <v>1</v>
      </c>
      <c r="I114" s="9">
        <f>IF(Source!BB85&lt;&gt; 0, Source!BB85, 1)</f>
        <v>1</v>
      </c>
      <c r="J114" s="21">
        <f>Source!Q85</f>
        <v>1.24</v>
      </c>
      <c r="K114" s="21"/>
    </row>
    <row r="115" spans="1:22" ht="14.25" x14ac:dyDescent="0.2">
      <c r="A115" s="18"/>
      <c r="B115" s="18"/>
      <c r="C115" s="18" t="s">
        <v>828</v>
      </c>
      <c r="D115" s="19"/>
      <c r="E115" s="9"/>
      <c r="F115" s="21">
        <f>Source!AN85</f>
        <v>0.7</v>
      </c>
      <c r="G115" s="20" t="str">
        <f>Source!DF85</f>
        <v/>
      </c>
      <c r="H115" s="9">
        <f>Source!AV85</f>
        <v>1</v>
      </c>
      <c r="I115" s="9">
        <f>IF(Source!BS85&lt;&gt; 0, Source!BS85, 1)</f>
        <v>1</v>
      </c>
      <c r="J115" s="26">
        <f>Source!R85</f>
        <v>0.01</v>
      </c>
      <c r="K115" s="21"/>
    </row>
    <row r="116" spans="1:22" ht="14.25" x14ac:dyDescent="0.2">
      <c r="A116" s="18"/>
      <c r="B116" s="18"/>
      <c r="C116" s="18" t="s">
        <v>821</v>
      </c>
      <c r="D116" s="19"/>
      <c r="E116" s="9"/>
      <c r="F116" s="21">
        <f>Source!AL85</f>
        <v>776.55</v>
      </c>
      <c r="G116" s="20" t="str">
        <f>Source!DD85</f>
        <v/>
      </c>
      <c r="H116" s="9">
        <f>Source!AW85</f>
        <v>1</v>
      </c>
      <c r="I116" s="9">
        <f>IF(Source!BC85&lt;&gt; 0, Source!BC85, 1)</f>
        <v>1</v>
      </c>
      <c r="J116" s="21">
        <f>Source!P85</f>
        <v>15.53</v>
      </c>
      <c r="K116" s="21"/>
    </row>
    <row r="117" spans="1:22" ht="14.25" x14ac:dyDescent="0.2">
      <c r="A117" s="18"/>
      <c r="B117" s="18"/>
      <c r="C117" s="18" t="s">
        <v>822</v>
      </c>
      <c r="D117" s="19" t="s">
        <v>823</v>
      </c>
      <c r="E117" s="9">
        <f>Source!AT85</f>
        <v>70</v>
      </c>
      <c r="F117" s="21"/>
      <c r="G117" s="20"/>
      <c r="H117" s="9"/>
      <c r="I117" s="9"/>
      <c r="J117" s="21">
        <f>SUM(R111:R116)</f>
        <v>798.15</v>
      </c>
      <c r="K117" s="21"/>
    </row>
    <row r="118" spans="1:22" ht="14.25" x14ac:dyDescent="0.2">
      <c r="A118" s="18"/>
      <c r="B118" s="18"/>
      <c r="C118" s="18" t="s">
        <v>824</v>
      </c>
      <c r="D118" s="19" t="s">
        <v>823</v>
      </c>
      <c r="E118" s="9">
        <f>Source!AU85</f>
        <v>10</v>
      </c>
      <c r="F118" s="21"/>
      <c r="G118" s="20"/>
      <c r="H118" s="9"/>
      <c r="I118" s="9"/>
      <c r="J118" s="21">
        <f>SUM(T111:T117)</f>
        <v>114.02</v>
      </c>
      <c r="K118" s="21"/>
    </row>
    <row r="119" spans="1:22" ht="14.25" x14ac:dyDescent="0.2">
      <c r="A119" s="18"/>
      <c r="B119" s="18"/>
      <c r="C119" s="18" t="s">
        <v>829</v>
      </c>
      <c r="D119" s="19" t="s">
        <v>823</v>
      </c>
      <c r="E119" s="9">
        <f>108</f>
        <v>108</v>
      </c>
      <c r="F119" s="21"/>
      <c r="G119" s="20"/>
      <c r="H119" s="9"/>
      <c r="I119" s="9"/>
      <c r="J119" s="21">
        <f>SUM(V111:V118)</f>
        <v>0.01</v>
      </c>
      <c r="K119" s="21"/>
    </row>
    <row r="120" spans="1:22" ht="14.25" x14ac:dyDescent="0.2">
      <c r="A120" s="18"/>
      <c r="B120" s="18"/>
      <c r="C120" s="18" t="s">
        <v>825</v>
      </c>
      <c r="D120" s="19" t="s">
        <v>826</v>
      </c>
      <c r="E120" s="9">
        <f>Source!AQ85</f>
        <v>112.48</v>
      </c>
      <c r="F120" s="21"/>
      <c r="G120" s="20" t="str">
        <f>Source!DI85</f>
        <v/>
      </c>
      <c r="H120" s="9">
        <f>Source!AV85</f>
        <v>1</v>
      </c>
      <c r="I120" s="9"/>
      <c r="J120" s="21"/>
      <c r="K120" s="21">
        <f>Source!U85</f>
        <v>2.2496</v>
      </c>
    </row>
    <row r="121" spans="1:22" ht="15" x14ac:dyDescent="0.25">
      <c r="A121" s="23"/>
      <c r="B121" s="23"/>
      <c r="C121" s="23"/>
      <c r="D121" s="23"/>
      <c r="E121" s="23"/>
      <c r="F121" s="23"/>
      <c r="G121" s="23"/>
      <c r="H121" s="23"/>
      <c r="I121" s="45">
        <f>J113+J114+J116+J117+J118+J119</f>
        <v>2069.1600000000003</v>
      </c>
      <c r="J121" s="45"/>
      <c r="K121" s="24">
        <f>IF(Source!I85&lt;&gt;0, ROUND(I121/Source!I85, 2), 0)</f>
        <v>103458</v>
      </c>
      <c r="P121" s="22">
        <f>I121</f>
        <v>2069.1600000000003</v>
      </c>
    </row>
    <row r="122" spans="1:22" ht="14.25" x14ac:dyDescent="0.2">
      <c r="A122" s="18">
        <v>10</v>
      </c>
      <c r="B122" s="18" t="str">
        <f>Source!F86</f>
        <v>1.16-2203-1-1/1</v>
      </c>
      <c r="C122" s="18" t="str">
        <f>Source!G86</f>
        <v>Прочистка сифонов (трапов)</v>
      </c>
      <c r="D122" s="19" t="str">
        <f>Source!H86</f>
        <v>100 шт.</v>
      </c>
      <c r="E122" s="9">
        <f>Source!I86</f>
        <v>0.16</v>
      </c>
      <c r="F122" s="21"/>
      <c r="G122" s="20"/>
      <c r="H122" s="9"/>
      <c r="I122" s="9"/>
      <c r="J122" s="21"/>
      <c r="K122" s="21"/>
      <c r="Q122">
        <f>ROUND((Source!BZ86/100)*ROUND((Source!AF86*Source!AV86)*Source!I86, 2), 2)</f>
        <v>6362.47</v>
      </c>
      <c r="R122">
        <f>Source!X86</f>
        <v>6362.47</v>
      </c>
      <c r="S122">
        <f>ROUND((Source!CA86/100)*ROUND((Source!AF86*Source!AV86)*Source!I86, 2), 2)</f>
        <v>908.92</v>
      </c>
      <c r="T122">
        <f>Source!Y86</f>
        <v>908.92</v>
      </c>
      <c r="U122">
        <f>ROUND((175/100)*ROUND((Source!AE86*Source!AV86)*Source!I86, 2), 2)</f>
        <v>0</v>
      </c>
      <c r="V122">
        <f>ROUND((108/100)*ROUND(Source!CS86*Source!I86, 2), 2)</f>
        <v>0</v>
      </c>
    </row>
    <row r="123" spans="1:22" x14ac:dyDescent="0.2">
      <c r="C123" s="25" t="str">
        <f>"Объем: "&amp;Source!I86&amp;"=(16)/"&amp;"100"</f>
        <v>Объем: 0,16=(16)/100</v>
      </c>
    </row>
    <row r="124" spans="1:22" ht="14.25" x14ac:dyDescent="0.2">
      <c r="A124" s="18"/>
      <c r="B124" s="18"/>
      <c r="C124" s="18" t="s">
        <v>820</v>
      </c>
      <c r="D124" s="19"/>
      <c r="E124" s="9"/>
      <c r="F124" s="21">
        <f>Source!AO86</f>
        <v>14201.94</v>
      </c>
      <c r="G124" s="20" t="str">
        <f>Source!DG86</f>
        <v>)*4</v>
      </c>
      <c r="H124" s="9">
        <f>Source!AV86</f>
        <v>1</v>
      </c>
      <c r="I124" s="9">
        <f>IF(Source!BA86&lt;&gt; 0, Source!BA86, 1)</f>
        <v>1</v>
      </c>
      <c r="J124" s="21">
        <f>Source!S86</f>
        <v>9089.24</v>
      </c>
      <c r="K124" s="21"/>
    </row>
    <row r="125" spans="1:22" ht="14.25" x14ac:dyDescent="0.2">
      <c r="A125" s="18"/>
      <c r="B125" s="18"/>
      <c r="C125" s="18" t="s">
        <v>821</v>
      </c>
      <c r="D125" s="19"/>
      <c r="E125" s="9"/>
      <c r="F125" s="21">
        <f>Source!AL86</f>
        <v>243.57</v>
      </c>
      <c r="G125" s="20" t="str">
        <f>Source!DD86</f>
        <v>)*4</v>
      </c>
      <c r="H125" s="9">
        <f>Source!AW86</f>
        <v>1</v>
      </c>
      <c r="I125" s="9">
        <f>IF(Source!BC86&lt;&gt; 0, Source!BC86, 1)</f>
        <v>1</v>
      </c>
      <c r="J125" s="21">
        <f>Source!P86</f>
        <v>155.88</v>
      </c>
      <c r="K125" s="21"/>
    </row>
    <row r="126" spans="1:22" ht="14.25" x14ac:dyDescent="0.2">
      <c r="A126" s="18"/>
      <c r="B126" s="18"/>
      <c r="C126" s="18" t="s">
        <v>822</v>
      </c>
      <c r="D126" s="19" t="s">
        <v>823</v>
      </c>
      <c r="E126" s="9">
        <f>Source!AT86</f>
        <v>70</v>
      </c>
      <c r="F126" s="21"/>
      <c r="G126" s="20"/>
      <c r="H126" s="9"/>
      <c r="I126" s="9"/>
      <c r="J126" s="21">
        <f>SUM(R122:R125)</f>
        <v>6362.47</v>
      </c>
      <c r="K126" s="21"/>
    </row>
    <row r="127" spans="1:22" ht="14.25" x14ac:dyDescent="0.2">
      <c r="A127" s="18"/>
      <c r="B127" s="18"/>
      <c r="C127" s="18" t="s">
        <v>824</v>
      </c>
      <c r="D127" s="19" t="s">
        <v>823</v>
      </c>
      <c r="E127" s="9">
        <f>Source!AU86</f>
        <v>10</v>
      </c>
      <c r="F127" s="21"/>
      <c r="G127" s="20"/>
      <c r="H127" s="9"/>
      <c r="I127" s="9"/>
      <c r="J127" s="21">
        <f>SUM(T122:T126)</f>
        <v>908.92</v>
      </c>
      <c r="K127" s="21"/>
    </row>
    <row r="128" spans="1:22" ht="14.25" x14ac:dyDescent="0.2">
      <c r="A128" s="18"/>
      <c r="B128" s="18"/>
      <c r="C128" s="18" t="s">
        <v>825</v>
      </c>
      <c r="D128" s="19" t="s">
        <v>826</v>
      </c>
      <c r="E128" s="9">
        <f>Source!AQ86</f>
        <v>28.02</v>
      </c>
      <c r="F128" s="21"/>
      <c r="G128" s="20" t="str">
        <f>Source!DI86</f>
        <v>)*4</v>
      </c>
      <c r="H128" s="9">
        <f>Source!AV86</f>
        <v>1</v>
      </c>
      <c r="I128" s="9"/>
      <c r="J128" s="21"/>
      <c r="K128" s="21">
        <f>Source!U86</f>
        <v>17.9328</v>
      </c>
    </row>
    <row r="129" spans="1:22" ht="15" x14ac:dyDescent="0.25">
      <c r="A129" s="23"/>
      <c r="B129" s="23"/>
      <c r="C129" s="23"/>
      <c r="D129" s="23"/>
      <c r="E129" s="23"/>
      <c r="F129" s="23"/>
      <c r="G129" s="23"/>
      <c r="H129" s="23"/>
      <c r="I129" s="45">
        <f>J124+J125+J126+J127</f>
        <v>16516.509999999998</v>
      </c>
      <c r="J129" s="45"/>
      <c r="K129" s="24">
        <f>IF(Source!I86&lt;&gt;0, ROUND(I129/Source!I86, 2), 0)</f>
        <v>103228.19</v>
      </c>
      <c r="P129" s="22">
        <f>I129</f>
        <v>16516.509999999998</v>
      </c>
    </row>
    <row r="130" spans="1:22" ht="28.5" x14ac:dyDescent="0.2">
      <c r="A130" s="18">
        <v>11</v>
      </c>
      <c r="B130" s="18" t="str">
        <f>Source!F88</f>
        <v>1.16-2203-1-1/1</v>
      </c>
      <c r="C130" s="18" t="str">
        <f>Source!G88</f>
        <v>Прочистка сифонов  (умывальники, раковины,  писсуары,)</v>
      </c>
      <c r="D130" s="19" t="str">
        <f>Source!H88</f>
        <v>100 шт.</v>
      </c>
      <c r="E130" s="9">
        <f>Source!I88</f>
        <v>0.23</v>
      </c>
      <c r="F130" s="21"/>
      <c r="G130" s="20"/>
      <c r="H130" s="9"/>
      <c r="I130" s="9"/>
      <c r="J130" s="21"/>
      <c r="K130" s="21"/>
      <c r="Q130">
        <f>ROUND((Source!BZ88/100)*ROUND((Source!AF88*Source!AV88)*Source!I88, 2), 2)</f>
        <v>9146.0499999999993</v>
      </c>
      <c r="R130">
        <f>Source!X88</f>
        <v>9146.0499999999993</v>
      </c>
      <c r="S130">
        <f>ROUND((Source!CA88/100)*ROUND((Source!AF88*Source!AV88)*Source!I88, 2), 2)</f>
        <v>1306.58</v>
      </c>
      <c r="T130">
        <f>Source!Y88</f>
        <v>1306.58</v>
      </c>
      <c r="U130">
        <f>ROUND((175/100)*ROUND((Source!AE88*Source!AV88)*Source!I88, 2), 2)</f>
        <v>0</v>
      </c>
      <c r="V130">
        <f>ROUND((108/100)*ROUND(Source!CS88*Source!I88, 2), 2)</f>
        <v>0</v>
      </c>
    </row>
    <row r="131" spans="1:22" x14ac:dyDescent="0.2">
      <c r="C131" s="25" t="str">
        <f>"Объем: "&amp;Source!I88&amp;"=(23)/"&amp;"100"</f>
        <v>Объем: 0,23=(23)/100</v>
      </c>
    </row>
    <row r="132" spans="1:22" ht="14.25" x14ac:dyDescent="0.2">
      <c r="A132" s="18"/>
      <c r="B132" s="18"/>
      <c r="C132" s="18" t="s">
        <v>820</v>
      </c>
      <c r="D132" s="19"/>
      <c r="E132" s="9"/>
      <c r="F132" s="21">
        <f>Source!AO88</f>
        <v>14201.94</v>
      </c>
      <c r="G132" s="20" t="str">
        <f>Source!DG88</f>
        <v>)*4</v>
      </c>
      <c r="H132" s="9">
        <f>Source!AV88</f>
        <v>1</v>
      </c>
      <c r="I132" s="9">
        <f>IF(Source!BA88&lt;&gt; 0, Source!BA88, 1)</f>
        <v>1</v>
      </c>
      <c r="J132" s="21">
        <f>Source!S88</f>
        <v>13065.78</v>
      </c>
      <c r="K132" s="21"/>
    </row>
    <row r="133" spans="1:22" ht="14.25" x14ac:dyDescent="0.2">
      <c r="A133" s="18"/>
      <c r="B133" s="18"/>
      <c r="C133" s="18" t="s">
        <v>821</v>
      </c>
      <c r="D133" s="19"/>
      <c r="E133" s="9"/>
      <c r="F133" s="21">
        <f>Source!AL88</f>
        <v>243.57</v>
      </c>
      <c r="G133" s="20" t="str">
        <f>Source!DD88</f>
        <v>)*4</v>
      </c>
      <c r="H133" s="9">
        <f>Source!AW88</f>
        <v>1</v>
      </c>
      <c r="I133" s="9">
        <f>IF(Source!BC88&lt;&gt; 0, Source!BC88, 1)</f>
        <v>1</v>
      </c>
      <c r="J133" s="21">
        <f>Source!P88</f>
        <v>224.08</v>
      </c>
      <c r="K133" s="21"/>
    </row>
    <row r="134" spans="1:22" ht="14.25" x14ac:dyDescent="0.2">
      <c r="A134" s="18"/>
      <c r="B134" s="18"/>
      <c r="C134" s="18" t="s">
        <v>822</v>
      </c>
      <c r="D134" s="19" t="s">
        <v>823</v>
      </c>
      <c r="E134" s="9">
        <f>Source!AT88</f>
        <v>70</v>
      </c>
      <c r="F134" s="21"/>
      <c r="G134" s="20"/>
      <c r="H134" s="9"/>
      <c r="I134" s="9"/>
      <c r="J134" s="21">
        <f>SUM(R130:R133)</f>
        <v>9146.0499999999993</v>
      </c>
      <c r="K134" s="21"/>
    </row>
    <row r="135" spans="1:22" ht="14.25" x14ac:dyDescent="0.2">
      <c r="A135" s="18"/>
      <c r="B135" s="18"/>
      <c r="C135" s="18" t="s">
        <v>824</v>
      </c>
      <c r="D135" s="19" t="s">
        <v>823</v>
      </c>
      <c r="E135" s="9">
        <f>Source!AU88</f>
        <v>10</v>
      </c>
      <c r="F135" s="21"/>
      <c r="G135" s="20"/>
      <c r="H135" s="9"/>
      <c r="I135" s="9"/>
      <c r="J135" s="21">
        <f>SUM(T130:T134)</f>
        <v>1306.58</v>
      </c>
      <c r="K135" s="21"/>
    </row>
    <row r="136" spans="1:22" ht="14.25" x14ac:dyDescent="0.2">
      <c r="A136" s="18"/>
      <c r="B136" s="18"/>
      <c r="C136" s="18" t="s">
        <v>825</v>
      </c>
      <c r="D136" s="19" t="s">
        <v>826</v>
      </c>
      <c r="E136" s="9">
        <f>Source!AQ88</f>
        <v>28.02</v>
      </c>
      <c r="F136" s="21"/>
      <c r="G136" s="20" t="str">
        <f>Source!DI88</f>
        <v>)*4</v>
      </c>
      <c r="H136" s="9">
        <f>Source!AV88</f>
        <v>1</v>
      </c>
      <c r="I136" s="9"/>
      <c r="J136" s="21"/>
      <c r="K136" s="21">
        <f>Source!U88</f>
        <v>25.778400000000001</v>
      </c>
    </row>
    <row r="137" spans="1:22" ht="15" x14ac:dyDescent="0.25">
      <c r="A137" s="23"/>
      <c r="B137" s="23"/>
      <c r="C137" s="23"/>
      <c r="D137" s="23"/>
      <c r="E137" s="23"/>
      <c r="F137" s="23"/>
      <c r="G137" s="23"/>
      <c r="H137" s="23"/>
      <c r="I137" s="45">
        <f>J132+J133+J134+J135</f>
        <v>23742.489999999998</v>
      </c>
      <c r="J137" s="45"/>
      <c r="K137" s="24">
        <f>IF(Source!I88&lt;&gt;0, ROUND(I137/Source!I88, 2), 0)</f>
        <v>103228.22</v>
      </c>
      <c r="P137" s="22">
        <f>I137</f>
        <v>23742.489999999998</v>
      </c>
    </row>
    <row r="138" spans="1:22" ht="28.5" x14ac:dyDescent="0.2">
      <c r="A138" s="18">
        <v>12</v>
      </c>
      <c r="B138" s="18" t="str">
        <f>Source!F89</f>
        <v>1.15-2303-4-1/1</v>
      </c>
      <c r="C138" s="18" t="str">
        <f>Source!G89</f>
        <v>Прочистка сетчатых фильтров грубой очистки воды диаметром до 25 мм</v>
      </c>
      <c r="D138" s="19" t="str">
        <f>Source!H89</f>
        <v>10 шт.</v>
      </c>
      <c r="E138" s="9">
        <f>Source!I89</f>
        <v>0.1</v>
      </c>
      <c r="F138" s="21"/>
      <c r="G138" s="20"/>
      <c r="H138" s="9"/>
      <c r="I138" s="9"/>
      <c r="J138" s="21"/>
      <c r="K138" s="21"/>
      <c r="Q138">
        <f>ROUND((Source!BZ89/100)*ROUND((Source!AF89*Source!AV89)*Source!I89, 2), 2)</f>
        <v>176.36</v>
      </c>
      <c r="R138">
        <f>Source!X89</f>
        <v>176.36</v>
      </c>
      <c r="S138">
        <f>ROUND((Source!CA89/100)*ROUND((Source!AF89*Source!AV89)*Source!I89, 2), 2)</f>
        <v>25.19</v>
      </c>
      <c r="T138">
        <f>Source!Y89</f>
        <v>25.19</v>
      </c>
      <c r="U138">
        <f>ROUND((175/100)*ROUND((Source!AE89*Source!AV89)*Source!I89, 2), 2)</f>
        <v>0</v>
      </c>
      <c r="V138">
        <f>ROUND((108/100)*ROUND(Source!CS89*Source!I89, 2), 2)</f>
        <v>0</v>
      </c>
    </row>
    <row r="139" spans="1:22" x14ac:dyDescent="0.2">
      <c r="C139" s="25" t="str">
        <f>"Объем: "&amp;Source!I89&amp;"=(1)/"&amp;"10"</f>
        <v>Объем: 0,1=(1)/10</v>
      </c>
    </row>
    <row r="140" spans="1:22" ht="14.25" x14ac:dyDescent="0.2">
      <c r="A140" s="18"/>
      <c r="B140" s="18"/>
      <c r="C140" s="18" t="s">
        <v>820</v>
      </c>
      <c r="D140" s="19"/>
      <c r="E140" s="9"/>
      <c r="F140" s="21">
        <f>Source!AO89</f>
        <v>1259.68</v>
      </c>
      <c r="G140" s="20" t="str">
        <f>Source!DG89</f>
        <v>)*2</v>
      </c>
      <c r="H140" s="9">
        <f>Source!AV89</f>
        <v>1</v>
      </c>
      <c r="I140" s="9">
        <f>IF(Source!BA89&lt;&gt; 0, Source!BA89, 1)</f>
        <v>1</v>
      </c>
      <c r="J140" s="21">
        <f>Source!S89</f>
        <v>251.94</v>
      </c>
      <c r="K140" s="21"/>
    </row>
    <row r="141" spans="1:22" ht="14.25" x14ac:dyDescent="0.2">
      <c r="A141" s="18"/>
      <c r="B141" s="18"/>
      <c r="C141" s="18" t="s">
        <v>822</v>
      </c>
      <c r="D141" s="19" t="s">
        <v>823</v>
      </c>
      <c r="E141" s="9">
        <f>Source!AT89</f>
        <v>70</v>
      </c>
      <c r="F141" s="21"/>
      <c r="G141" s="20"/>
      <c r="H141" s="9"/>
      <c r="I141" s="9"/>
      <c r="J141" s="21">
        <f>SUM(R138:R140)</f>
        <v>176.36</v>
      </c>
      <c r="K141" s="21"/>
    </row>
    <row r="142" spans="1:22" ht="14.25" x14ac:dyDescent="0.2">
      <c r="A142" s="18"/>
      <c r="B142" s="18"/>
      <c r="C142" s="18" t="s">
        <v>824</v>
      </c>
      <c r="D142" s="19" t="s">
        <v>823</v>
      </c>
      <c r="E142" s="9">
        <f>Source!AU89</f>
        <v>10</v>
      </c>
      <c r="F142" s="21"/>
      <c r="G142" s="20"/>
      <c r="H142" s="9"/>
      <c r="I142" s="9"/>
      <c r="J142" s="21">
        <f>SUM(T138:T141)</f>
        <v>25.19</v>
      </c>
      <c r="K142" s="21"/>
    </row>
    <row r="143" spans="1:22" ht="14.25" x14ac:dyDescent="0.2">
      <c r="A143" s="18"/>
      <c r="B143" s="18"/>
      <c r="C143" s="18" t="s">
        <v>825</v>
      </c>
      <c r="D143" s="19" t="s">
        <v>826</v>
      </c>
      <c r="E143" s="9">
        <f>Source!AQ89</f>
        <v>2.04</v>
      </c>
      <c r="F143" s="21"/>
      <c r="G143" s="20" t="str">
        <f>Source!DI89</f>
        <v>)*2</v>
      </c>
      <c r="H143" s="9">
        <f>Source!AV89</f>
        <v>1</v>
      </c>
      <c r="I143" s="9"/>
      <c r="J143" s="21"/>
      <c r="K143" s="21">
        <f>Source!U89</f>
        <v>0.40800000000000003</v>
      </c>
    </row>
    <row r="144" spans="1:22" ht="15" x14ac:dyDescent="0.25">
      <c r="A144" s="23"/>
      <c r="B144" s="23"/>
      <c r="C144" s="23"/>
      <c r="D144" s="23"/>
      <c r="E144" s="23"/>
      <c r="F144" s="23"/>
      <c r="G144" s="23"/>
      <c r="H144" s="23"/>
      <c r="I144" s="45">
        <f>J140+J141+J142</f>
        <v>453.49</v>
      </c>
      <c r="J144" s="45"/>
      <c r="K144" s="24">
        <f>IF(Source!I89&lt;&gt;0, ROUND(I144/Source!I89, 2), 0)</f>
        <v>4534.8999999999996</v>
      </c>
      <c r="P144" s="22">
        <f>I144</f>
        <v>453.49</v>
      </c>
    </row>
    <row r="146" spans="1:22" ht="15" x14ac:dyDescent="0.25">
      <c r="A146" s="44" t="str">
        <f>CONCATENATE("Итого по подразделу: ",IF(Source!G91&lt;&gt;"Новый подраздел", Source!G91, ""))</f>
        <v>Итого по подразделу: Система водоотведения</v>
      </c>
      <c r="B146" s="44"/>
      <c r="C146" s="44"/>
      <c r="D146" s="44"/>
      <c r="E146" s="44"/>
      <c r="F146" s="44"/>
      <c r="G146" s="44"/>
      <c r="H146" s="44"/>
      <c r="I146" s="42">
        <f>SUM(P88:P145)</f>
        <v>81434.439999999988</v>
      </c>
      <c r="J146" s="43"/>
      <c r="K146" s="27"/>
    </row>
    <row r="149" spans="1:22" ht="15" x14ac:dyDescent="0.25">
      <c r="A149" s="44" t="str">
        <f>CONCATENATE("Итого по разделу: ",IF(Source!G121&lt;&gt;"Новый раздел", Source!G121, ""))</f>
        <v>Итого по разделу: Водоснабжение и водоотведение</v>
      </c>
      <c r="B149" s="44"/>
      <c r="C149" s="44"/>
      <c r="D149" s="44"/>
      <c r="E149" s="44"/>
      <c r="F149" s="44"/>
      <c r="G149" s="44"/>
      <c r="H149" s="44"/>
      <c r="I149" s="42">
        <f>SUM(P34:P148)</f>
        <v>129242.15999999999</v>
      </c>
      <c r="J149" s="43"/>
      <c r="K149" s="27"/>
    </row>
    <row r="152" spans="1:22" ht="16.5" x14ac:dyDescent="0.25">
      <c r="A152" s="46" t="str">
        <f>CONCATENATE("Раздел: ",IF(Source!G151&lt;&gt;"Новый раздел", Source!G151, ""))</f>
        <v>Раздел: Внутренние сети отопления и ИТП</v>
      </c>
      <c r="B152" s="46"/>
      <c r="C152" s="46"/>
      <c r="D152" s="46"/>
      <c r="E152" s="46"/>
      <c r="F152" s="46"/>
      <c r="G152" s="46"/>
      <c r="H152" s="46"/>
      <c r="I152" s="46"/>
      <c r="J152" s="46"/>
      <c r="K152" s="46"/>
    </row>
    <row r="154" spans="1:22" ht="16.5" x14ac:dyDescent="0.25">
      <c r="A154" s="46" t="str">
        <f>CONCATENATE("Подраздел: ",IF(Source!G155&lt;&gt;"Новый подраздел", Source!G155, ""))</f>
        <v>Подраздел: Система отопления</v>
      </c>
      <c r="B154" s="46"/>
      <c r="C154" s="46"/>
      <c r="D154" s="46"/>
      <c r="E154" s="46"/>
      <c r="F154" s="46"/>
      <c r="G154" s="46"/>
      <c r="H154" s="46"/>
      <c r="I154" s="46"/>
      <c r="J154" s="46"/>
      <c r="K154" s="46"/>
    </row>
    <row r="155" spans="1:22" ht="57" x14ac:dyDescent="0.2">
      <c r="A155" s="18">
        <v>13</v>
      </c>
      <c r="B155" s="18" t="str">
        <f>Source!F163</f>
        <v>1.21-2303-50-1/1</v>
      </c>
      <c r="C155" s="18" t="str">
        <f>Source!G163</f>
        <v>Техническое обслуживание  конвектора электрического настенного крепления, с механическим термостатом, мощность до 2,0 кВт</v>
      </c>
      <c r="D155" s="19" t="str">
        <f>Source!H163</f>
        <v>шт.</v>
      </c>
      <c r="E155" s="9">
        <f>Source!I163</f>
        <v>79</v>
      </c>
      <c r="F155" s="21"/>
      <c r="G155" s="20"/>
      <c r="H155" s="9"/>
      <c r="I155" s="9"/>
      <c r="J155" s="21"/>
      <c r="K155" s="21"/>
      <c r="Q155">
        <f>ROUND((Source!BZ163/100)*ROUND((Source!AF163*Source!AV163)*Source!I163, 2), 2)</f>
        <v>4780.6899999999996</v>
      </c>
      <c r="R155">
        <f>Source!X163</f>
        <v>4780.6899999999996</v>
      </c>
      <c r="S155">
        <f>ROUND((Source!CA163/100)*ROUND((Source!AF163*Source!AV163)*Source!I163, 2), 2)</f>
        <v>682.96</v>
      </c>
      <c r="T155">
        <f>Source!Y163</f>
        <v>682.96</v>
      </c>
      <c r="U155">
        <f>ROUND((175/100)*ROUND((Source!AE163*Source!AV163)*Source!I163, 2), 2)</f>
        <v>0</v>
      </c>
      <c r="V155">
        <f>ROUND((108/100)*ROUND(Source!CS163*Source!I163, 2), 2)</f>
        <v>0</v>
      </c>
    </row>
    <row r="156" spans="1:22" ht="14.25" x14ac:dyDescent="0.2">
      <c r="A156" s="18"/>
      <c r="B156" s="18"/>
      <c r="C156" s="18" t="s">
        <v>820</v>
      </c>
      <c r="D156" s="19"/>
      <c r="E156" s="9"/>
      <c r="F156" s="21">
        <f>Source!AO163</f>
        <v>86.45</v>
      </c>
      <c r="G156" s="20" t="str">
        <f>Source!DG163</f>
        <v/>
      </c>
      <c r="H156" s="9">
        <f>Source!AV163</f>
        <v>1</v>
      </c>
      <c r="I156" s="9">
        <f>IF(Source!BA163&lt;&gt; 0, Source!BA163, 1)</f>
        <v>1</v>
      </c>
      <c r="J156" s="21">
        <f>Source!S163</f>
        <v>6829.55</v>
      </c>
      <c r="K156" s="21"/>
    </row>
    <row r="157" spans="1:22" ht="14.25" x14ac:dyDescent="0.2">
      <c r="A157" s="18"/>
      <c r="B157" s="18"/>
      <c r="C157" s="18" t="s">
        <v>827</v>
      </c>
      <c r="D157" s="19"/>
      <c r="E157" s="9"/>
      <c r="F157" s="21">
        <f>Source!AM163</f>
        <v>0.23</v>
      </c>
      <c r="G157" s="20" t="str">
        <f>Source!DE163</f>
        <v/>
      </c>
      <c r="H157" s="9">
        <f>Source!AV163</f>
        <v>1</v>
      </c>
      <c r="I157" s="9">
        <f>IF(Source!BB163&lt;&gt; 0, Source!BB163, 1)</f>
        <v>1</v>
      </c>
      <c r="J157" s="21">
        <f>Source!Q163</f>
        <v>18.170000000000002</v>
      </c>
      <c r="K157" s="21"/>
    </row>
    <row r="158" spans="1:22" ht="14.25" x14ac:dyDescent="0.2">
      <c r="A158" s="18"/>
      <c r="B158" s="18"/>
      <c r="C158" s="18" t="s">
        <v>821</v>
      </c>
      <c r="D158" s="19"/>
      <c r="E158" s="9"/>
      <c r="F158" s="21">
        <f>Source!AL163</f>
        <v>2.2000000000000002</v>
      </c>
      <c r="G158" s="20" t="str">
        <f>Source!DD163</f>
        <v/>
      </c>
      <c r="H158" s="9">
        <f>Source!AW163</f>
        <v>1</v>
      </c>
      <c r="I158" s="9">
        <f>IF(Source!BC163&lt;&gt; 0, Source!BC163, 1)</f>
        <v>1</v>
      </c>
      <c r="J158" s="21">
        <f>Source!P163</f>
        <v>173.8</v>
      </c>
      <c r="K158" s="21"/>
    </row>
    <row r="159" spans="1:22" ht="14.25" x14ac:dyDescent="0.2">
      <c r="A159" s="18"/>
      <c r="B159" s="18"/>
      <c r="C159" s="18" t="s">
        <v>822</v>
      </c>
      <c r="D159" s="19" t="s">
        <v>823</v>
      </c>
      <c r="E159" s="9">
        <f>Source!AT163</f>
        <v>70</v>
      </c>
      <c r="F159" s="21"/>
      <c r="G159" s="20"/>
      <c r="H159" s="9"/>
      <c r="I159" s="9"/>
      <c r="J159" s="21">
        <f>SUM(R155:R158)</f>
        <v>4780.6899999999996</v>
      </c>
      <c r="K159" s="21"/>
    </row>
    <row r="160" spans="1:22" ht="14.25" x14ac:dyDescent="0.2">
      <c r="A160" s="18"/>
      <c r="B160" s="18"/>
      <c r="C160" s="18" t="s">
        <v>824</v>
      </c>
      <c r="D160" s="19" t="s">
        <v>823</v>
      </c>
      <c r="E160" s="9">
        <f>Source!AU163</f>
        <v>10</v>
      </c>
      <c r="F160" s="21"/>
      <c r="G160" s="20"/>
      <c r="H160" s="9"/>
      <c r="I160" s="9"/>
      <c r="J160" s="21">
        <f>SUM(T155:T159)</f>
        <v>682.96</v>
      </c>
      <c r="K160" s="21"/>
    </row>
    <row r="161" spans="1:22" ht="14.25" x14ac:dyDescent="0.2">
      <c r="A161" s="18"/>
      <c r="B161" s="18"/>
      <c r="C161" s="18" t="s">
        <v>825</v>
      </c>
      <c r="D161" s="19" t="s">
        <v>826</v>
      </c>
      <c r="E161" s="9">
        <f>Source!AQ163</f>
        <v>0.14000000000000001</v>
      </c>
      <c r="F161" s="21"/>
      <c r="G161" s="20" t="str">
        <f>Source!DI163</f>
        <v/>
      </c>
      <c r="H161" s="9">
        <f>Source!AV163</f>
        <v>1</v>
      </c>
      <c r="I161" s="9"/>
      <c r="J161" s="21"/>
      <c r="K161" s="21">
        <f>Source!U163</f>
        <v>11.06</v>
      </c>
    </row>
    <row r="162" spans="1:22" ht="15" x14ac:dyDescent="0.25">
      <c r="A162" s="23"/>
      <c r="B162" s="23"/>
      <c r="C162" s="23"/>
      <c r="D162" s="23"/>
      <c r="E162" s="23"/>
      <c r="F162" s="23"/>
      <c r="G162" s="23"/>
      <c r="H162" s="23"/>
      <c r="I162" s="45">
        <f>J156+J157+J158+J159+J160</f>
        <v>12485.169999999998</v>
      </c>
      <c r="J162" s="45"/>
      <c r="K162" s="24">
        <f>IF(Source!I163&lt;&gt;0, ROUND(I162/Source!I163, 2), 0)</f>
        <v>158.04</v>
      </c>
      <c r="P162" s="22">
        <f>I162</f>
        <v>12485.169999999998</v>
      </c>
    </row>
    <row r="163" spans="1:22" ht="42.75" x14ac:dyDescent="0.2">
      <c r="A163" s="18">
        <v>14</v>
      </c>
      <c r="B163" s="18" t="str">
        <f>Source!F165</f>
        <v>1.23-2103-41-1/1</v>
      </c>
      <c r="C163" s="18" t="str">
        <f>Source!G165</f>
        <v>Техническое обслуживание регулирующего клапана (Коллекторный узел)</v>
      </c>
      <c r="D163" s="19" t="str">
        <f>Source!H165</f>
        <v>шт.</v>
      </c>
      <c r="E163" s="9">
        <f>Source!I165</f>
        <v>8</v>
      </c>
      <c r="F163" s="21"/>
      <c r="G163" s="20"/>
      <c r="H163" s="9"/>
      <c r="I163" s="9"/>
      <c r="J163" s="21"/>
      <c r="K163" s="21"/>
      <c r="Q163">
        <f>ROUND((Source!BZ165/100)*ROUND((Source!AF165*Source!AV165)*Source!I165, 2), 2)</f>
        <v>4659.2</v>
      </c>
      <c r="R163">
        <f>Source!X165</f>
        <v>4659.2</v>
      </c>
      <c r="S163">
        <f>ROUND((Source!CA165/100)*ROUND((Source!AF165*Source!AV165)*Source!I165, 2), 2)</f>
        <v>665.6</v>
      </c>
      <c r="T163">
        <f>Source!Y165</f>
        <v>665.6</v>
      </c>
      <c r="U163">
        <f>ROUND((175/100)*ROUND((Source!AE165*Source!AV165)*Source!I165, 2), 2)</f>
        <v>2775.92</v>
      </c>
      <c r="V163">
        <f>ROUND((108/100)*ROUND(Source!CS165*Source!I165, 2), 2)</f>
        <v>1713.14</v>
      </c>
    </row>
    <row r="164" spans="1:22" ht="14.25" x14ac:dyDescent="0.2">
      <c r="A164" s="18"/>
      <c r="B164" s="18"/>
      <c r="C164" s="18" t="s">
        <v>820</v>
      </c>
      <c r="D164" s="19"/>
      <c r="E164" s="9"/>
      <c r="F164" s="21">
        <f>Source!AO165</f>
        <v>208</v>
      </c>
      <c r="G164" s="20" t="str">
        <f>Source!DG165</f>
        <v>)*4</v>
      </c>
      <c r="H164" s="9">
        <f>Source!AV165</f>
        <v>1</v>
      </c>
      <c r="I164" s="9">
        <f>IF(Source!BA165&lt;&gt; 0, Source!BA165, 1)</f>
        <v>1</v>
      </c>
      <c r="J164" s="21">
        <f>Source!S165</f>
        <v>6656</v>
      </c>
      <c r="K164" s="21"/>
    </row>
    <row r="165" spans="1:22" ht="14.25" x14ac:dyDescent="0.2">
      <c r="A165" s="18"/>
      <c r="B165" s="18"/>
      <c r="C165" s="18" t="s">
        <v>827</v>
      </c>
      <c r="D165" s="19"/>
      <c r="E165" s="9"/>
      <c r="F165" s="21">
        <f>Source!AM165</f>
        <v>78.180000000000007</v>
      </c>
      <c r="G165" s="20" t="str">
        <f>Source!DE165</f>
        <v>)*4</v>
      </c>
      <c r="H165" s="9">
        <f>Source!AV165</f>
        <v>1</v>
      </c>
      <c r="I165" s="9">
        <f>IF(Source!BB165&lt;&gt; 0, Source!BB165, 1)</f>
        <v>1</v>
      </c>
      <c r="J165" s="21">
        <f>Source!Q165</f>
        <v>2501.7600000000002</v>
      </c>
      <c r="K165" s="21"/>
    </row>
    <row r="166" spans="1:22" ht="14.25" x14ac:dyDescent="0.2">
      <c r="A166" s="18"/>
      <c r="B166" s="18"/>
      <c r="C166" s="18" t="s">
        <v>828</v>
      </c>
      <c r="D166" s="19"/>
      <c r="E166" s="9"/>
      <c r="F166" s="21">
        <f>Source!AN165</f>
        <v>49.57</v>
      </c>
      <c r="G166" s="20" t="str">
        <f>Source!DF165</f>
        <v>)*4</v>
      </c>
      <c r="H166" s="9">
        <f>Source!AV165</f>
        <v>1</v>
      </c>
      <c r="I166" s="9">
        <f>IF(Source!BS165&lt;&gt; 0, Source!BS165, 1)</f>
        <v>1</v>
      </c>
      <c r="J166" s="26">
        <f>Source!R165</f>
        <v>1586.24</v>
      </c>
      <c r="K166" s="21"/>
    </row>
    <row r="167" spans="1:22" ht="14.25" x14ac:dyDescent="0.2">
      <c r="A167" s="18"/>
      <c r="B167" s="18"/>
      <c r="C167" s="18" t="s">
        <v>822</v>
      </c>
      <c r="D167" s="19" t="s">
        <v>823</v>
      </c>
      <c r="E167" s="9">
        <f>Source!AT165</f>
        <v>70</v>
      </c>
      <c r="F167" s="21"/>
      <c r="G167" s="20"/>
      <c r="H167" s="9"/>
      <c r="I167" s="9"/>
      <c r="J167" s="21">
        <f>SUM(R163:R166)</f>
        <v>4659.2</v>
      </c>
      <c r="K167" s="21"/>
    </row>
    <row r="168" spans="1:22" ht="14.25" x14ac:dyDescent="0.2">
      <c r="A168" s="18"/>
      <c r="B168" s="18"/>
      <c r="C168" s="18" t="s">
        <v>824</v>
      </c>
      <c r="D168" s="19" t="s">
        <v>823</v>
      </c>
      <c r="E168" s="9">
        <f>Source!AU165</f>
        <v>10</v>
      </c>
      <c r="F168" s="21"/>
      <c r="G168" s="20"/>
      <c r="H168" s="9"/>
      <c r="I168" s="9"/>
      <c r="J168" s="21">
        <f>SUM(T163:T167)</f>
        <v>665.6</v>
      </c>
      <c r="K168" s="21"/>
    </row>
    <row r="169" spans="1:22" ht="14.25" x14ac:dyDescent="0.2">
      <c r="A169" s="18"/>
      <c r="B169" s="18"/>
      <c r="C169" s="18" t="s">
        <v>829</v>
      </c>
      <c r="D169" s="19" t="s">
        <v>823</v>
      </c>
      <c r="E169" s="9">
        <f>108</f>
        <v>108</v>
      </c>
      <c r="F169" s="21"/>
      <c r="G169" s="20"/>
      <c r="H169" s="9"/>
      <c r="I169" s="9"/>
      <c r="J169" s="21">
        <f>SUM(V163:V168)</f>
        <v>1713.14</v>
      </c>
      <c r="K169" s="21"/>
    </row>
    <row r="170" spans="1:22" ht="14.25" x14ac:dyDescent="0.2">
      <c r="A170" s="18"/>
      <c r="B170" s="18"/>
      <c r="C170" s="18" t="s">
        <v>825</v>
      </c>
      <c r="D170" s="19" t="s">
        <v>826</v>
      </c>
      <c r="E170" s="9">
        <f>Source!AQ165</f>
        <v>0.37</v>
      </c>
      <c r="F170" s="21"/>
      <c r="G170" s="20" t="str">
        <f>Source!DI165</f>
        <v>)*4</v>
      </c>
      <c r="H170" s="9">
        <f>Source!AV165</f>
        <v>1</v>
      </c>
      <c r="I170" s="9"/>
      <c r="J170" s="21"/>
      <c r="K170" s="21">
        <f>Source!U165</f>
        <v>11.84</v>
      </c>
    </row>
    <row r="171" spans="1:22" ht="15" x14ac:dyDescent="0.25">
      <c r="A171" s="23"/>
      <c r="B171" s="23"/>
      <c r="C171" s="23"/>
      <c r="D171" s="23"/>
      <c r="E171" s="23"/>
      <c r="F171" s="23"/>
      <c r="G171" s="23"/>
      <c r="H171" s="23"/>
      <c r="I171" s="45">
        <f>J164+J165+J167+J168+J169</f>
        <v>16195.699999999999</v>
      </c>
      <c r="J171" s="45"/>
      <c r="K171" s="24">
        <f>IF(Source!I165&lt;&gt;0, ROUND(I171/Source!I165, 2), 0)</f>
        <v>2024.46</v>
      </c>
      <c r="P171" s="22">
        <f>I171</f>
        <v>16195.699999999999</v>
      </c>
    </row>
    <row r="172" spans="1:22" ht="14.25" x14ac:dyDescent="0.2">
      <c r="A172" s="18">
        <v>15</v>
      </c>
      <c r="B172" s="18" t="str">
        <f>Source!F166</f>
        <v>1.23-2103-41-1/1</v>
      </c>
      <c r="C172" s="18" t="str">
        <f>Source!G166</f>
        <v>Техническое обслуживание клапанов</v>
      </c>
      <c r="D172" s="19" t="str">
        <f>Source!H166</f>
        <v>шт.</v>
      </c>
      <c r="E172" s="9">
        <f>Source!I166</f>
        <v>124</v>
      </c>
      <c r="F172" s="21"/>
      <c r="G172" s="20"/>
      <c r="H172" s="9"/>
      <c r="I172" s="9"/>
      <c r="J172" s="21"/>
      <c r="K172" s="21"/>
      <c r="Q172">
        <f>ROUND((Source!BZ166/100)*ROUND((Source!AF166*Source!AV166)*Source!I166, 2), 2)</f>
        <v>36108.800000000003</v>
      </c>
      <c r="R172">
        <f>Source!X166</f>
        <v>36108.800000000003</v>
      </c>
      <c r="S172">
        <f>ROUND((Source!CA166/100)*ROUND((Source!AF166*Source!AV166)*Source!I166, 2), 2)</f>
        <v>5158.3999999999996</v>
      </c>
      <c r="T172">
        <f>Source!Y166</f>
        <v>5158.3999999999996</v>
      </c>
      <c r="U172">
        <f>ROUND((175/100)*ROUND((Source!AE166*Source!AV166)*Source!I166, 2), 2)</f>
        <v>21513.38</v>
      </c>
      <c r="V172">
        <f>ROUND((108/100)*ROUND(Source!CS166*Source!I166, 2), 2)</f>
        <v>13276.83</v>
      </c>
    </row>
    <row r="173" spans="1:22" ht="14.25" x14ac:dyDescent="0.2">
      <c r="A173" s="18"/>
      <c r="B173" s="18"/>
      <c r="C173" s="18" t="s">
        <v>820</v>
      </c>
      <c r="D173" s="19"/>
      <c r="E173" s="9"/>
      <c r="F173" s="21">
        <f>Source!AO166</f>
        <v>208</v>
      </c>
      <c r="G173" s="20" t="str">
        <f>Source!DG166</f>
        <v>)*2</v>
      </c>
      <c r="H173" s="9">
        <f>Source!AV166</f>
        <v>1</v>
      </c>
      <c r="I173" s="9">
        <f>IF(Source!BA166&lt;&gt; 0, Source!BA166, 1)</f>
        <v>1</v>
      </c>
      <c r="J173" s="21">
        <f>Source!S166</f>
        <v>51584</v>
      </c>
      <c r="K173" s="21"/>
    </row>
    <row r="174" spans="1:22" ht="14.25" x14ac:dyDescent="0.2">
      <c r="A174" s="18"/>
      <c r="B174" s="18"/>
      <c r="C174" s="18" t="s">
        <v>827</v>
      </c>
      <c r="D174" s="19"/>
      <c r="E174" s="9"/>
      <c r="F174" s="21">
        <f>Source!AM166</f>
        <v>78.180000000000007</v>
      </c>
      <c r="G174" s="20" t="str">
        <f>Source!DE166</f>
        <v>)*2</v>
      </c>
      <c r="H174" s="9">
        <f>Source!AV166</f>
        <v>1</v>
      </c>
      <c r="I174" s="9">
        <f>IF(Source!BB166&lt;&gt; 0, Source!BB166, 1)</f>
        <v>1</v>
      </c>
      <c r="J174" s="21">
        <f>Source!Q166</f>
        <v>19388.64</v>
      </c>
      <c r="K174" s="21"/>
    </row>
    <row r="175" spans="1:22" ht="14.25" x14ac:dyDescent="0.2">
      <c r="A175" s="18"/>
      <c r="B175" s="18"/>
      <c r="C175" s="18" t="s">
        <v>828</v>
      </c>
      <c r="D175" s="19"/>
      <c r="E175" s="9"/>
      <c r="F175" s="21">
        <f>Source!AN166</f>
        <v>49.57</v>
      </c>
      <c r="G175" s="20" t="str">
        <f>Source!DF166</f>
        <v>)*2</v>
      </c>
      <c r="H175" s="9">
        <f>Source!AV166</f>
        <v>1</v>
      </c>
      <c r="I175" s="9">
        <f>IF(Source!BS166&lt;&gt; 0, Source!BS166, 1)</f>
        <v>1</v>
      </c>
      <c r="J175" s="26">
        <f>Source!R166</f>
        <v>12293.36</v>
      </c>
      <c r="K175" s="21"/>
    </row>
    <row r="176" spans="1:22" ht="14.25" x14ac:dyDescent="0.2">
      <c r="A176" s="18"/>
      <c r="B176" s="18"/>
      <c r="C176" s="18" t="s">
        <v>822</v>
      </c>
      <c r="D176" s="19" t="s">
        <v>823</v>
      </c>
      <c r="E176" s="9">
        <f>Source!AT166</f>
        <v>70</v>
      </c>
      <c r="F176" s="21"/>
      <c r="G176" s="20"/>
      <c r="H176" s="9"/>
      <c r="I176" s="9"/>
      <c r="J176" s="21">
        <f>SUM(R172:R175)</f>
        <v>36108.800000000003</v>
      </c>
      <c r="K176" s="21"/>
    </row>
    <row r="177" spans="1:22" ht="14.25" x14ac:dyDescent="0.2">
      <c r="A177" s="18"/>
      <c r="B177" s="18"/>
      <c r="C177" s="18" t="s">
        <v>824</v>
      </c>
      <c r="D177" s="19" t="s">
        <v>823</v>
      </c>
      <c r="E177" s="9">
        <f>Source!AU166</f>
        <v>10</v>
      </c>
      <c r="F177" s="21"/>
      <c r="G177" s="20"/>
      <c r="H177" s="9"/>
      <c r="I177" s="9"/>
      <c r="J177" s="21">
        <f>SUM(T172:T176)</f>
        <v>5158.3999999999996</v>
      </c>
      <c r="K177" s="21"/>
    </row>
    <row r="178" spans="1:22" ht="14.25" x14ac:dyDescent="0.2">
      <c r="A178" s="18"/>
      <c r="B178" s="18"/>
      <c r="C178" s="18" t="s">
        <v>829</v>
      </c>
      <c r="D178" s="19" t="s">
        <v>823</v>
      </c>
      <c r="E178" s="9">
        <f>108</f>
        <v>108</v>
      </c>
      <c r="F178" s="21"/>
      <c r="G178" s="20"/>
      <c r="H178" s="9"/>
      <c r="I178" s="9"/>
      <c r="J178" s="21">
        <f>SUM(V172:V177)</f>
        <v>13276.83</v>
      </c>
      <c r="K178" s="21"/>
    </row>
    <row r="179" spans="1:22" ht="14.25" x14ac:dyDescent="0.2">
      <c r="A179" s="18"/>
      <c r="B179" s="18"/>
      <c r="C179" s="18" t="s">
        <v>825</v>
      </c>
      <c r="D179" s="19" t="s">
        <v>826</v>
      </c>
      <c r="E179" s="9">
        <f>Source!AQ166</f>
        <v>0.37</v>
      </c>
      <c r="F179" s="21"/>
      <c r="G179" s="20" t="str">
        <f>Source!DI166</f>
        <v>)*2</v>
      </c>
      <c r="H179" s="9">
        <f>Source!AV166</f>
        <v>1</v>
      </c>
      <c r="I179" s="9"/>
      <c r="J179" s="21"/>
      <c r="K179" s="21">
        <f>Source!U166</f>
        <v>91.76</v>
      </c>
    </row>
    <row r="180" spans="1:22" ht="15" x14ac:dyDescent="0.25">
      <c r="A180" s="23"/>
      <c r="B180" s="23"/>
      <c r="C180" s="23"/>
      <c r="D180" s="23"/>
      <c r="E180" s="23"/>
      <c r="F180" s="23"/>
      <c r="G180" s="23"/>
      <c r="H180" s="23"/>
      <c r="I180" s="45">
        <f>J173+J174+J176+J177+J178</f>
        <v>125516.67</v>
      </c>
      <c r="J180" s="45"/>
      <c r="K180" s="24">
        <f>IF(Source!I166&lt;&gt;0, ROUND(I180/Source!I166, 2), 0)</f>
        <v>1012.23</v>
      </c>
      <c r="P180" s="22">
        <f>I180</f>
        <v>125516.67</v>
      </c>
    </row>
    <row r="181" spans="1:22" ht="28.5" x14ac:dyDescent="0.2">
      <c r="A181" s="18">
        <v>16</v>
      </c>
      <c r="B181" s="18" t="str">
        <f>Source!F167</f>
        <v>1.15-2303-4-2/1</v>
      </c>
      <c r="C181" s="18" t="str">
        <f>Source!G167</f>
        <v>Прочистка сетчатых фильтров грубой очистки воды диаметром до 50 мм</v>
      </c>
      <c r="D181" s="19" t="str">
        <f>Source!H167</f>
        <v>10 шт.</v>
      </c>
      <c r="E181" s="9">
        <f>Source!I167</f>
        <v>0.8</v>
      </c>
      <c r="F181" s="21"/>
      <c r="G181" s="20"/>
      <c r="H181" s="9"/>
      <c r="I181" s="9"/>
      <c r="J181" s="21"/>
      <c r="K181" s="21"/>
      <c r="Q181">
        <f>ROUND((Source!BZ167/100)*ROUND((Source!AF167*Source!AV167)*Source!I167, 2), 2)</f>
        <v>1611.4</v>
      </c>
      <c r="R181">
        <f>Source!X167</f>
        <v>1611.4</v>
      </c>
      <c r="S181">
        <f>ROUND((Source!CA167/100)*ROUND((Source!AF167*Source!AV167)*Source!I167, 2), 2)</f>
        <v>230.2</v>
      </c>
      <c r="T181">
        <f>Source!Y167</f>
        <v>230.2</v>
      </c>
      <c r="U181">
        <f>ROUND((175/100)*ROUND((Source!AE167*Source!AV167)*Source!I167, 2), 2)</f>
        <v>0</v>
      </c>
      <c r="V181">
        <f>ROUND((108/100)*ROUND(Source!CS167*Source!I167, 2), 2)</f>
        <v>0</v>
      </c>
    </row>
    <row r="182" spans="1:22" x14ac:dyDescent="0.2">
      <c r="C182" s="25" t="str">
        <f>"Объем: "&amp;Source!I167&amp;"=(8)/"&amp;"10"</f>
        <v>Объем: 0,8=(8)/10</v>
      </c>
    </row>
    <row r="183" spans="1:22" ht="14.25" x14ac:dyDescent="0.2">
      <c r="A183" s="18"/>
      <c r="B183" s="18"/>
      <c r="C183" s="18" t="s">
        <v>820</v>
      </c>
      <c r="D183" s="19"/>
      <c r="E183" s="9"/>
      <c r="F183" s="21">
        <f>Source!AO167</f>
        <v>1438.75</v>
      </c>
      <c r="G183" s="20" t="str">
        <f>Source!DG167</f>
        <v>)*2</v>
      </c>
      <c r="H183" s="9">
        <f>Source!AV167</f>
        <v>1</v>
      </c>
      <c r="I183" s="9">
        <f>IF(Source!BA167&lt;&gt; 0, Source!BA167, 1)</f>
        <v>1</v>
      </c>
      <c r="J183" s="21">
        <f>Source!S167</f>
        <v>2302</v>
      </c>
      <c r="K183" s="21"/>
    </row>
    <row r="184" spans="1:22" ht="14.25" x14ac:dyDescent="0.2">
      <c r="A184" s="18"/>
      <c r="B184" s="18"/>
      <c r="C184" s="18" t="s">
        <v>822</v>
      </c>
      <c r="D184" s="19" t="s">
        <v>823</v>
      </c>
      <c r="E184" s="9">
        <f>Source!AT167</f>
        <v>70</v>
      </c>
      <c r="F184" s="21"/>
      <c r="G184" s="20"/>
      <c r="H184" s="9"/>
      <c r="I184" s="9"/>
      <c r="J184" s="21">
        <f>SUM(R181:R183)</f>
        <v>1611.4</v>
      </c>
      <c r="K184" s="21"/>
    </row>
    <row r="185" spans="1:22" ht="14.25" x14ac:dyDescent="0.2">
      <c r="A185" s="18"/>
      <c r="B185" s="18"/>
      <c r="C185" s="18" t="s">
        <v>824</v>
      </c>
      <c r="D185" s="19" t="s">
        <v>823</v>
      </c>
      <c r="E185" s="9">
        <f>Source!AU167</f>
        <v>10</v>
      </c>
      <c r="F185" s="21"/>
      <c r="G185" s="20"/>
      <c r="H185" s="9"/>
      <c r="I185" s="9"/>
      <c r="J185" s="21">
        <f>SUM(T181:T184)</f>
        <v>230.2</v>
      </c>
      <c r="K185" s="21"/>
    </row>
    <row r="186" spans="1:22" ht="14.25" x14ac:dyDescent="0.2">
      <c r="A186" s="18"/>
      <c r="B186" s="18"/>
      <c r="C186" s="18" t="s">
        <v>825</v>
      </c>
      <c r="D186" s="19" t="s">
        <v>826</v>
      </c>
      <c r="E186" s="9">
        <f>Source!AQ167</f>
        <v>2.33</v>
      </c>
      <c r="F186" s="21"/>
      <c r="G186" s="20" t="str">
        <f>Source!DI167</f>
        <v>)*2</v>
      </c>
      <c r="H186" s="9">
        <f>Source!AV167</f>
        <v>1</v>
      </c>
      <c r="I186" s="9"/>
      <c r="J186" s="21"/>
      <c r="K186" s="21">
        <f>Source!U167</f>
        <v>3.7280000000000002</v>
      </c>
    </row>
    <row r="187" spans="1:22" ht="15" x14ac:dyDescent="0.25">
      <c r="A187" s="23"/>
      <c r="B187" s="23"/>
      <c r="C187" s="23"/>
      <c r="D187" s="23"/>
      <c r="E187" s="23"/>
      <c r="F187" s="23"/>
      <c r="G187" s="23"/>
      <c r="H187" s="23"/>
      <c r="I187" s="45">
        <f>J183+J184+J185</f>
        <v>4143.6000000000004</v>
      </c>
      <c r="J187" s="45"/>
      <c r="K187" s="24">
        <f>IF(Source!I167&lt;&gt;0, ROUND(I187/Source!I167, 2), 0)</f>
        <v>5179.5</v>
      </c>
      <c r="P187" s="22">
        <f>I187</f>
        <v>4143.6000000000004</v>
      </c>
    </row>
    <row r="188" spans="1:22" ht="42.75" x14ac:dyDescent="0.2">
      <c r="A188" s="18">
        <v>17</v>
      </c>
      <c r="B188" s="18" t="str">
        <f>Source!F168</f>
        <v>1.15-2303-5-1/1</v>
      </c>
      <c r="C188" s="18" t="str">
        <f>Source!G168</f>
        <v>Техническое обслуживание фильтров водяных фланцевых сетчатых диаметром до 65 мм</v>
      </c>
      <c r="D188" s="19" t="str">
        <f>Source!H168</f>
        <v>10 шт.</v>
      </c>
      <c r="E188" s="9">
        <f>Source!I168</f>
        <v>0.8</v>
      </c>
      <c r="F188" s="21"/>
      <c r="G188" s="20"/>
      <c r="H188" s="9"/>
      <c r="I188" s="9"/>
      <c r="J188" s="21"/>
      <c r="K188" s="21"/>
      <c r="Q188">
        <f>ROUND((Source!BZ168/100)*ROUND((Source!AF168*Source!AV168)*Source!I168, 2), 2)</f>
        <v>1133.3399999999999</v>
      </c>
      <c r="R188">
        <f>Source!X168</f>
        <v>1133.3399999999999</v>
      </c>
      <c r="S188">
        <f>ROUND((Source!CA168/100)*ROUND((Source!AF168*Source!AV168)*Source!I168, 2), 2)</f>
        <v>161.91</v>
      </c>
      <c r="T188">
        <f>Source!Y168</f>
        <v>161.91</v>
      </c>
      <c r="U188">
        <f>ROUND((175/100)*ROUND((Source!AE168*Source!AV168)*Source!I168, 2), 2)</f>
        <v>0</v>
      </c>
      <c r="V188">
        <f>ROUND((108/100)*ROUND(Source!CS168*Source!I168, 2), 2)</f>
        <v>0</v>
      </c>
    </row>
    <row r="189" spans="1:22" x14ac:dyDescent="0.2">
      <c r="C189" s="25" t="str">
        <f>"Объем: "&amp;Source!I168&amp;"=(8)/"&amp;"10"</f>
        <v>Объем: 0,8=(8)/10</v>
      </c>
    </row>
    <row r="190" spans="1:22" ht="14.25" x14ac:dyDescent="0.2">
      <c r="A190" s="18"/>
      <c r="B190" s="18"/>
      <c r="C190" s="18" t="s">
        <v>820</v>
      </c>
      <c r="D190" s="19"/>
      <c r="E190" s="9"/>
      <c r="F190" s="21">
        <f>Source!AO168</f>
        <v>2023.81</v>
      </c>
      <c r="G190" s="20" t="str">
        <f>Source!DG168</f>
        <v/>
      </c>
      <c r="H190" s="9">
        <f>Source!AV168</f>
        <v>1</v>
      </c>
      <c r="I190" s="9">
        <f>IF(Source!BA168&lt;&gt; 0, Source!BA168, 1)</f>
        <v>1</v>
      </c>
      <c r="J190" s="21">
        <f>Source!S168</f>
        <v>1619.05</v>
      </c>
      <c r="K190" s="21"/>
    </row>
    <row r="191" spans="1:22" ht="14.25" x14ac:dyDescent="0.2">
      <c r="A191" s="18"/>
      <c r="B191" s="18"/>
      <c r="C191" s="18" t="s">
        <v>821</v>
      </c>
      <c r="D191" s="19"/>
      <c r="E191" s="9"/>
      <c r="F191" s="21">
        <f>Source!AL168</f>
        <v>0.38</v>
      </c>
      <c r="G191" s="20" t="str">
        <f>Source!DD168</f>
        <v/>
      </c>
      <c r="H191" s="9">
        <f>Source!AW168</f>
        <v>1</v>
      </c>
      <c r="I191" s="9">
        <f>IF(Source!BC168&lt;&gt; 0, Source!BC168, 1)</f>
        <v>1</v>
      </c>
      <c r="J191" s="21">
        <f>Source!P168</f>
        <v>0.3</v>
      </c>
      <c r="K191" s="21"/>
    </row>
    <row r="192" spans="1:22" ht="57" x14ac:dyDescent="0.2">
      <c r="A192" s="18" t="s">
        <v>179</v>
      </c>
      <c r="B192" s="18" t="str">
        <f>Source!F169</f>
        <v>21.26-1-110</v>
      </c>
      <c r="C192" s="18" t="str">
        <f>Source!G169</f>
        <v>Прокладки из терморасширенного графита для обслуживания фильтра сетчатого чугунного фланцевого диаметром 65 мм</v>
      </c>
      <c r="D192" s="19" t="str">
        <f>Source!H169</f>
        <v>шт.</v>
      </c>
      <c r="E192" s="9">
        <f>Source!I169</f>
        <v>24</v>
      </c>
      <c r="F192" s="21">
        <f>Source!AK169</f>
        <v>207.47</v>
      </c>
      <c r="G192" s="28" t="s">
        <v>3</v>
      </c>
      <c r="H192" s="9">
        <f>Source!AW169</f>
        <v>1</v>
      </c>
      <c r="I192" s="9">
        <f>IF(Source!BC169&lt;&gt; 0, Source!BC169, 1)</f>
        <v>1</v>
      </c>
      <c r="J192" s="21">
        <f>Source!O169</f>
        <v>4979.28</v>
      </c>
      <c r="K192" s="21"/>
      <c r="Q192">
        <f>ROUND((Source!BZ169/100)*ROUND((Source!AF169*Source!AV169)*Source!I169, 2), 2)</f>
        <v>0</v>
      </c>
      <c r="R192">
        <f>Source!X169</f>
        <v>0</v>
      </c>
      <c r="S192">
        <f>ROUND((Source!CA169/100)*ROUND((Source!AF169*Source!AV169)*Source!I169, 2), 2)</f>
        <v>0</v>
      </c>
      <c r="T192">
        <f>Source!Y169</f>
        <v>0</v>
      </c>
      <c r="U192">
        <f>ROUND((175/100)*ROUND((Source!AE169*Source!AV169)*Source!I169, 2), 2)</f>
        <v>0</v>
      </c>
      <c r="V192">
        <f>ROUND((108/100)*ROUND(Source!CS169*Source!I169, 2), 2)</f>
        <v>0</v>
      </c>
    </row>
    <row r="193" spans="1:22" ht="14.25" x14ac:dyDescent="0.2">
      <c r="A193" s="18"/>
      <c r="B193" s="18"/>
      <c r="C193" s="18" t="s">
        <v>822</v>
      </c>
      <c r="D193" s="19" t="s">
        <v>823</v>
      </c>
      <c r="E193" s="9">
        <f>Source!AT168</f>
        <v>70</v>
      </c>
      <c r="F193" s="21"/>
      <c r="G193" s="20"/>
      <c r="H193" s="9"/>
      <c r="I193" s="9"/>
      <c r="J193" s="21">
        <f>SUM(R188:R192)</f>
        <v>1133.3399999999999</v>
      </c>
      <c r="K193" s="21"/>
    </row>
    <row r="194" spans="1:22" ht="14.25" x14ac:dyDescent="0.2">
      <c r="A194" s="18"/>
      <c r="B194" s="18"/>
      <c r="C194" s="18" t="s">
        <v>824</v>
      </c>
      <c r="D194" s="19" t="s">
        <v>823</v>
      </c>
      <c r="E194" s="9">
        <f>Source!AU168</f>
        <v>10</v>
      </c>
      <c r="F194" s="21"/>
      <c r="G194" s="20"/>
      <c r="H194" s="9"/>
      <c r="I194" s="9"/>
      <c r="J194" s="21">
        <f>SUM(T188:T193)</f>
        <v>161.91</v>
      </c>
      <c r="K194" s="21"/>
    </row>
    <row r="195" spans="1:22" ht="14.25" x14ac:dyDescent="0.2">
      <c r="A195" s="18"/>
      <c r="B195" s="18"/>
      <c r="C195" s="18" t="s">
        <v>825</v>
      </c>
      <c r="D195" s="19" t="s">
        <v>826</v>
      </c>
      <c r="E195" s="9">
        <f>Source!AQ168</f>
        <v>3.6</v>
      </c>
      <c r="F195" s="21"/>
      <c r="G195" s="20" t="str">
        <f>Source!DI168</f>
        <v/>
      </c>
      <c r="H195" s="9">
        <f>Source!AV168</f>
        <v>1</v>
      </c>
      <c r="I195" s="9"/>
      <c r="J195" s="21"/>
      <c r="K195" s="21">
        <f>Source!U168</f>
        <v>2.8800000000000003</v>
      </c>
    </row>
    <row r="196" spans="1:22" ht="15" x14ac:dyDescent="0.25">
      <c r="A196" s="23"/>
      <c r="B196" s="23"/>
      <c r="C196" s="23"/>
      <c r="D196" s="23"/>
      <c r="E196" s="23"/>
      <c r="F196" s="23"/>
      <c r="G196" s="23"/>
      <c r="H196" s="23"/>
      <c r="I196" s="45">
        <f>J190+J191+J193+J194+SUM(J192:J192)</f>
        <v>7893.8799999999992</v>
      </c>
      <c r="J196" s="45"/>
      <c r="K196" s="24">
        <f>IF(Source!I168&lt;&gt;0, ROUND(I196/Source!I168, 2), 0)</f>
        <v>9867.35</v>
      </c>
      <c r="P196" s="22">
        <f>I196</f>
        <v>7893.8799999999992</v>
      </c>
    </row>
    <row r="197" spans="1:22" ht="28.5" x14ac:dyDescent="0.2">
      <c r="A197" s="18">
        <v>18</v>
      </c>
      <c r="B197" s="18" t="str">
        <f>Source!F171</f>
        <v>1.23-2103-41-1/1</v>
      </c>
      <c r="C197" s="18" t="str">
        <f>Source!G171</f>
        <v>Техническое обслуживание регулирующего клапана</v>
      </c>
      <c r="D197" s="19" t="str">
        <f>Source!H171</f>
        <v>шт.</v>
      </c>
      <c r="E197" s="9">
        <f>Source!I171</f>
        <v>29</v>
      </c>
      <c r="F197" s="21"/>
      <c r="G197" s="20"/>
      <c r="H197" s="9"/>
      <c r="I197" s="9"/>
      <c r="J197" s="21"/>
      <c r="K197" s="21"/>
      <c r="Q197">
        <f>ROUND((Source!BZ171/100)*ROUND((Source!AF171*Source!AV171)*Source!I171, 2), 2)</f>
        <v>8444.7999999999993</v>
      </c>
      <c r="R197">
        <f>Source!X171</f>
        <v>8444.7999999999993</v>
      </c>
      <c r="S197">
        <f>ROUND((Source!CA171/100)*ROUND((Source!AF171*Source!AV171)*Source!I171, 2), 2)</f>
        <v>1206.4000000000001</v>
      </c>
      <c r="T197">
        <f>Source!Y171</f>
        <v>1206.4000000000001</v>
      </c>
      <c r="U197">
        <f>ROUND((175/100)*ROUND((Source!AE171*Source!AV171)*Source!I171, 2), 2)</f>
        <v>5031.3599999999997</v>
      </c>
      <c r="V197">
        <f>ROUND((108/100)*ROUND(Source!CS171*Source!I171, 2), 2)</f>
        <v>3105.06</v>
      </c>
    </row>
    <row r="198" spans="1:22" ht="14.25" x14ac:dyDescent="0.2">
      <c r="A198" s="18"/>
      <c r="B198" s="18"/>
      <c r="C198" s="18" t="s">
        <v>820</v>
      </c>
      <c r="D198" s="19"/>
      <c r="E198" s="9"/>
      <c r="F198" s="21">
        <f>Source!AO171</f>
        <v>208</v>
      </c>
      <c r="G198" s="20" t="str">
        <f>Source!DG171</f>
        <v>)*2</v>
      </c>
      <c r="H198" s="9">
        <f>Source!AV171</f>
        <v>1</v>
      </c>
      <c r="I198" s="9">
        <f>IF(Source!BA171&lt;&gt; 0, Source!BA171, 1)</f>
        <v>1</v>
      </c>
      <c r="J198" s="21">
        <f>Source!S171</f>
        <v>12064</v>
      </c>
      <c r="K198" s="21"/>
    </row>
    <row r="199" spans="1:22" ht="14.25" x14ac:dyDescent="0.2">
      <c r="A199" s="18"/>
      <c r="B199" s="18"/>
      <c r="C199" s="18" t="s">
        <v>827</v>
      </c>
      <c r="D199" s="19"/>
      <c r="E199" s="9"/>
      <c r="F199" s="21">
        <f>Source!AM171</f>
        <v>78.180000000000007</v>
      </c>
      <c r="G199" s="20" t="str">
        <f>Source!DE171</f>
        <v>)*2</v>
      </c>
      <c r="H199" s="9">
        <f>Source!AV171</f>
        <v>1</v>
      </c>
      <c r="I199" s="9">
        <f>IF(Source!BB171&lt;&gt; 0, Source!BB171, 1)</f>
        <v>1</v>
      </c>
      <c r="J199" s="21">
        <f>Source!Q171</f>
        <v>4534.4399999999996</v>
      </c>
      <c r="K199" s="21"/>
    </row>
    <row r="200" spans="1:22" ht="14.25" x14ac:dyDescent="0.2">
      <c r="A200" s="18"/>
      <c r="B200" s="18"/>
      <c r="C200" s="18" t="s">
        <v>828</v>
      </c>
      <c r="D200" s="19"/>
      <c r="E200" s="9"/>
      <c r="F200" s="21">
        <f>Source!AN171</f>
        <v>49.57</v>
      </c>
      <c r="G200" s="20" t="str">
        <f>Source!DF171</f>
        <v>)*2</v>
      </c>
      <c r="H200" s="9">
        <f>Source!AV171</f>
        <v>1</v>
      </c>
      <c r="I200" s="9">
        <f>IF(Source!BS171&lt;&gt; 0, Source!BS171, 1)</f>
        <v>1</v>
      </c>
      <c r="J200" s="26">
        <f>Source!R171</f>
        <v>2875.06</v>
      </c>
      <c r="K200" s="21"/>
    </row>
    <row r="201" spans="1:22" ht="14.25" x14ac:dyDescent="0.2">
      <c r="A201" s="18"/>
      <c r="B201" s="18"/>
      <c r="C201" s="18" t="s">
        <v>822</v>
      </c>
      <c r="D201" s="19" t="s">
        <v>823</v>
      </c>
      <c r="E201" s="9">
        <f>Source!AT171</f>
        <v>70</v>
      </c>
      <c r="F201" s="21"/>
      <c r="G201" s="20"/>
      <c r="H201" s="9"/>
      <c r="I201" s="9"/>
      <c r="J201" s="21">
        <f>SUM(R197:R200)</f>
        <v>8444.7999999999993</v>
      </c>
      <c r="K201" s="21"/>
    </row>
    <row r="202" spans="1:22" ht="14.25" x14ac:dyDescent="0.2">
      <c r="A202" s="18"/>
      <c r="B202" s="18"/>
      <c r="C202" s="18" t="s">
        <v>824</v>
      </c>
      <c r="D202" s="19" t="s">
        <v>823</v>
      </c>
      <c r="E202" s="9">
        <f>Source!AU171</f>
        <v>10</v>
      </c>
      <c r="F202" s="21"/>
      <c r="G202" s="20"/>
      <c r="H202" s="9"/>
      <c r="I202" s="9"/>
      <c r="J202" s="21">
        <f>SUM(T197:T201)</f>
        <v>1206.4000000000001</v>
      </c>
      <c r="K202" s="21"/>
    </row>
    <row r="203" spans="1:22" ht="14.25" x14ac:dyDescent="0.2">
      <c r="A203" s="18"/>
      <c r="B203" s="18"/>
      <c r="C203" s="18" t="s">
        <v>829</v>
      </c>
      <c r="D203" s="19" t="s">
        <v>823</v>
      </c>
      <c r="E203" s="9">
        <f>108</f>
        <v>108</v>
      </c>
      <c r="F203" s="21"/>
      <c r="G203" s="20"/>
      <c r="H203" s="9"/>
      <c r="I203" s="9"/>
      <c r="J203" s="21">
        <f>SUM(V197:V202)</f>
        <v>3105.06</v>
      </c>
      <c r="K203" s="21"/>
    </row>
    <row r="204" spans="1:22" ht="14.25" x14ac:dyDescent="0.2">
      <c r="A204" s="18"/>
      <c r="B204" s="18"/>
      <c r="C204" s="18" t="s">
        <v>825</v>
      </c>
      <c r="D204" s="19" t="s">
        <v>826</v>
      </c>
      <c r="E204" s="9">
        <f>Source!AQ171</f>
        <v>0.37</v>
      </c>
      <c r="F204" s="21"/>
      <c r="G204" s="20" t="str">
        <f>Source!DI171</f>
        <v>)*2</v>
      </c>
      <c r="H204" s="9">
        <f>Source!AV171</f>
        <v>1</v>
      </c>
      <c r="I204" s="9"/>
      <c r="J204" s="21"/>
      <c r="K204" s="21">
        <f>Source!U171</f>
        <v>21.46</v>
      </c>
    </row>
    <row r="205" spans="1:22" ht="15" x14ac:dyDescent="0.25">
      <c r="A205" s="23"/>
      <c r="B205" s="23"/>
      <c r="C205" s="23"/>
      <c r="D205" s="23"/>
      <c r="E205" s="23"/>
      <c r="F205" s="23"/>
      <c r="G205" s="23"/>
      <c r="H205" s="23"/>
      <c r="I205" s="45">
        <f>J198+J199+J201+J202+J203</f>
        <v>29354.7</v>
      </c>
      <c r="J205" s="45"/>
      <c r="K205" s="24">
        <f>IF(Source!I171&lt;&gt;0, ROUND(I205/Source!I171, 2), 0)</f>
        <v>1012.23</v>
      </c>
      <c r="P205" s="22">
        <f>I205</f>
        <v>29354.7</v>
      </c>
    </row>
    <row r="207" spans="1:22" ht="15" x14ac:dyDescent="0.25">
      <c r="A207" s="44" t="str">
        <f>CONCATENATE("Итого по подразделу: ",IF(Source!G173&lt;&gt;"Новый подраздел", Source!G173, ""))</f>
        <v>Итого по подразделу: Система отопления</v>
      </c>
      <c r="B207" s="44"/>
      <c r="C207" s="44"/>
      <c r="D207" s="44"/>
      <c r="E207" s="44"/>
      <c r="F207" s="44"/>
      <c r="G207" s="44"/>
      <c r="H207" s="44"/>
      <c r="I207" s="42">
        <f>SUM(P154:P206)</f>
        <v>195589.72</v>
      </c>
      <c r="J207" s="43"/>
      <c r="K207" s="27"/>
    </row>
    <row r="210" spans="1:22" ht="16.5" x14ac:dyDescent="0.25">
      <c r="A210" s="46" t="str">
        <f>CONCATENATE("Подраздел: ",IF(Source!G203&lt;&gt;"Новый подраздел", Source!G203, ""))</f>
        <v>Подраздел: Техническое обслуживание ИТП годовое</v>
      </c>
      <c r="B210" s="46"/>
      <c r="C210" s="46"/>
      <c r="D210" s="46"/>
      <c r="E210" s="46"/>
      <c r="F210" s="46"/>
      <c r="G210" s="46"/>
      <c r="H210" s="46"/>
      <c r="I210" s="46"/>
      <c r="J210" s="46"/>
      <c r="K210" s="46"/>
    </row>
    <row r="211" spans="1:22" ht="57" x14ac:dyDescent="0.2">
      <c r="A211" s="18">
        <v>19</v>
      </c>
      <c r="B211" s="18" t="str">
        <f>Source!F211</f>
        <v>1.24-2503-4-18/1</v>
      </c>
      <c r="C211" s="18" t="str">
        <f>Source!G211</f>
        <v>Техническое обслуживание циркуляционных насосов систем отопления с тепловыми насосами - ежемесячное</v>
      </c>
      <c r="D211" s="19" t="str">
        <f>Source!H211</f>
        <v>шт.</v>
      </c>
      <c r="E211" s="9">
        <f>Source!I211</f>
        <v>4</v>
      </c>
      <c r="F211" s="21"/>
      <c r="G211" s="20"/>
      <c r="H211" s="9"/>
      <c r="I211" s="9"/>
      <c r="J211" s="21"/>
      <c r="K211" s="21"/>
      <c r="Q211">
        <f>ROUND((Source!BZ211/100)*ROUND((Source!AF211*Source!AV211)*Source!I211, 2), 2)</f>
        <v>3298.51</v>
      </c>
      <c r="R211">
        <f>Source!X211</f>
        <v>3298.51</v>
      </c>
      <c r="S211">
        <f>ROUND((Source!CA211/100)*ROUND((Source!AF211*Source!AV211)*Source!I211, 2), 2)</f>
        <v>471.22</v>
      </c>
      <c r="T211">
        <f>Source!Y211</f>
        <v>471.22</v>
      </c>
      <c r="U211">
        <f>ROUND((175/100)*ROUND((Source!AE211*Source!AV211)*Source!I211, 2), 2)</f>
        <v>3470.04</v>
      </c>
      <c r="V211">
        <f>ROUND((108/100)*ROUND(Source!CS211*Source!I211, 2), 2)</f>
        <v>2141.5100000000002</v>
      </c>
    </row>
    <row r="212" spans="1:22" ht="14.25" x14ac:dyDescent="0.2">
      <c r="A212" s="18"/>
      <c r="B212" s="18"/>
      <c r="C212" s="18" t="s">
        <v>820</v>
      </c>
      <c r="D212" s="19"/>
      <c r="E212" s="9"/>
      <c r="F212" s="21">
        <f>Source!AO211</f>
        <v>294.51</v>
      </c>
      <c r="G212" s="20" t="str">
        <f>Source!DG211</f>
        <v>)*4</v>
      </c>
      <c r="H212" s="9">
        <f>Source!AV211</f>
        <v>1</v>
      </c>
      <c r="I212" s="9">
        <f>IF(Source!BA211&lt;&gt; 0, Source!BA211, 1)</f>
        <v>1</v>
      </c>
      <c r="J212" s="21">
        <f>Source!S211</f>
        <v>4712.16</v>
      </c>
      <c r="K212" s="21"/>
    </row>
    <row r="213" spans="1:22" ht="14.25" x14ac:dyDescent="0.2">
      <c r="A213" s="18"/>
      <c r="B213" s="18"/>
      <c r="C213" s="18" t="s">
        <v>827</v>
      </c>
      <c r="D213" s="19"/>
      <c r="E213" s="9"/>
      <c r="F213" s="21">
        <f>Source!AM211</f>
        <v>195.45</v>
      </c>
      <c r="G213" s="20" t="str">
        <f>Source!DE211</f>
        <v>)*4</v>
      </c>
      <c r="H213" s="9">
        <f>Source!AV211</f>
        <v>1</v>
      </c>
      <c r="I213" s="9">
        <f>IF(Source!BB211&lt;&gt; 0, Source!BB211, 1)</f>
        <v>1</v>
      </c>
      <c r="J213" s="21">
        <f>Source!Q211</f>
        <v>3127.2</v>
      </c>
      <c r="K213" s="21"/>
    </row>
    <row r="214" spans="1:22" ht="14.25" x14ac:dyDescent="0.2">
      <c r="A214" s="18"/>
      <c r="B214" s="18"/>
      <c r="C214" s="18" t="s">
        <v>828</v>
      </c>
      <c r="D214" s="19"/>
      <c r="E214" s="9"/>
      <c r="F214" s="21">
        <f>Source!AN211</f>
        <v>123.93</v>
      </c>
      <c r="G214" s="20" t="str">
        <f>Source!DF211</f>
        <v>)*4</v>
      </c>
      <c r="H214" s="9">
        <f>Source!AV211</f>
        <v>1</v>
      </c>
      <c r="I214" s="9">
        <f>IF(Source!BS211&lt;&gt; 0, Source!BS211, 1)</f>
        <v>1</v>
      </c>
      <c r="J214" s="26">
        <f>Source!R211</f>
        <v>1982.88</v>
      </c>
      <c r="K214" s="21"/>
    </row>
    <row r="215" spans="1:22" ht="14.25" x14ac:dyDescent="0.2">
      <c r="A215" s="18"/>
      <c r="B215" s="18"/>
      <c r="C215" s="18" t="s">
        <v>821</v>
      </c>
      <c r="D215" s="19"/>
      <c r="E215" s="9"/>
      <c r="F215" s="21">
        <f>Source!AL211</f>
        <v>0.63</v>
      </c>
      <c r="G215" s="20" t="str">
        <f>Source!DD211</f>
        <v>)*4</v>
      </c>
      <c r="H215" s="9">
        <f>Source!AW211</f>
        <v>1</v>
      </c>
      <c r="I215" s="9">
        <f>IF(Source!BC211&lt;&gt; 0, Source!BC211, 1)</f>
        <v>1</v>
      </c>
      <c r="J215" s="21">
        <f>Source!P211</f>
        <v>10.08</v>
      </c>
      <c r="K215" s="21"/>
    </row>
    <row r="216" spans="1:22" ht="14.25" x14ac:dyDescent="0.2">
      <c r="A216" s="18"/>
      <c r="B216" s="18"/>
      <c r="C216" s="18" t="s">
        <v>822</v>
      </c>
      <c r="D216" s="19" t="s">
        <v>823</v>
      </c>
      <c r="E216" s="9">
        <f>Source!AT211</f>
        <v>70</v>
      </c>
      <c r="F216" s="21"/>
      <c r="G216" s="20"/>
      <c r="H216" s="9"/>
      <c r="I216" s="9"/>
      <c r="J216" s="21">
        <f>SUM(R211:R215)</f>
        <v>3298.51</v>
      </c>
      <c r="K216" s="21"/>
    </row>
    <row r="217" spans="1:22" ht="14.25" x14ac:dyDescent="0.2">
      <c r="A217" s="18"/>
      <c r="B217" s="18"/>
      <c r="C217" s="18" t="s">
        <v>824</v>
      </c>
      <c r="D217" s="19" t="s">
        <v>823</v>
      </c>
      <c r="E217" s="9">
        <f>Source!AU211</f>
        <v>10</v>
      </c>
      <c r="F217" s="21"/>
      <c r="G217" s="20"/>
      <c r="H217" s="9"/>
      <c r="I217" s="9"/>
      <c r="J217" s="21">
        <f>SUM(T211:T216)</f>
        <v>471.22</v>
      </c>
      <c r="K217" s="21"/>
    </row>
    <row r="218" spans="1:22" ht="14.25" x14ac:dyDescent="0.2">
      <c r="A218" s="18"/>
      <c r="B218" s="18"/>
      <c r="C218" s="18" t="s">
        <v>829</v>
      </c>
      <c r="D218" s="19" t="s">
        <v>823</v>
      </c>
      <c r="E218" s="9">
        <f>108</f>
        <v>108</v>
      </c>
      <c r="F218" s="21"/>
      <c r="G218" s="20"/>
      <c r="H218" s="9"/>
      <c r="I218" s="9"/>
      <c r="J218" s="21">
        <f>SUM(V211:V217)</f>
        <v>2141.5100000000002</v>
      </c>
      <c r="K218" s="21"/>
    </row>
    <row r="219" spans="1:22" ht="14.25" x14ac:dyDescent="0.2">
      <c r="A219" s="18"/>
      <c r="B219" s="18"/>
      <c r="C219" s="18" t="s">
        <v>825</v>
      </c>
      <c r="D219" s="19" t="s">
        <v>826</v>
      </c>
      <c r="E219" s="9">
        <f>Source!AQ211</f>
        <v>0.42</v>
      </c>
      <c r="F219" s="21"/>
      <c r="G219" s="20" t="str">
        <f>Source!DI211</f>
        <v>)*4</v>
      </c>
      <c r="H219" s="9">
        <f>Source!AV211</f>
        <v>1</v>
      </c>
      <c r="I219" s="9"/>
      <c r="J219" s="21"/>
      <c r="K219" s="21">
        <f>Source!U211</f>
        <v>6.72</v>
      </c>
    </row>
    <row r="220" spans="1:22" ht="15" x14ac:dyDescent="0.25">
      <c r="A220" s="23"/>
      <c r="B220" s="23"/>
      <c r="C220" s="23"/>
      <c r="D220" s="23"/>
      <c r="E220" s="23"/>
      <c r="F220" s="23"/>
      <c r="G220" s="23"/>
      <c r="H220" s="23"/>
      <c r="I220" s="45">
        <f>J212+J213+J215+J216+J217+J218</f>
        <v>13760.68</v>
      </c>
      <c r="J220" s="45"/>
      <c r="K220" s="24">
        <f>IF(Source!I211&lt;&gt;0, ROUND(I220/Source!I211, 2), 0)</f>
        <v>3440.17</v>
      </c>
      <c r="P220" s="22">
        <f>I220</f>
        <v>13760.68</v>
      </c>
    </row>
    <row r="222" spans="1:22" ht="15" x14ac:dyDescent="0.25">
      <c r="B222" s="47" t="str">
        <f>Source!G212</f>
        <v>УУТЭ</v>
      </c>
      <c r="C222" s="47"/>
      <c r="D222" s="47"/>
      <c r="E222" s="47"/>
      <c r="F222" s="47"/>
      <c r="G222" s="47"/>
      <c r="H222" s="47"/>
      <c r="I222" s="47"/>
      <c r="J222" s="47"/>
    </row>
    <row r="223" spans="1:22" ht="28.5" x14ac:dyDescent="0.2">
      <c r="A223" s="18">
        <v>20</v>
      </c>
      <c r="B223" s="18" t="str">
        <f>Source!F213</f>
        <v>1.23-2103-22-3/1</v>
      </c>
      <c r="C223" s="18" t="str">
        <f>Source!G213</f>
        <v>Техническое обслуживание расходомера электромагнитного /</v>
      </c>
      <c r="D223" s="19" t="str">
        <f>Source!H213</f>
        <v>шт.</v>
      </c>
      <c r="E223" s="9">
        <f>Source!I213</f>
        <v>1</v>
      </c>
      <c r="F223" s="21"/>
      <c r="G223" s="20"/>
      <c r="H223" s="9"/>
      <c r="I223" s="9"/>
      <c r="J223" s="21"/>
      <c r="K223" s="21"/>
      <c r="Q223">
        <f>ROUND((Source!BZ213/100)*ROUND((Source!AF213*Source!AV213)*Source!I213, 2), 2)</f>
        <v>2090.27</v>
      </c>
      <c r="R223">
        <f>Source!X213</f>
        <v>2090.27</v>
      </c>
      <c r="S223">
        <f>ROUND((Source!CA213/100)*ROUND((Source!AF213*Source!AV213)*Source!I213, 2), 2)</f>
        <v>298.61</v>
      </c>
      <c r="T223">
        <f>Source!Y213</f>
        <v>298.61</v>
      </c>
      <c r="U223">
        <f>ROUND((175/100)*ROUND((Source!AE213*Source!AV213)*Source!I213, 2), 2)</f>
        <v>0</v>
      </c>
      <c r="V223">
        <f>ROUND((108/100)*ROUND(Source!CS213*Source!I213, 2), 2)</f>
        <v>0</v>
      </c>
    </row>
    <row r="224" spans="1:22" ht="14.25" x14ac:dyDescent="0.2">
      <c r="A224" s="18"/>
      <c r="B224" s="18"/>
      <c r="C224" s="18" t="s">
        <v>820</v>
      </c>
      <c r="D224" s="19"/>
      <c r="E224" s="9"/>
      <c r="F224" s="21">
        <f>Source!AO213</f>
        <v>1493.05</v>
      </c>
      <c r="G224" s="20" t="str">
        <f>Source!DG213</f>
        <v>)*2</v>
      </c>
      <c r="H224" s="9">
        <f>Source!AV213</f>
        <v>1</v>
      </c>
      <c r="I224" s="9">
        <f>IF(Source!BA213&lt;&gt; 0, Source!BA213, 1)</f>
        <v>1</v>
      </c>
      <c r="J224" s="21">
        <f>Source!S213</f>
        <v>2986.1</v>
      </c>
      <c r="K224" s="21"/>
    </row>
    <row r="225" spans="1:22" ht="14.25" x14ac:dyDescent="0.2">
      <c r="A225" s="18"/>
      <c r="B225" s="18"/>
      <c r="C225" s="18" t="s">
        <v>821</v>
      </c>
      <c r="D225" s="19"/>
      <c r="E225" s="9"/>
      <c r="F225" s="21">
        <f>Source!AL213</f>
        <v>19.14</v>
      </c>
      <c r="G225" s="20" t="str">
        <f>Source!DD213</f>
        <v>)*2</v>
      </c>
      <c r="H225" s="9">
        <f>Source!AW213</f>
        <v>1</v>
      </c>
      <c r="I225" s="9">
        <f>IF(Source!BC213&lt;&gt; 0, Source!BC213, 1)</f>
        <v>1</v>
      </c>
      <c r="J225" s="21">
        <f>Source!P213</f>
        <v>38.28</v>
      </c>
      <c r="K225" s="21"/>
    </row>
    <row r="226" spans="1:22" ht="14.25" x14ac:dyDescent="0.2">
      <c r="A226" s="18"/>
      <c r="B226" s="18"/>
      <c r="C226" s="18" t="s">
        <v>822</v>
      </c>
      <c r="D226" s="19" t="s">
        <v>823</v>
      </c>
      <c r="E226" s="9">
        <f>Source!AT213</f>
        <v>70</v>
      </c>
      <c r="F226" s="21"/>
      <c r="G226" s="20"/>
      <c r="H226" s="9"/>
      <c r="I226" s="9"/>
      <c r="J226" s="21">
        <f>SUM(R223:R225)</f>
        <v>2090.27</v>
      </c>
      <c r="K226" s="21"/>
    </row>
    <row r="227" spans="1:22" ht="14.25" x14ac:dyDescent="0.2">
      <c r="A227" s="18"/>
      <c r="B227" s="18"/>
      <c r="C227" s="18" t="s">
        <v>824</v>
      </c>
      <c r="D227" s="19" t="s">
        <v>823</v>
      </c>
      <c r="E227" s="9">
        <f>Source!AU213</f>
        <v>10</v>
      </c>
      <c r="F227" s="21"/>
      <c r="G227" s="20"/>
      <c r="H227" s="9"/>
      <c r="I227" s="9"/>
      <c r="J227" s="21">
        <f>SUM(T223:T226)</f>
        <v>298.61</v>
      </c>
      <c r="K227" s="21"/>
    </row>
    <row r="228" spans="1:22" ht="14.25" x14ac:dyDescent="0.2">
      <c r="A228" s="18"/>
      <c r="B228" s="18"/>
      <c r="C228" s="18" t="s">
        <v>825</v>
      </c>
      <c r="D228" s="19" t="s">
        <v>826</v>
      </c>
      <c r="E228" s="9">
        <f>Source!AQ213</f>
        <v>1.8</v>
      </c>
      <c r="F228" s="21"/>
      <c r="G228" s="20" t="str">
        <f>Source!DI213</f>
        <v>)*2</v>
      </c>
      <c r="H228" s="9">
        <f>Source!AV213</f>
        <v>1</v>
      </c>
      <c r="I228" s="9"/>
      <c r="J228" s="21"/>
      <c r="K228" s="21">
        <f>Source!U213</f>
        <v>3.6</v>
      </c>
    </row>
    <row r="229" spans="1:22" ht="15" x14ac:dyDescent="0.25">
      <c r="A229" s="23"/>
      <c r="B229" s="23"/>
      <c r="C229" s="23"/>
      <c r="D229" s="23"/>
      <c r="E229" s="23"/>
      <c r="F229" s="23"/>
      <c r="G229" s="23"/>
      <c r="H229" s="23"/>
      <c r="I229" s="45">
        <f>J224+J225+J226+J227</f>
        <v>5413.2599999999993</v>
      </c>
      <c r="J229" s="45"/>
      <c r="K229" s="24">
        <f>IF(Source!I213&lt;&gt;0, ROUND(I229/Source!I213, 2), 0)</f>
        <v>5413.26</v>
      </c>
      <c r="P229" s="22">
        <f>I229</f>
        <v>5413.2599999999993</v>
      </c>
    </row>
    <row r="230" spans="1:22" ht="99.75" x14ac:dyDescent="0.2">
      <c r="A230" s="18">
        <v>21</v>
      </c>
      <c r="B230" s="18" t="str">
        <f>Source!F214</f>
        <v>1.23-2103-8-1/1</v>
      </c>
      <c r="C230" s="18" t="str">
        <f>Source!G214</f>
        <v>Техническое обслуживание приборов для измерения и регулирования расхода и количества жидкостей и газов, преобразователь расхода электромагнитный, тип ИР-61 и аналоги / вычислитель тепловой энергии ВТЭ</v>
      </c>
      <c r="D230" s="19" t="str">
        <f>Source!H214</f>
        <v>шт.</v>
      </c>
      <c r="E230" s="9">
        <f>Source!I214</f>
        <v>1</v>
      </c>
      <c r="F230" s="21"/>
      <c r="G230" s="20"/>
      <c r="H230" s="9"/>
      <c r="I230" s="9"/>
      <c r="J230" s="21"/>
      <c r="K230" s="21"/>
      <c r="Q230">
        <f>ROUND((Source!BZ214/100)*ROUND((Source!AF214*Source!AV214)*Source!I214, 2), 2)</f>
        <v>1149.76</v>
      </c>
      <c r="R230">
        <f>Source!X214</f>
        <v>1149.76</v>
      </c>
      <c r="S230">
        <f>ROUND((Source!CA214/100)*ROUND((Source!AF214*Source!AV214)*Source!I214, 2), 2)</f>
        <v>164.25</v>
      </c>
      <c r="T230">
        <f>Source!Y214</f>
        <v>164.25</v>
      </c>
      <c r="U230">
        <f>ROUND((175/100)*ROUND((Source!AE214*Source!AV214)*Source!I214, 2), 2)</f>
        <v>0</v>
      </c>
      <c r="V230">
        <f>ROUND((108/100)*ROUND(Source!CS214*Source!I214, 2), 2)</f>
        <v>0</v>
      </c>
    </row>
    <row r="231" spans="1:22" ht="14.25" x14ac:dyDescent="0.2">
      <c r="A231" s="18"/>
      <c r="B231" s="18"/>
      <c r="C231" s="18" t="s">
        <v>820</v>
      </c>
      <c r="D231" s="19"/>
      <c r="E231" s="9"/>
      <c r="F231" s="21">
        <f>Source!AO214</f>
        <v>821.26</v>
      </c>
      <c r="G231" s="20" t="str">
        <f>Source!DG214</f>
        <v>)*2</v>
      </c>
      <c r="H231" s="9">
        <f>Source!AV214</f>
        <v>1</v>
      </c>
      <c r="I231" s="9">
        <f>IF(Source!BA214&lt;&gt; 0, Source!BA214, 1)</f>
        <v>1</v>
      </c>
      <c r="J231" s="21">
        <f>Source!S214</f>
        <v>1642.52</v>
      </c>
      <c r="K231" s="21"/>
    </row>
    <row r="232" spans="1:22" ht="14.25" x14ac:dyDescent="0.2">
      <c r="A232" s="18"/>
      <c r="B232" s="18"/>
      <c r="C232" s="18" t="s">
        <v>822</v>
      </c>
      <c r="D232" s="19" t="s">
        <v>823</v>
      </c>
      <c r="E232" s="9">
        <f>Source!AT214</f>
        <v>70</v>
      </c>
      <c r="F232" s="21"/>
      <c r="G232" s="20"/>
      <c r="H232" s="9"/>
      <c r="I232" s="9"/>
      <c r="J232" s="21">
        <f>SUM(R230:R231)</f>
        <v>1149.76</v>
      </c>
      <c r="K232" s="21"/>
    </row>
    <row r="233" spans="1:22" ht="14.25" x14ac:dyDescent="0.2">
      <c r="A233" s="18"/>
      <c r="B233" s="18"/>
      <c r="C233" s="18" t="s">
        <v>824</v>
      </c>
      <c r="D233" s="19" t="s">
        <v>823</v>
      </c>
      <c r="E233" s="9">
        <f>Source!AU214</f>
        <v>10</v>
      </c>
      <c r="F233" s="21"/>
      <c r="G233" s="20"/>
      <c r="H233" s="9"/>
      <c r="I233" s="9"/>
      <c r="J233" s="21">
        <f>SUM(T230:T232)</f>
        <v>164.25</v>
      </c>
      <c r="K233" s="21"/>
    </row>
    <row r="234" spans="1:22" ht="14.25" x14ac:dyDescent="0.2">
      <c r="A234" s="18"/>
      <c r="B234" s="18"/>
      <c r="C234" s="18" t="s">
        <v>825</v>
      </c>
      <c r="D234" s="19" t="s">
        <v>826</v>
      </c>
      <c r="E234" s="9">
        <f>Source!AQ214</f>
        <v>1.33</v>
      </c>
      <c r="F234" s="21"/>
      <c r="G234" s="20" t="str">
        <f>Source!DI214</f>
        <v>)*2</v>
      </c>
      <c r="H234" s="9">
        <f>Source!AV214</f>
        <v>1</v>
      </c>
      <c r="I234" s="9"/>
      <c r="J234" s="21"/>
      <c r="K234" s="21">
        <f>Source!U214</f>
        <v>2.66</v>
      </c>
    </row>
    <row r="235" spans="1:22" ht="15" x14ac:dyDescent="0.25">
      <c r="A235" s="23"/>
      <c r="B235" s="23"/>
      <c r="C235" s="23"/>
      <c r="D235" s="23"/>
      <c r="E235" s="23"/>
      <c r="F235" s="23"/>
      <c r="G235" s="23"/>
      <c r="H235" s="23"/>
      <c r="I235" s="45">
        <f>J231+J232+J233</f>
        <v>2956.5299999999997</v>
      </c>
      <c r="J235" s="45"/>
      <c r="K235" s="24">
        <f>IF(Source!I214&lt;&gt;0, ROUND(I235/Source!I214, 2), 0)</f>
        <v>2956.53</v>
      </c>
      <c r="P235" s="22">
        <f>I235</f>
        <v>2956.5299999999997</v>
      </c>
    </row>
    <row r="236" spans="1:22" ht="57" x14ac:dyDescent="0.2">
      <c r="A236" s="18">
        <v>22</v>
      </c>
      <c r="B236" s="18" t="str">
        <f>Source!F215</f>
        <v>1.23-2103-22-3/1</v>
      </c>
      <c r="C236" s="18" t="str">
        <f>Source!G215</f>
        <v>Техническое обслуживание расходомера электромагнитного / расходомер электромагнитный фланцевый</v>
      </c>
      <c r="D236" s="19" t="str">
        <f>Source!H215</f>
        <v>шт.</v>
      </c>
      <c r="E236" s="9">
        <f>Source!I215</f>
        <v>3</v>
      </c>
      <c r="F236" s="21"/>
      <c r="G236" s="20"/>
      <c r="H236" s="9"/>
      <c r="I236" s="9"/>
      <c r="J236" s="21"/>
      <c r="K236" s="21"/>
      <c r="Q236">
        <f>ROUND((Source!BZ215/100)*ROUND((Source!AF215*Source!AV215)*Source!I215, 2), 2)</f>
        <v>6270.81</v>
      </c>
      <c r="R236">
        <f>Source!X215</f>
        <v>6270.81</v>
      </c>
      <c r="S236">
        <f>ROUND((Source!CA215/100)*ROUND((Source!AF215*Source!AV215)*Source!I215, 2), 2)</f>
        <v>895.83</v>
      </c>
      <c r="T236">
        <f>Source!Y215</f>
        <v>895.83</v>
      </c>
      <c r="U236">
        <f>ROUND((175/100)*ROUND((Source!AE215*Source!AV215)*Source!I215, 2), 2)</f>
        <v>0</v>
      </c>
      <c r="V236">
        <f>ROUND((108/100)*ROUND(Source!CS215*Source!I215, 2), 2)</f>
        <v>0</v>
      </c>
    </row>
    <row r="237" spans="1:22" ht="14.25" x14ac:dyDescent="0.2">
      <c r="A237" s="18"/>
      <c r="B237" s="18"/>
      <c r="C237" s="18" t="s">
        <v>820</v>
      </c>
      <c r="D237" s="19"/>
      <c r="E237" s="9"/>
      <c r="F237" s="21">
        <f>Source!AO215</f>
        <v>1493.05</v>
      </c>
      <c r="G237" s="20" t="str">
        <f>Source!DG215</f>
        <v>)*2</v>
      </c>
      <c r="H237" s="9">
        <f>Source!AV215</f>
        <v>1</v>
      </c>
      <c r="I237" s="9">
        <f>IF(Source!BA215&lt;&gt; 0, Source!BA215, 1)</f>
        <v>1</v>
      </c>
      <c r="J237" s="21">
        <f>Source!S215</f>
        <v>8958.2999999999993</v>
      </c>
      <c r="K237" s="21"/>
    </row>
    <row r="238" spans="1:22" ht="14.25" x14ac:dyDescent="0.2">
      <c r="A238" s="18"/>
      <c r="B238" s="18"/>
      <c r="C238" s="18" t="s">
        <v>821</v>
      </c>
      <c r="D238" s="19"/>
      <c r="E238" s="9"/>
      <c r="F238" s="21">
        <f>Source!AL215</f>
        <v>19.14</v>
      </c>
      <c r="G238" s="20" t="str">
        <f>Source!DD215</f>
        <v>)*2</v>
      </c>
      <c r="H238" s="9">
        <f>Source!AW215</f>
        <v>1</v>
      </c>
      <c r="I238" s="9">
        <f>IF(Source!BC215&lt;&gt; 0, Source!BC215, 1)</f>
        <v>1</v>
      </c>
      <c r="J238" s="21">
        <f>Source!P215</f>
        <v>114.84</v>
      </c>
      <c r="K238" s="21"/>
    </row>
    <row r="239" spans="1:22" ht="14.25" x14ac:dyDescent="0.2">
      <c r="A239" s="18"/>
      <c r="B239" s="18"/>
      <c r="C239" s="18" t="s">
        <v>822</v>
      </c>
      <c r="D239" s="19" t="s">
        <v>823</v>
      </c>
      <c r="E239" s="9">
        <f>Source!AT215</f>
        <v>70</v>
      </c>
      <c r="F239" s="21"/>
      <c r="G239" s="20"/>
      <c r="H239" s="9"/>
      <c r="I239" s="9"/>
      <c r="J239" s="21">
        <f>SUM(R236:R238)</f>
        <v>6270.81</v>
      </c>
      <c r="K239" s="21"/>
    </row>
    <row r="240" spans="1:22" ht="14.25" x14ac:dyDescent="0.2">
      <c r="A240" s="18"/>
      <c r="B240" s="18"/>
      <c r="C240" s="18" t="s">
        <v>824</v>
      </c>
      <c r="D240" s="19" t="s">
        <v>823</v>
      </c>
      <c r="E240" s="9">
        <f>Source!AU215</f>
        <v>10</v>
      </c>
      <c r="F240" s="21"/>
      <c r="G240" s="20"/>
      <c r="H240" s="9"/>
      <c r="I240" s="9"/>
      <c r="J240" s="21">
        <f>SUM(T236:T239)</f>
        <v>895.83</v>
      </c>
      <c r="K240" s="21"/>
    </row>
    <row r="241" spans="1:22" ht="14.25" x14ac:dyDescent="0.2">
      <c r="A241" s="18"/>
      <c r="B241" s="18"/>
      <c r="C241" s="18" t="s">
        <v>825</v>
      </c>
      <c r="D241" s="19" t="s">
        <v>826</v>
      </c>
      <c r="E241" s="9">
        <f>Source!AQ215</f>
        <v>1.8</v>
      </c>
      <c r="F241" s="21"/>
      <c r="G241" s="20" t="str">
        <f>Source!DI215</f>
        <v>)*2</v>
      </c>
      <c r="H241" s="9">
        <f>Source!AV215</f>
        <v>1</v>
      </c>
      <c r="I241" s="9"/>
      <c r="J241" s="21"/>
      <c r="K241" s="21">
        <f>Source!U215</f>
        <v>10.8</v>
      </c>
    </row>
    <row r="242" spans="1:22" ht="15" x14ac:dyDescent="0.25">
      <c r="A242" s="23"/>
      <c r="B242" s="23"/>
      <c r="C242" s="23"/>
      <c r="D242" s="23"/>
      <c r="E242" s="23"/>
      <c r="F242" s="23"/>
      <c r="G242" s="23"/>
      <c r="H242" s="23"/>
      <c r="I242" s="45">
        <f>J237+J238+J239+J240</f>
        <v>16239.78</v>
      </c>
      <c r="J242" s="45"/>
      <c r="K242" s="24">
        <f>IF(Source!I215&lt;&gt;0, ROUND(I242/Source!I215, 2), 0)</f>
        <v>5413.26</v>
      </c>
      <c r="P242" s="22">
        <f>I242</f>
        <v>16239.78</v>
      </c>
    </row>
    <row r="243" spans="1:22" ht="57" x14ac:dyDescent="0.2">
      <c r="A243" s="18">
        <v>23</v>
      </c>
      <c r="B243" s="18" t="str">
        <f>Source!F216</f>
        <v>1.23-2303-6-1/1</v>
      </c>
      <c r="C243" s="18" t="str">
        <f>Source!G216</f>
        <v>Техническое обслуживание термопреобразователя сопротивления с унифицированным выходным сигналом</v>
      </c>
      <c r="D243" s="19" t="str">
        <f>Source!H216</f>
        <v>шт.</v>
      </c>
      <c r="E243" s="9">
        <f>Source!I216</f>
        <v>2</v>
      </c>
      <c r="F243" s="21"/>
      <c r="G243" s="20"/>
      <c r="H243" s="9"/>
      <c r="I243" s="9"/>
      <c r="J243" s="21"/>
      <c r="K243" s="21"/>
      <c r="Q243">
        <f>ROUND((Source!BZ216/100)*ROUND((Source!AF216*Source!AV216)*Source!I216, 2), 2)</f>
        <v>933.91</v>
      </c>
      <c r="R243">
        <f>Source!X216</f>
        <v>933.91</v>
      </c>
      <c r="S243">
        <f>ROUND((Source!CA216/100)*ROUND((Source!AF216*Source!AV216)*Source!I216, 2), 2)</f>
        <v>133.41999999999999</v>
      </c>
      <c r="T243">
        <f>Source!Y216</f>
        <v>133.41999999999999</v>
      </c>
      <c r="U243">
        <f>ROUND((175/100)*ROUND((Source!AE216*Source!AV216)*Source!I216, 2), 2)</f>
        <v>0</v>
      </c>
      <c r="V243">
        <f>ROUND((108/100)*ROUND(Source!CS216*Source!I216, 2), 2)</f>
        <v>0</v>
      </c>
    </row>
    <row r="244" spans="1:22" ht="14.25" x14ac:dyDescent="0.2">
      <c r="A244" s="18"/>
      <c r="B244" s="18"/>
      <c r="C244" s="18" t="s">
        <v>820</v>
      </c>
      <c r="D244" s="19"/>
      <c r="E244" s="9"/>
      <c r="F244" s="21">
        <f>Source!AO216</f>
        <v>333.54</v>
      </c>
      <c r="G244" s="20" t="str">
        <f>Source!DG216</f>
        <v>)*2</v>
      </c>
      <c r="H244" s="9">
        <f>Source!AV216</f>
        <v>1</v>
      </c>
      <c r="I244" s="9">
        <f>IF(Source!BA216&lt;&gt; 0, Source!BA216, 1)</f>
        <v>1</v>
      </c>
      <c r="J244" s="21">
        <f>Source!S216</f>
        <v>1334.16</v>
      </c>
      <c r="K244" s="21"/>
    </row>
    <row r="245" spans="1:22" ht="14.25" x14ac:dyDescent="0.2">
      <c r="A245" s="18"/>
      <c r="B245" s="18"/>
      <c r="C245" s="18" t="s">
        <v>821</v>
      </c>
      <c r="D245" s="19"/>
      <c r="E245" s="9"/>
      <c r="F245" s="21">
        <f>Source!AL216</f>
        <v>20.239999999999998</v>
      </c>
      <c r="G245" s="20" t="str">
        <f>Source!DD216</f>
        <v>)*2</v>
      </c>
      <c r="H245" s="9">
        <f>Source!AW216</f>
        <v>1</v>
      </c>
      <c r="I245" s="9">
        <f>IF(Source!BC216&lt;&gt; 0, Source!BC216, 1)</f>
        <v>1</v>
      </c>
      <c r="J245" s="21">
        <f>Source!P216</f>
        <v>80.959999999999994</v>
      </c>
      <c r="K245" s="21"/>
    </row>
    <row r="246" spans="1:22" ht="14.25" x14ac:dyDescent="0.2">
      <c r="A246" s="18"/>
      <c r="B246" s="18"/>
      <c r="C246" s="18" t="s">
        <v>822</v>
      </c>
      <c r="D246" s="19" t="s">
        <v>823</v>
      </c>
      <c r="E246" s="9">
        <f>Source!AT216</f>
        <v>70</v>
      </c>
      <c r="F246" s="21"/>
      <c r="G246" s="20"/>
      <c r="H246" s="9"/>
      <c r="I246" s="9"/>
      <c r="J246" s="21">
        <f>SUM(R243:R245)</f>
        <v>933.91</v>
      </c>
      <c r="K246" s="21"/>
    </row>
    <row r="247" spans="1:22" ht="14.25" x14ac:dyDescent="0.2">
      <c r="A247" s="18"/>
      <c r="B247" s="18"/>
      <c r="C247" s="18" t="s">
        <v>824</v>
      </c>
      <c r="D247" s="19" t="s">
        <v>823</v>
      </c>
      <c r="E247" s="9">
        <f>Source!AU216</f>
        <v>10</v>
      </c>
      <c r="F247" s="21"/>
      <c r="G247" s="20"/>
      <c r="H247" s="9"/>
      <c r="I247" s="9"/>
      <c r="J247" s="21">
        <f>SUM(T243:T246)</f>
        <v>133.41999999999999</v>
      </c>
      <c r="K247" s="21"/>
    </row>
    <row r="248" spans="1:22" ht="14.25" x14ac:dyDescent="0.2">
      <c r="A248" s="18"/>
      <c r="B248" s="18"/>
      <c r="C248" s="18" t="s">
        <v>825</v>
      </c>
      <c r="D248" s="19" t="s">
        <v>826</v>
      </c>
      <c r="E248" s="9">
        <f>Source!AQ216</f>
        <v>0.47</v>
      </c>
      <c r="F248" s="21"/>
      <c r="G248" s="20" t="str">
        <f>Source!DI216</f>
        <v>)*2</v>
      </c>
      <c r="H248" s="9">
        <f>Source!AV216</f>
        <v>1</v>
      </c>
      <c r="I248" s="9"/>
      <c r="J248" s="21"/>
      <c r="K248" s="21">
        <f>Source!U216</f>
        <v>1.88</v>
      </c>
    </row>
    <row r="249" spans="1:22" ht="15" x14ac:dyDescent="0.25">
      <c r="A249" s="23"/>
      <c r="B249" s="23"/>
      <c r="C249" s="23"/>
      <c r="D249" s="23"/>
      <c r="E249" s="23"/>
      <c r="F249" s="23"/>
      <c r="G249" s="23"/>
      <c r="H249" s="23"/>
      <c r="I249" s="45">
        <f>J244+J245+J246+J247</f>
        <v>2482.4500000000003</v>
      </c>
      <c r="J249" s="45"/>
      <c r="K249" s="24">
        <f>IF(Source!I216&lt;&gt;0, ROUND(I249/Source!I216, 2), 0)</f>
        <v>1241.23</v>
      </c>
      <c r="P249" s="22">
        <f>I249</f>
        <v>2482.4500000000003</v>
      </c>
    </row>
    <row r="250" spans="1:22" ht="42.75" x14ac:dyDescent="0.2">
      <c r="A250" s="18">
        <v>24</v>
      </c>
      <c r="B250" s="18" t="str">
        <f>Source!F217</f>
        <v>1.23-2103-27-1/1</v>
      </c>
      <c r="C250" s="18" t="str">
        <f>Source!G217</f>
        <v>Техническое обслуживание преобразователя давления МТ100 и аналогов</v>
      </c>
      <c r="D250" s="19" t="str">
        <f>Source!H217</f>
        <v>10 шт.</v>
      </c>
      <c r="E250" s="9">
        <f>Source!I217</f>
        <v>0.2</v>
      </c>
      <c r="F250" s="21"/>
      <c r="G250" s="20"/>
      <c r="H250" s="9"/>
      <c r="I250" s="9"/>
      <c r="J250" s="21"/>
      <c r="K250" s="21"/>
      <c r="Q250">
        <f>ROUND((Source!BZ217/100)*ROUND((Source!AF217*Source!AV217)*Source!I217, 2), 2)</f>
        <v>2483.81</v>
      </c>
      <c r="R250">
        <f>Source!X217</f>
        <v>2483.81</v>
      </c>
      <c r="S250">
        <f>ROUND((Source!CA217/100)*ROUND((Source!AF217*Source!AV217)*Source!I217, 2), 2)</f>
        <v>354.83</v>
      </c>
      <c r="T250">
        <f>Source!Y217</f>
        <v>354.83</v>
      </c>
      <c r="U250">
        <f>ROUND((175/100)*ROUND((Source!AE217*Source!AV217)*Source!I217, 2), 2)</f>
        <v>0</v>
      </c>
      <c r="V250">
        <f>ROUND((108/100)*ROUND(Source!CS217*Source!I217, 2), 2)</f>
        <v>0</v>
      </c>
    </row>
    <row r="251" spans="1:22" x14ac:dyDescent="0.2">
      <c r="C251" s="25" t="str">
        <f>"Объем: "&amp;Source!I217&amp;"=2/"&amp;"10"</f>
        <v>Объем: 0,2=2/10</v>
      </c>
    </row>
    <row r="252" spans="1:22" ht="14.25" x14ac:dyDescent="0.2">
      <c r="A252" s="18"/>
      <c r="B252" s="18"/>
      <c r="C252" s="18" t="s">
        <v>820</v>
      </c>
      <c r="D252" s="19"/>
      <c r="E252" s="9"/>
      <c r="F252" s="21">
        <f>Source!AO217</f>
        <v>8870.75</v>
      </c>
      <c r="G252" s="20" t="str">
        <f>Source!DG217</f>
        <v>)*2</v>
      </c>
      <c r="H252" s="9">
        <f>Source!AV217</f>
        <v>1</v>
      </c>
      <c r="I252" s="9">
        <f>IF(Source!BA217&lt;&gt; 0, Source!BA217, 1)</f>
        <v>1</v>
      </c>
      <c r="J252" s="21">
        <f>Source!S217</f>
        <v>3548.3</v>
      </c>
      <c r="K252" s="21"/>
    </row>
    <row r="253" spans="1:22" ht="14.25" x14ac:dyDescent="0.2">
      <c r="A253" s="18"/>
      <c r="B253" s="18"/>
      <c r="C253" s="18" t="s">
        <v>821</v>
      </c>
      <c r="D253" s="19"/>
      <c r="E253" s="9"/>
      <c r="F253" s="21">
        <f>Source!AL217</f>
        <v>17.39</v>
      </c>
      <c r="G253" s="20" t="str">
        <f>Source!DD217</f>
        <v>)*2</v>
      </c>
      <c r="H253" s="9">
        <f>Source!AW217</f>
        <v>1</v>
      </c>
      <c r="I253" s="9">
        <f>IF(Source!BC217&lt;&gt; 0, Source!BC217, 1)</f>
        <v>1</v>
      </c>
      <c r="J253" s="21">
        <f>Source!P217</f>
        <v>6.96</v>
      </c>
      <c r="K253" s="21"/>
    </row>
    <row r="254" spans="1:22" ht="14.25" x14ac:dyDescent="0.2">
      <c r="A254" s="18"/>
      <c r="B254" s="18"/>
      <c r="C254" s="18" t="s">
        <v>822</v>
      </c>
      <c r="D254" s="19" t="s">
        <v>823</v>
      </c>
      <c r="E254" s="9">
        <f>Source!AT217</f>
        <v>70</v>
      </c>
      <c r="F254" s="21"/>
      <c r="G254" s="20"/>
      <c r="H254" s="9"/>
      <c r="I254" s="9"/>
      <c r="J254" s="21">
        <f>SUM(R250:R253)</f>
        <v>2483.81</v>
      </c>
      <c r="K254" s="21"/>
    </row>
    <row r="255" spans="1:22" ht="14.25" x14ac:dyDescent="0.2">
      <c r="A255" s="18"/>
      <c r="B255" s="18"/>
      <c r="C255" s="18" t="s">
        <v>824</v>
      </c>
      <c r="D255" s="19" t="s">
        <v>823</v>
      </c>
      <c r="E255" s="9">
        <f>Source!AU217</f>
        <v>10</v>
      </c>
      <c r="F255" s="21"/>
      <c r="G255" s="20"/>
      <c r="H255" s="9"/>
      <c r="I255" s="9"/>
      <c r="J255" s="21">
        <f>SUM(T250:T254)</f>
        <v>354.83</v>
      </c>
      <c r="K255" s="21"/>
    </row>
    <row r="256" spans="1:22" ht="14.25" x14ac:dyDescent="0.2">
      <c r="A256" s="18"/>
      <c r="B256" s="18"/>
      <c r="C256" s="18" t="s">
        <v>825</v>
      </c>
      <c r="D256" s="19" t="s">
        <v>826</v>
      </c>
      <c r="E256" s="9">
        <f>Source!AQ217</f>
        <v>12.5</v>
      </c>
      <c r="F256" s="21"/>
      <c r="G256" s="20" t="str">
        <f>Source!DI217</f>
        <v>)*2</v>
      </c>
      <c r="H256" s="9">
        <f>Source!AV217</f>
        <v>1</v>
      </c>
      <c r="I256" s="9"/>
      <c r="J256" s="21"/>
      <c r="K256" s="21">
        <f>Source!U217</f>
        <v>5</v>
      </c>
    </row>
    <row r="257" spans="1:22" ht="15" x14ac:dyDescent="0.25">
      <c r="A257" s="23"/>
      <c r="B257" s="23"/>
      <c r="C257" s="23"/>
      <c r="D257" s="23"/>
      <c r="E257" s="23"/>
      <c r="F257" s="23"/>
      <c r="G257" s="23"/>
      <c r="H257" s="23"/>
      <c r="I257" s="45">
        <f>J252+J253+J254+J255</f>
        <v>6393.9</v>
      </c>
      <c r="J257" s="45"/>
      <c r="K257" s="24">
        <f>IF(Source!I217&lt;&gt;0, ROUND(I257/Source!I217, 2), 0)</f>
        <v>31969.5</v>
      </c>
      <c r="P257" s="22">
        <f>I257</f>
        <v>6393.9</v>
      </c>
    </row>
    <row r="258" spans="1:22" ht="28.5" x14ac:dyDescent="0.2">
      <c r="A258" s="18">
        <v>25</v>
      </c>
      <c r="B258" s="18" t="str">
        <f>Source!F218</f>
        <v>1.22-2103-2-1/1</v>
      </c>
      <c r="C258" s="18" t="str">
        <f>Source!G218</f>
        <v>Техническое обслуживание сетевой линии связи</v>
      </c>
      <c r="D258" s="19" t="str">
        <f>Source!H218</f>
        <v>100 м</v>
      </c>
      <c r="E258" s="9">
        <f>Source!I218</f>
        <v>5.5E-2</v>
      </c>
      <c r="F258" s="21"/>
      <c r="G258" s="20"/>
      <c r="H258" s="9"/>
      <c r="I258" s="9"/>
      <c r="J258" s="21"/>
      <c r="K258" s="21"/>
      <c r="Q258">
        <f>ROUND((Source!BZ218/100)*ROUND((Source!AF218*Source!AV218)*Source!I218, 2), 2)</f>
        <v>19.12</v>
      </c>
      <c r="R258">
        <f>Source!X218</f>
        <v>19.12</v>
      </c>
      <c r="S258">
        <f>ROUND((Source!CA218/100)*ROUND((Source!AF218*Source!AV218)*Source!I218, 2), 2)</f>
        <v>2.73</v>
      </c>
      <c r="T258">
        <f>Source!Y218</f>
        <v>2.73</v>
      </c>
      <c r="U258">
        <f>ROUND((175/100)*ROUND((Source!AE218*Source!AV218)*Source!I218, 2), 2)</f>
        <v>0</v>
      </c>
      <c r="V258">
        <f>ROUND((108/100)*ROUND(Source!CS218*Source!I218, 2), 2)</f>
        <v>0</v>
      </c>
    </row>
    <row r="259" spans="1:22" x14ac:dyDescent="0.2">
      <c r="C259" s="25" t="str">
        <f>"Объем: "&amp;Source!I218&amp;"=(35+"&amp;"10+"&amp;"10)*"&amp;"1*"&amp;"0,1/"&amp;"100"</f>
        <v>Объем: 0,055=(35+10+10)*1*0,1/100</v>
      </c>
    </row>
    <row r="260" spans="1:22" ht="14.25" x14ac:dyDescent="0.2">
      <c r="A260" s="18"/>
      <c r="B260" s="18"/>
      <c r="C260" s="18" t="s">
        <v>820</v>
      </c>
      <c r="D260" s="19"/>
      <c r="E260" s="9"/>
      <c r="F260" s="21">
        <f>Source!AO218</f>
        <v>496.76</v>
      </c>
      <c r="G260" s="20" t="str">
        <f>Source!DG218</f>
        <v/>
      </c>
      <c r="H260" s="9">
        <f>Source!AV218</f>
        <v>1</v>
      </c>
      <c r="I260" s="9">
        <f>IF(Source!BA218&lt;&gt; 0, Source!BA218, 1)</f>
        <v>1</v>
      </c>
      <c r="J260" s="21">
        <f>Source!S218</f>
        <v>27.32</v>
      </c>
      <c r="K260" s="21"/>
    </row>
    <row r="261" spans="1:22" ht="14.25" x14ac:dyDescent="0.2">
      <c r="A261" s="18"/>
      <c r="B261" s="18"/>
      <c r="C261" s="18" t="s">
        <v>822</v>
      </c>
      <c r="D261" s="19" t="s">
        <v>823</v>
      </c>
      <c r="E261" s="9">
        <f>Source!AT218</f>
        <v>70</v>
      </c>
      <c r="F261" s="21"/>
      <c r="G261" s="20"/>
      <c r="H261" s="9"/>
      <c r="I261" s="9"/>
      <c r="J261" s="21">
        <f>SUM(R258:R260)</f>
        <v>19.12</v>
      </c>
      <c r="K261" s="21"/>
    </row>
    <row r="262" spans="1:22" ht="14.25" x14ac:dyDescent="0.2">
      <c r="A262" s="18"/>
      <c r="B262" s="18"/>
      <c r="C262" s="18" t="s">
        <v>824</v>
      </c>
      <c r="D262" s="19" t="s">
        <v>823</v>
      </c>
      <c r="E262" s="9">
        <f>Source!AU218</f>
        <v>10</v>
      </c>
      <c r="F262" s="21"/>
      <c r="G262" s="20"/>
      <c r="H262" s="9"/>
      <c r="I262" s="9"/>
      <c r="J262" s="21">
        <f>SUM(T258:T261)</f>
        <v>2.73</v>
      </c>
      <c r="K262" s="21"/>
    </row>
    <row r="263" spans="1:22" ht="14.25" x14ac:dyDescent="0.2">
      <c r="A263" s="18"/>
      <c r="B263" s="18"/>
      <c r="C263" s="18" t="s">
        <v>825</v>
      </c>
      <c r="D263" s="19" t="s">
        <v>826</v>
      </c>
      <c r="E263" s="9">
        <f>Source!AQ218</f>
        <v>0.7</v>
      </c>
      <c r="F263" s="21"/>
      <c r="G263" s="20" t="str">
        <f>Source!DI218</f>
        <v/>
      </c>
      <c r="H263" s="9">
        <f>Source!AV218</f>
        <v>1</v>
      </c>
      <c r="I263" s="9"/>
      <c r="J263" s="21"/>
      <c r="K263" s="21">
        <f>Source!U218</f>
        <v>3.85E-2</v>
      </c>
    </row>
    <row r="264" spans="1:22" ht="15" x14ac:dyDescent="0.25">
      <c r="A264" s="23"/>
      <c r="B264" s="23"/>
      <c r="C264" s="23"/>
      <c r="D264" s="23"/>
      <c r="E264" s="23"/>
      <c r="F264" s="23"/>
      <c r="G264" s="23"/>
      <c r="H264" s="23"/>
      <c r="I264" s="45">
        <f>J260+J261+J262</f>
        <v>49.169999999999995</v>
      </c>
      <c r="J264" s="45"/>
      <c r="K264" s="24">
        <f>IF(Source!I218&lt;&gt;0, ROUND(I264/Source!I218, 2), 0)</f>
        <v>894</v>
      </c>
      <c r="P264" s="22">
        <f>I264</f>
        <v>49.169999999999995</v>
      </c>
    </row>
    <row r="265" spans="1:22" ht="99.75" x14ac:dyDescent="0.2">
      <c r="A265" s="18">
        <v>26</v>
      </c>
      <c r="B265" s="18" t="str">
        <f>Source!F219</f>
        <v>1.23-2303-5-1/1</v>
      </c>
      <c r="C265" s="18" t="str">
        <f>Source!G219</f>
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/ Шкаф узла учета</v>
      </c>
      <c r="D265" s="19" t="str">
        <f>Source!H219</f>
        <v>шт.</v>
      </c>
      <c r="E265" s="9">
        <f>Source!I219</f>
        <v>1</v>
      </c>
      <c r="F265" s="21"/>
      <c r="G265" s="20"/>
      <c r="H265" s="9"/>
      <c r="I265" s="9"/>
      <c r="J265" s="21"/>
      <c r="K265" s="21"/>
      <c r="Q265">
        <f>ROUND((Source!BZ219/100)*ROUND((Source!AF219*Source!AV219)*Source!I219, 2), 2)</f>
        <v>1142.04</v>
      </c>
      <c r="R265">
        <f>Source!X219</f>
        <v>1142.04</v>
      </c>
      <c r="S265">
        <f>ROUND((Source!CA219/100)*ROUND((Source!AF219*Source!AV219)*Source!I219, 2), 2)</f>
        <v>163.15</v>
      </c>
      <c r="T265">
        <f>Source!Y219</f>
        <v>163.15</v>
      </c>
      <c r="U265">
        <f>ROUND((175/100)*ROUND((Source!AE219*Source!AV219)*Source!I219, 2), 2)</f>
        <v>0</v>
      </c>
      <c r="V265">
        <f>ROUND((108/100)*ROUND(Source!CS219*Source!I219, 2), 2)</f>
        <v>0</v>
      </c>
    </row>
    <row r="266" spans="1:22" ht="14.25" x14ac:dyDescent="0.2">
      <c r="A266" s="18"/>
      <c r="B266" s="18"/>
      <c r="C266" s="18" t="s">
        <v>820</v>
      </c>
      <c r="D266" s="19"/>
      <c r="E266" s="9"/>
      <c r="F266" s="21">
        <f>Source!AO219</f>
        <v>815.74</v>
      </c>
      <c r="G266" s="20" t="str">
        <f>Source!DG219</f>
        <v>)*2</v>
      </c>
      <c r="H266" s="9">
        <f>Source!AV219</f>
        <v>1</v>
      </c>
      <c r="I266" s="9">
        <f>IF(Source!BA219&lt;&gt; 0, Source!BA219, 1)</f>
        <v>1</v>
      </c>
      <c r="J266" s="21">
        <f>Source!S219</f>
        <v>1631.48</v>
      </c>
      <c r="K266" s="21"/>
    </row>
    <row r="267" spans="1:22" ht="14.25" x14ac:dyDescent="0.2">
      <c r="A267" s="18"/>
      <c r="B267" s="18"/>
      <c r="C267" s="18" t="s">
        <v>822</v>
      </c>
      <c r="D267" s="19" t="s">
        <v>823</v>
      </c>
      <c r="E267" s="9">
        <f>Source!AT219</f>
        <v>70</v>
      </c>
      <c r="F267" s="21"/>
      <c r="G267" s="20"/>
      <c r="H267" s="9"/>
      <c r="I267" s="9"/>
      <c r="J267" s="21">
        <f>SUM(R265:R266)</f>
        <v>1142.04</v>
      </c>
      <c r="K267" s="21"/>
    </row>
    <row r="268" spans="1:22" ht="14.25" x14ac:dyDescent="0.2">
      <c r="A268" s="18"/>
      <c r="B268" s="18"/>
      <c r="C268" s="18" t="s">
        <v>824</v>
      </c>
      <c r="D268" s="19" t="s">
        <v>823</v>
      </c>
      <c r="E268" s="9">
        <f>Source!AU219</f>
        <v>10</v>
      </c>
      <c r="F268" s="21"/>
      <c r="G268" s="20"/>
      <c r="H268" s="9"/>
      <c r="I268" s="9"/>
      <c r="J268" s="21">
        <f>SUM(T265:T267)</f>
        <v>163.15</v>
      </c>
      <c r="K268" s="21"/>
    </row>
    <row r="269" spans="1:22" ht="14.25" x14ac:dyDescent="0.2">
      <c r="A269" s="18"/>
      <c r="B269" s="18"/>
      <c r="C269" s="18" t="s">
        <v>825</v>
      </c>
      <c r="D269" s="19" t="s">
        <v>826</v>
      </c>
      <c r="E269" s="9">
        <f>Source!AQ219</f>
        <v>1.06</v>
      </c>
      <c r="F269" s="21"/>
      <c r="G269" s="20" t="str">
        <f>Source!DI219</f>
        <v>)*2</v>
      </c>
      <c r="H269" s="9">
        <f>Source!AV219</f>
        <v>1</v>
      </c>
      <c r="I269" s="9"/>
      <c r="J269" s="21"/>
      <c r="K269" s="21">
        <f>Source!U219</f>
        <v>2.12</v>
      </c>
    </row>
    <row r="270" spans="1:22" ht="15" x14ac:dyDescent="0.25">
      <c r="A270" s="23"/>
      <c r="B270" s="23"/>
      <c r="C270" s="23"/>
      <c r="D270" s="23"/>
      <c r="E270" s="23"/>
      <c r="F270" s="23"/>
      <c r="G270" s="23"/>
      <c r="H270" s="23"/>
      <c r="I270" s="45">
        <f>J266+J267+J268</f>
        <v>2936.67</v>
      </c>
      <c r="J270" s="45"/>
      <c r="K270" s="24">
        <f>IF(Source!I219&lt;&gt;0, ROUND(I270/Source!I219, 2), 0)</f>
        <v>2936.67</v>
      </c>
      <c r="P270" s="22">
        <f>I270</f>
        <v>2936.67</v>
      </c>
    </row>
    <row r="272" spans="1:22" ht="15" x14ac:dyDescent="0.25">
      <c r="A272" s="44" t="str">
        <f>CONCATENATE("Итого по подразделу: ",IF(Source!G222&lt;&gt;"Новый подраздел", Source!G222, ""))</f>
        <v>Итого по подразделу: Техническое обслуживание ИТП годовое</v>
      </c>
      <c r="B272" s="44"/>
      <c r="C272" s="44"/>
      <c r="D272" s="44"/>
      <c r="E272" s="44"/>
      <c r="F272" s="44"/>
      <c r="G272" s="44"/>
      <c r="H272" s="44"/>
      <c r="I272" s="42">
        <f>SUM(P210:P271)</f>
        <v>50232.439999999995</v>
      </c>
      <c r="J272" s="43"/>
      <c r="K272" s="27"/>
    </row>
    <row r="275" spans="1:22" ht="16.5" x14ac:dyDescent="0.25">
      <c r="A275" s="46" t="str">
        <f>CONCATENATE("Подраздел: ",IF(Source!G252&lt;&gt;"Новый подраздел", Source!G252, ""))</f>
        <v>Подраздел: Автоматизация ИТП</v>
      </c>
      <c r="B275" s="46"/>
      <c r="C275" s="46"/>
      <c r="D275" s="46"/>
      <c r="E275" s="46"/>
      <c r="F275" s="46"/>
      <c r="G275" s="46"/>
      <c r="H275" s="46"/>
      <c r="I275" s="46"/>
      <c r="J275" s="46"/>
      <c r="K275" s="46"/>
    </row>
    <row r="276" spans="1:22" ht="28.5" x14ac:dyDescent="0.2">
      <c r="A276" s="18">
        <v>27</v>
      </c>
      <c r="B276" s="18" t="str">
        <f>Source!F256</f>
        <v>1.23-2303-19-1/1</v>
      </c>
      <c r="C276" s="18" t="str">
        <f>Source!G256</f>
        <v>Техническое обслуживание шкафа блока автоматики  ЩАИТП</v>
      </c>
      <c r="D276" s="19" t="str">
        <f>Source!H256</f>
        <v>шт.</v>
      </c>
      <c r="E276" s="9">
        <f>Source!I256</f>
        <v>1</v>
      </c>
      <c r="F276" s="21"/>
      <c r="G276" s="20"/>
      <c r="H276" s="9"/>
      <c r="I276" s="9"/>
      <c r="J276" s="21"/>
      <c r="K276" s="21"/>
      <c r="Q276">
        <f>ROUND((Source!BZ256/100)*ROUND((Source!AF256*Source!AV256)*Source!I256, 2), 2)</f>
        <v>425.77</v>
      </c>
      <c r="R276">
        <f>Source!X256</f>
        <v>425.77</v>
      </c>
      <c r="S276">
        <f>ROUND((Source!CA256/100)*ROUND((Source!AF256*Source!AV256)*Source!I256, 2), 2)</f>
        <v>60.82</v>
      </c>
      <c r="T276">
        <f>Source!Y256</f>
        <v>60.82</v>
      </c>
      <c r="U276">
        <f>ROUND((175/100)*ROUND((Source!AE256*Source!AV256)*Source!I256, 2), 2)</f>
        <v>0</v>
      </c>
      <c r="V276">
        <f>ROUND((108/100)*ROUND(Source!CS256*Source!I256, 2), 2)</f>
        <v>0</v>
      </c>
    </row>
    <row r="277" spans="1:22" ht="14.25" x14ac:dyDescent="0.2">
      <c r="A277" s="18"/>
      <c r="B277" s="18"/>
      <c r="C277" s="18" t="s">
        <v>820</v>
      </c>
      <c r="D277" s="19"/>
      <c r="E277" s="9"/>
      <c r="F277" s="21">
        <f>Source!AO256</f>
        <v>152.06</v>
      </c>
      <c r="G277" s="20" t="str">
        <f>Source!DG256</f>
        <v>)*4</v>
      </c>
      <c r="H277" s="9">
        <f>Source!AV256</f>
        <v>1</v>
      </c>
      <c r="I277" s="9">
        <f>IF(Source!BA256&lt;&gt; 0, Source!BA256, 1)</f>
        <v>1</v>
      </c>
      <c r="J277" s="21">
        <f>Source!S256</f>
        <v>608.24</v>
      </c>
      <c r="K277" s="21"/>
    </row>
    <row r="278" spans="1:22" ht="14.25" x14ac:dyDescent="0.2">
      <c r="A278" s="18"/>
      <c r="B278" s="18"/>
      <c r="C278" s="18" t="s">
        <v>821</v>
      </c>
      <c r="D278" s="19"/>
      <c r="E278" s="9"/>
      <c r="F278" s="21">
        <f>Source!AL256</f>
        <v>0.02</v>
      </c>
      <c r="G278" s="20" t="str">
        <f>Source!DD256</f>
        <v>)*4</v>
      </c>
      <c r="H278" s="9">
        <f>Source!AW256</f>
        <v>1</v>
      </c>
      <c r="I278" s="9">
        <f>IF(Source!BC256&lt;&gt; 0, Source!BC256, 1)</f>
        <v>1</v>
      </c>
      <c r="J278" s="21">
        <f>Source!P256</f>
        <v>0.08</v>
      </c>
      <c r="K278" s="21"/>
    </row>
    <row r="279" spans="1:22" ht="14.25" x14ac:dyDescent="0.2">
      <c r="A279" s="18"/>
      <c r="B279" s="18"/>
      <c r="C279" s="18" t="s">
        <v>822</v>
      </c>
      <c r="D279" s="19" t="s">
        <v>823</v>
      </c>
      <c r="E279" s="9">
        <f>Source!AT256</f>
        <v>70</v>
      </c>
      <c r="F279" s="21"/>
      <c r="G279" s="20"/>
      <c r="H279" s="9"/>
      <c r="I279" s="9"/>
      <c r="J279" s="21">
        <f>SUM(R276:R278)</f>
        <v>425.77</v>
      </c>
      <c r="K279" s="21"/>
    </row>
    <row r="280" spans="1:22" ht="14.25" x14ac:dyDescent="0.2">
      <c r="A280" s="18"/>
      <c r="B280" s="18"/>
      <c r="C280" s="18" t="s">
        <v>824</v>
      </c>
      <c r="D280" s="19" t="s">
        <v>823</v>
      </c>
      <c r="E280" s="9">
        <f>Source!AU256</f>
        <v>10</v>
      </c>
      <c r="F280" s="21"/>
      <c r="G280" s="20"/>
      <c r="H280" s="9"/>
      <c r="I280" s="9"/>
      <c r="J280" s="21">
        <f>SUM(T276:T279)</f>
        <v>60.82</v>
      </c>
      <c r="K280" s="21"/>
    </row>
    <row r="281" spans="1:22" ht="14.25" x14ac:dyDescent="0.2">
      <c r="A281" s="18"/>
      <c r="B281" s="18"/>
      <c r="C281" s="18" t="s">
        <v>825</v>
      </c>
      <c r="D281" s="19" t="s">
        <v>826</v>
      </c>
      <c r="E281" s="9">
        <f>Source!AQ256</f>
        <v>0.3</v>
      </c>
      <c r="F281" s="21"/>
      <c r="G281" s="20" t="str">
        <f>Source!DI256</f>
        <v>)*4</v>
      </c>
      <c r="H281" s="9">
        <f>Source!AV256</f>
        <v>1</v>
      </c>
      <c r="I281" s="9"/>
      <c r="J281" s="21"/>
      <c r="K281" s="21">
        <f>Source!U256</f>
        <v>1.2</v>
      </c>
    </row>
    <row r="282" spans="1:22" ht="15" x14ac:dyDescent="0.25">
      <c r="A282" s="23"/>
      <c r="B282" s="23"/>
      <c r="C282" s="23"/>
      <c r="D282" s="23"/>
      <c r="E282" s="23"/>
      <c r="F282" s="23"/>
      <c r="G282" s="23"/>
      <c r="H282" s="23"/>
      <c r="I282" s="45">
        <f>J277+J278+J279+J280</f>
        <v>1094.9100000000001</v>
      </c>
      <c r="J282" s="45"/>
      <c r="K282" s="24">
        <f>IF(Source!I256&lt;&gt;0, ROUND(I282/Source!I256, 2), 0)</f>
        <v>1094.9100000000001</v>
      </c>
      <c r="P282" s="22">
        <f>I282</f>
        <v>1094.9100000000001</v>
      </c>
    </row>
    <row r="283" spans="1:22" ht="42.75" x14ac:dyDescent="0.2">
      <c r="A283" s="18">
        <v>28</v>
      </c>
      <c r="B283" s="18" t="str">
        <f>Source!F257</f>
        <v>1.21-2303-28-1/1</v>
      </c>
      <c r="C283" s="18" t="str">
        <f>Source!G257</f>
        <v>Техническое обслуживание автоматического выключателя до 160 А</v>
      </c>
      <c r="D283" s="19" t="str">
        <f>Source!H257</f>
        <v>шт.</v>
      </c>
      <c r="E283" s="9">
        <f>Source!I257</f>
        <v>11</v>
      </c>
      <c r="F283" s="21"/>
      <c r="G283" s="20"/>
      <c r="H283" s="9"/>
      <c r="I283" s="9"/>
      <c r="J283" s="21"/>
      <c r="K283" s="21"/>
      <c r="Q283">
        <f>ROUND((Source!BZ257/100)*ROUND((Source!AF257*Source!AV257)*Source!I257, 2), 2)</f>
        <v>6557.32</v>
      </c>
      <c r="R283">
        <f>Source!X257</f>
        <v>6557.32</v>
      </c>
      <c r="S283">
        <f>ROUND((Source!CA257/100)*ROUND((Source!AF257*Source!AV257)*Source!I257, 2), 2)</f>
        <v>936.76</v>
      </c>
      <c r="T283">
        <f>Source!Y257</f>
        <v>936.76</v>
      </c>
      <c r="U283">
        <f>ROUND((175/100)*ROUND((Source!AE257*Source!AV257)*Source!I257, 2), 2)</f>
        <v>0</v>
      </c>
      <c r="V283">
        <f>ROUND((108/100)*ROUND(Source!CS257*Source!I257, 2), 2)</f>
        <v>0</v>
      </c>
    </row>
    <row r="284" spans="1:22" ht="14.25" x14ac:dyDescent="0.2">
      <c r="A284" s="18"/>
      <c r="B284" s="18"/>
      <c r="C284" s="18" t="s">
        <v>820</v>
      </c>
      <c r="D284" s="19"/>
      <c r="E284" s="9"/>
      <c r="F284" s="21">
        <f>Source!AO257</f>
        <v>212.9</v>
      </c>
      <c r="G284" s="20" t="str">
        <f>Source!DG257</f>
        <v>)*4</v>
      </c>
      <c r="H284" s="9">
        <f>Source!AV257</f>
        <v>1</v>
      </c>
      <c r="I284" s="9">
        <f>IF(Source!BA257&lt;&gt; 0, Source!BA257, 1)</f>
        <v>1</v>
      </c>
      <c r="J284" s="21">
        <f>Source!S257</f>
        <v>9367.6</v>
      </c>
      <c r="K284" s="21"/>
    </row>
    <row r="285" spans="1:22" ht="14.25" x14ac:dyDescent="0.2">
      <c r="A285" s="18"/>
      <c r="B285" s="18"/>
      <c r="C285" s="18" t="s">
        <v>821</v>
      </c>
      <c r="D285" s="19"/>
      <c r="E285" s="9"/>
      <c r="F285" s="21">
        <f>Source!AL257</f>
        <v>4.53</v>
      </c>
      <c r="G285" s="20" t="str">
        <f>Source!DD257</f>
        <v>)*4</v>
      </c>
      <c r="H285" s="9">
        <f>Source!AW257</f>
        <v>1</v>
      </c>
      <c r="I285" s="9">
        <f>IF(Source!BC257&lt;&gt; 0, Source!BC257, 1)</f>
        <v>1</v>
      </c>
      <c r="J285" s="21">
        <f>Source!P257</f>
        <v>199.32</v>
      </c>
      <c r="K285" s="21"/>
    </row>
    <row r="286" spans="1:22" ht="14.25" x14ac:dyDescent="0.2">
      <c r="A286" s="18"/>
      <c r="B286" s="18"/>
      <c r="C286" s="18" t="s">
        <v>822</v>
      </c>
      <c r="D286" s="19" t="s">
        <v>823</v>
      </c>
      <c r="E286" s="9">
        <f>Source!AT257</f>
        <v>70</v>
      </c>
      <c r="F286" s="21"/>
      <c r="G286" s="20"/>
      <c r="H286" s="9"/>
      <c r="I286" s="9"/>
      <c r="J286" s="21">
        <f>SUM(R283:R285)</f>
        <v>6557.32</v>
      </c>
      <c r="K286" s="21"/>
    </row>
    <row r="287" spans="1:22" ht="14.25" x14ac:dyDescent="0.2">
      <c r="A287" s="18"/>
      <c r="B287" s="18"/>
      <c r="C287" s="18" t="s">
        <v>824</v>
      </c>
      <c r="D287" s="19" t="s">
        <v>823</v>
      </c>
      <c r="E287" s="9">
        <f>Source!AU257</f>
        <v>10</v>
      </c>
      <c r="F287" s="21"/>
      <c r="G287" s="20"/>
      <c r="H287" s="9"/>
      <c r="I287" s="9"/>
      <c r="J287" s="21">
        <f>SUM(T283:T286)</f>
        <v>936.76</v>
      </c>
      <c r="K287" s="21"/>
    </row>
    <row r="288" spans="1:22" ht="14.25" x14ac:dyDescent="0.2">
      <c r="A288" s="18"/>
      <c r="B288" s="18"/>
      <c r="C288" s="18" t="s">
        <v>825</v>
      </c>
      <c r="D288" s="19" t="s">
        <v>826</v>
      </c>
      <c r="E288" s="9">
        <f>Source!AQ257</f>
        <v>0.3</v>
      </c>
      <c r="F288" s="21"/>
      <c r="G288" s="20" t="str">
        <f>Source!DI257</f>
        <v>)*4</v>
      </c>
      <c r="H288" s="9">
        <f>Source!AV257</f>
        <v>1</v>
      </c>
      <c r="I288" s="9"/>
      <c r="J288" s="21"/>
      <c r="K288" s="21">
        <f>Source!U257</f>
        <v>13.2</v>
      </c>
    </row>
    <row r="289" spans="1:22" ht="15" x14ac:dyDescent="0.25">
      <c r="A289" s="23"/>
      <c r="B289" s="23"/>
      <c r="C289" s="23"/>
      <c r="D289" s="23"/>
      <c r="E289" s="23"/>
      <c r="F289" s="23"/>
      <c r="G289" s="23"/>
      <c r="H289" s="23"/>
      <c r="I289" s="45">
        <f>J284+J285+J286+J287</f>
        <v>17061</v>
      </c>
      <c r="J289" s="45"/>
      <c r="K289" s="24">
        <f>IF(Source!I257&lt;&gt;0, ROUND(I289/Source!I257, 2), 0)</f>
        <v>1551</v>
      </c>
      <c r="P289" s="22">
        <f>I289</f>
        <v>17061</v>
      </c>
    </row>
    <row r="290" spans="1:22" ht="42.75" x14ac:dyDescent="0.2">
      <c r="A290" s="18">
        <v>29</v>
      </c>
      <c r="B290" s="18" t="str">
        <f>Source!F259</f>
        <v>1.21-2303-27-6/1</v>
      </c>
      <c r="C290" s="18" t="str">
        <f>Source!G259</f>
        <v>Техническое обслуживание электрических аппаратов до 1000 В, реле промежуточное</v>
      </c>
      <c r="D290" s="19" t="str">
        <f>Source!H259</f>
        <v>шт.</v>
      </c>
      <c r="E290" s="9">
        <f>Source!I259</f>
        <v>12</v>
      </c>
      <c r="F290" s="21"/>
      <c r="G290" s="20"/>
      <c r="H290" s="9"/>
      <c r="I290" s="9"/>
      <c r="J290" s="21"/>
      <c r="K290" s="21"/>
      <c r="Q290">
        <f>ROUND((Source!BZ259/100)*ROUND((Source!AF259*Source!AV259)*Source!I259, 2), 2)</f>
        <v>1617.84</v>
      </c>
      <c r="R290">
        <f>Source!X259</f>
        <v>1617.84</v>
      </c>
      <c r="S290">
        <f>ROUND((Source!CA259/100)*ROUND((Source!AF259*Source!AV259)*Source!I259, 2), 2)</f>
        <v>231.12</v>
      </c>
      <c r="T290">
        <f>Source!Y259</f>
        <v>231.12</v>
      </c>
      <c r="U290">
        <f>ROUND((175/100)*ROUND((Source!AE259*Source!AV259)*Source!I259, 2), 2)</f>
        <v>0</v>
      </c>
      <c r="V290">
        <f>ROUND((108/100)*ROUND(Source!CS259*Source!I259, 2), 2)</f>
        <v>0</v>
      </c>
    </row>
    <row r="291" spans="1:22" ht="14.25" x14ac:dyDescent="0.2">
      <c r="A291" s="18"/>
      <c r="B291" s="18"/>
      <c r="C291" s="18" t="s">
        <v>820</v>
      </c>
      <c r="D291" s="19"/>
      <c r="E291" s="9"/>
      <c r="F291" s="21">
        <f>Source!AO259</f>
        <v>192.6</v>
      </c>
      <c r="G291" s="20" t="str">
        <f>Source!DG259</f>
        <v/>
      </c>
      <c r="H291" s="9">
        <f>Source!AV259</f>
        <v>1</v>
      </c>
      <c r="I291" s="9">
        <f>IF(Source!BA259&lt;&gt; 0, Source!BA259, 1)</f>
        <v>1</v>
      </c>
      <c r="J291" s="21">
        <f>Source!S259</f>
        <v>2311.1999999999998</v>
      </c>
      <c r="K291" s="21"/>
    </row>
    <row r="292" spans="1:22" ht="14.25" x14ac:dyDescent="0.2">
      <c r="A292" s="18"/>
      <c r="B292" s="18"/>
      <c r="C292" s="18" t="s">
        <v>822</v>
      </c>
      <c r="D292" s="19" t="s">
        <v>823</v>
      </c>
      <c r="E292" s="9">
        <f>Source!AT259</f>
        <v>70</v>
      </c>
      <c r="F292" s="21"/>
      <c r="G292" s="20"/>
      <c r="H292" s="9"/>
      <c r="I292" s="9"/>
      <c r="J292" s="21">
        <f>SUM(R290:R291)</f>
        <v>1617.84</v>
      </c>
      <c r="K292" s="21"/>
    </row>
    <row r="293" spans="1:22" ht="14.25" x14ac:dyDescent="0.2">
      <c r="A293" s="18"/>
      <c r="B293" s="18"/>
      <c r="C293" s="18" t="s">
        <v>824</v>
      </c>
      <c r="D293" s="19" t="s">
        <v>823</v>
      </c>
      <c r="E293" s="9">
        <f>Source!AU259</f>
        <v>10</v>
      </c>
      <c r="F293" s="21"/>
      <c r="G293" s="20"/>
      <c r="H293" s="9"/>
      <c r="I293" s="9"/>
      <c r="J293" s="21">
        <f>SUM(T290:T292)</f>
        <v>231.12</v>
      </c>
      <c r="K293" s="21"/>
    </row>
    <row r="294" spans="1:22" ht="14.25" x14ac:dyDescent="0.2">
      <c r="A294" s="18"/>
      <c r="B294" s="18"/>
      <c r="C294" s="18" t="s">
        <v>825</v>
      </c>
      <c r="D294" s="19" t="s">
        <v>826</v>
      </c>
      <c r="E294" s="9">
        <f>Source!AQ259</f>
        <v>0.38</v>
      </c>
      <c r="F294" s="21"/>
      <c r="G294" s="20" t="str">
        <f>Source!DI259</f>
        <v/>
      </c>
      <c r="H294" s="9">
        <f>Source!AV259</f>
        <v>1</v>
      </c>
      <c r="I294" s="9"/>
      <c r="J294" s="21"/>
      <c r="K294" s="21">
        <f>Source!U259</f>
        <v>4.5600000000000005</v>
      </c>
    </row>
    <row r="295" spans="1:22" ht="15" x14ac:dyDescent="0.25">
      <c r="A295" s="23"/>
      <c r="B295" s="23"/>
      <c r="C295" s="23"/>
      <c r="D295" s="23"/>
      <c r="E295" s="23"/>
      <c r="F295" s="23"/>
      <c r="G295" s="23"/>
      <c r="H295" s="23"/>
      <c r="I295" s="45">
        <f>J291+J292+J293</f>
        <v>4160.16</v>
      </c>
      <c r="J295" s="45"/>
      <c r="K295" s="24">
        <f>IF(Source!I259&lt;&gt;0, ROUND(I295/Source!I259, 2), 0)</f>
        <v>346.68</v>
      </c>
      <c r="P295" s="22">
        <f>I295</f>
        <v>4160.16</v>
      </c>
    </row>
    <row r="296" spans="1:22" ht="42.75" x14ac:dyDescent="0.2">
      <c r="A296" s="18">
        <v>30</v>
      </c>
      <c r="B296" s="18" t="str">
        <f>Source!F261</f>
        <v>1.21-2303-10-1/1</v>
      </c>
      <c r="C296" s="18" t="str">
        <f>Source!G261</f>
        <v>Техническое обслуживание переключателя с боковым приводом трехполюсного, номинальный ток 400 А</v>
      </c>
      <c r="D296" s="19" t="str">
        <f>Source!H261</f>
        <v>шт.</v>
      </c>
      <c r="E296" s="9">
        <f>Source!I261</f>
        <v>7</v>
      </c>
      <c r="F296" s="21"/>
      <c r="G296" s="20"/>
      <c r="H296" s="9"/>
      <c r="I296" s="9"/>
      <c r="J296" s="21"/>
      <c r="K296" s="21"/>
      <c r="Q296">
        <f>ROUND((Source!BZ261/100)*ROUND((Source!AF261*Source!AV261)*Source!I261, 2), 2)</f>
        <v>4538.53</v>
      </c>
      <c r="R296">
        <f>Source!X261</f>
        <v>4538.53</v>
      </c>
      <c r="S296">
        <f>ROUND((Source!CA261/100)*ROUND((Source!AF261*Source!AV261)*Source!I261, 2), 2)</f>
        <v>648.36</v>
      </c>
      <c r="T296">
        <f>Source!Y261</f>
        <v>648.36</v>
      </c>
      <c r="U296">
        <f>ROUND((175/100)*ROUND((Source!AE261*Source!AV261)*Source!I261, 2), 2)</f>
        <v>0</v>
      </c>
      <c r="V296">
        <f>ROUND((108/100)*ROUND(Source!CS261*Source!I261, 2), 2)</f>
        <v>0</v>
      </c>
    </row>
    <row r="297" spans="1:22" ht="14.25" x14ac:dyDescent="0.2">
      <c r="A297" s="18"/>
      <c r="B297" s="18"/>
      <c r="C297" s="18" t="s">
        <v>820</v>
      </c>
      <c r="D297" s="19"/>
      <c r="E297" s="9"/>
      <c r="F297" s="21">
        <f>Source!AO261</f>
        <v>926.23</v>
      </c>
      <c r="G297" s="20" t="str">
        <f>Source!DG261</f>
        <v/>
      </c>
      <c r="H297" s="9">
        <f>Source!AV261</f>
        <v>1</v>
      </c>
      <c r="I297" s="9">
        <f>IF(Source!BA261&lt;&gt; 0, Source!BA261, 1)</f>
        <v>1</v>
      </c>
      <c r="J297" s="21">
        <f>Source!S261</f>
        <v>6483.61</v>
      </c>
      <c r="K297" s="21"/>
    </row>
    <row r="298" spans="1:22" ht="14.25" x14ac:dyDescent="0.2">
      <c r="A298" s="18"/>
      <c r="B298" s="18"/>
      <c r="C298" s="18" t="s">
        <v>821</v>
      </c>
      <c r="D298" s="19"/>
      <c r="E298" s="9"/>
      <c r="F298" s="21">
        <f>Source!AL261</f>
        <v>15.97</v>
      </c>
      <c r="G298" s="20" t="str">
        <f>Source!DD261</f>
        <v/>
      </c>
      <c r="H298" s="9">
        <f>Source!AW261</f>
        <v>1</v>
      </c>
      <c r="I298" s="9">
        <f>IF(Source!BC261&lt;&gt; 0, Source!BC261, 1)</f>
        <v>1</v>
      </c>
      <c r="J298" s="21">
        <f>Source!P261</f>
        <v>111.79</v>
      </c>
      <c r="K298" s="21"/>
    </row>
    <row r="299" spans="1:22" ht="14.25" x14ac:dyDescent="0.2">
      <c r="A299" s="18"/>
      <c r="B299" s="18"/>
      <c r="C299" s="18" t="s">
        <v>822</v>
      </c>
      <c r="D299" s="19" t="s">
        <v>823</v>
      </c>
      <c r="E299" s="9">
        <f>Source!AT261</f>
        <v>70</v>
      </c>
      <c r="F299" s="21"/>
      <c r="G299" s="20"/>
      <c r="H299" s="9"/>
      <c r="I299" s="9"/>
      <c r="J299" s="21">
        <f>SUM(R296:R298)</f>
        <v>4538.53</v>
      </c>
      <c r="K299" s="21"/>
    </row>
    <row r="300" spans="1:22" ht="14.25" x14ac:dyDescent="0.2">
      <c r="A300" s="18"/>
      <c r="B300" s="18"/>
      <c r="C300" s="18" t="s">
        <v>824</v>
      </c>
      <c r="D300" s="19" t="s">
        <v>823</v>
      </c>
      <c r="E300" s="9">
        <f>Source!AU261</f>
        <v>10</v>
      </c>
      <c r="F300" s="21"/>
      <c r="G300" s="20"/>
      <c r="H300" s="9"/>
      <c r="I300" s="9"/>
      <c r="J300" s="21">
        <f>SUM(T296:T299)</f>
        <v>648.36</v>
      </c>
      <c r="K300" s="21"/>
    </row>
    <row r="301" spans="1:22" ht="14.25" x14ac:dyDescent="0.2">
      <c r="A301" s="18"/>
      <c r="B301" s="18"/>
      <c r="C301" s="18" t="s">
        <v>825</v>
      </c>
      <c r="D301" s="19" t="s">
        <v>826</v>
      </c>
      <c r="E301" s="9">
        <f>Source!AQ261</f>
        <v>1.5</v>
      </c>
      <c r="F301" s="21"/>
      <c r="G301" s="20" t="str">
        <f>Source!DI261</f>
        <v/>
      </c>
      <c r="H301" s="9">
        <f>Source!AV261</f>
        <v>1</v>
      </c>
      <c r="I301" s="9"/>
      <c r="J301" s="21"/>
      <c r="K301" s="21">
        <f>Source!U261</f>
        <v>10.5</v>
      </c>
    </row>
    <row r="302" spans="1:22" ht="15" x14ac:dyDescent="0.25">
      <c r="A302" s="23"/>
      <c r="B302" s="23"/>
      <c r="C302" s="23"/>
      <c r="D302" s="23"/>
      <c r="E302" s="23"/>
      <c r="F302" s="23"/>
      <c r="G302" s="23"/>
      <c r="H302" s="23"/>
      <c r="I302" s="45">
        <f>J297+J298+J299+J300</f>
        <v>11782.29</v>
      </c>
      <c r="J302" s="45"/>
      <c r="K302" s="24">
        <f>IF(Source!I261&lt;&gt;0, ROUND(I302/Source!I261, 2), 0)</f>
        <v>1683.18</v>
      </c>
      <c r="P302" s="22">
        <f>I302</f>
        <v>11782.29</v>
      </c>
    </row>
    <row r="303" spans="1:22" ht="28.5" x14ac:dyDescent="0.2">
      <c r="A303" s="18">
        <v>31</v>
      </c>
      <c r="B303" s="18" t="str">
        <f>Source!F262</f>
        <v>1.22-2203-78-1/1</v>
      </c>
      <c r="C303" s="18" t="str">
        <f>Source!G262</f>
        <v>Техническое обслуживание блока питания типа БРП-12-01Л</v>
      </c>
      <c r="D303" s="19" t="str">
        <f>Source!H262</f>
        <v>шт.</v>
      </c>
      <c r="E303" s="9">
        <f>Source!I262</f>
        <v>3</v>
      </c>
      <c r="F303" s="21"/>
      <c r="G303" s="20"/>
      <c r="H303" s="9"/>
      <c r="I303" s="9"/>
      <c r="J303" s="21"/>
      <c r="K303" s="21"/>
      <c r="Q303">
        <f>ROUND((Source!BZ262/100)*ROUND((Source!AF262*Source!AV262)*Source!I262, 2), 2)</f>
        <v>2006.68</v>
      </c>
      <c r="R303">
        <f>Source!X262</f>
        <v>2006.68</v>
      </c>
      <c r="S303">
        <f>ROUND((Source!CA262/100)*ROUND((Source!AF262*Source!AV262)*Source!I262, 2), 2)</f>
        <v>286.67</v>
      </c>
      <c r="T303">
        <f>Source!Y262</f>
        <v>286.67</v>
      </c>
      <c r="U303">
        <f>ROUND((175/100)*ROUND((Source!AE262*Source!AV262)*Source!I262, 2), 2)</f>
        <v>0</v>
      </c>
      <c r="V303">
        <f>ROUND((108/100)*ROUND(Source!CS262*Source!I262, 2), 2)</f>
        <v>0</v>
      </c>
    </row>
    <row r="304" spans="1:22" ht="14.25" x14ac:dyDescent="0.2">
      <c r="A304" s="18"/>
      <c r="B304" s="18"/>
      <c r="C304" s="18" t="s">
        <v>820</v>
      </c>
      <c r="D304" s="19"/>
      <c r="E304" s="9"/>
      <c r="F304" s="21">
        <f>Source!AO262</f>
        <v>477.78</v>
      </c>
      <c r="G304" s="20" t="str">
        <f>Source!DG262</f>
        <v>)*2</v>
      </c>
      <c r="H304" s="9">
        <f>Source!AV262</f>
        <v>1</v>
      </c>
      <c r="I304" s="9">
        <f>IF(Source!BA262&lt;&gt; 0, Source!BA262, 1)</f>
        <v>1</v>
      </c>
      <c r="J304" s="21">
        <f>Source!S262</f>
        <v>2866.68</v>
      </c>
      <c r="K304" s="21"/>
    </row>
    <row r="305" spans="1:22" ht="14.25" x14ac:dyDescent="0.2">
      <c r="A305" s="18"/>
      <c r="B305" s="18"/>
      <c r="C305" s="18" t="s">
        <v>821</v>
      </c>
      <c r="D305" s="19"/>
      <c r="E305" s="9"/>
      <c r="F305" s="21">
        <f>Source!AL262</f>
        <v>4.09</v>
      </c>
      <c r="G305" s="20" t="str">
        <f>Source!DD262</f>
        <v>)*2</v>
      </c>
      <c r="H305" s="9">
        <f>Source!AW262</f>
        <v>1</v>
      </c>
      <c r="I305" s="9">
        <f>IF(Source!BC262&lt;&gt; 0, Source!BC262, 1)</f>
        <v>1</v>
      </c>
      <c r="J305" s="21">
        <f>Source!P262</f>
        <v>24.54</v>
      </c>
      <c r="K305" s="21"/>
    </row>
    <row r="306" spans="1:22" ht="14.25" x14ac:dyDescent="0.2">
      <c r="A306" s="18"/>
      <c r="B306" s="18"/>
      <c r="C306" s="18" t="s">
        <v>822</v>
      </c>
      <c r="D306" s="19" t="s">
        <v>823</v>
      </c>
      <c r="E306" s="9">
        <f>Source!AT262</f>
        <v>70</v>
      </c>
      <c r="F306" s="21"/>
      <c r="G306" s="20"/>
      <c r="H306" s="9"/>
      <c r="I306" s="9"/>
      <c r="J306" s="21">
        <f>SUM(R303:R305)</f>
        <v>2006.68</v>
      </c>
      <c r="K306" s="21"/>
    </row>
    <row r="307" spans="1:22" ht="14.25" x14ac:dyDescent="0.2">
      <c r="A307" s="18"/>
      <c r="B307" s="18"/>
      <c r="C307" s="18" t="s">
        <v>824</v>
      </c>
      <c r="D307" s="19" t="s">
        <v>823</v>
      </c>
      <c r="E307" s="9">
        <f>Source!AU262</f>
        <v>10</v>
      </c>
      <c r="F307" s="21"/>
      <c r="G307" s="20"/>
      <c r="H307" s="9"/>
      <c r="I307" s="9"/>
      <c r="J307" s="21">
        <f>SUM(T303:T306)</f>
        <v>286.67</v>
      </c>
      <c r="K307" s="21"/>
    </row>
    <row r="308" spans="1:22" ht="14.25" x14ac:dyDescent="0.2">
      <c r="A308" s="18"/>
      <c r="B308" s="18"/>
      <c r="C308" s="18" t="s">
        <v>825</v>
      </c>
      <c r="D308" s="19" t="s">
        <v>826</v>
      </c>
      <c r="E308" s="9">
        <f>Source!AQ262</f>
        <v>0.72</v>
      </c>
      <c r="F308" s="21"/>
      <c r="G308" s="20" t="str">
        <f>Source!DI262</f>
        <v>)*2</v>
      </c>
      <c r="H308" s="9">
        <f>Source!AV262</f>
        <v>1</v>
      </c>
      <c r="I308" s="9"/>
      <c r="J308" s="21"/>
      <c r="K308" s="21">
        <f>Source!U262</f>
        <v>4.32</v>
      </c>
    </row>
    <row r="309" spans="1:22" ht="15" x14ac:dyDescent="0.25">
      <c r="A309" s="23"/>
      <c r="B309" s="23"/>
      <c r="C309" s="23"/>
      <c r="D309" s="23"/>
      <c r="E309" s="23"/>
      <c r="F309" s="23"/>
      <c r="G309" s="23"/>
      <c r="H309" s="23"/>
      <c r="I309" s="45">
        <f>J304+J305+J306+J307</f>
        <v>5184.57</v>
      </c>
      <c r="J309" s="45"/>
      <c r="K309" s="24">
        <f>IF(Source!I262&lt;&gt;0, ROUND(I309/Source!I262, 2), 0)</f>
        <v>1728.19</v>
      </c>
      <c r="P309" s="22">
        <f>I309</f>
        <v>5184.57</v>
      </c>
    </row>
    <row r="310" spans="1:22" ht="57" x14ac:dyDescent="0.2">
      <c r="A310" s="18">
        <v>32</v>
      </c>
      <c r="B310" s="18" t="str">
        <f>Source!F265</f>
        <v>1.23-2303-23-6/1</v>
      </c>
      <c r="C310" s="18" t="str">
        <f>Source!G265</f>
        <v>Техническое обслуживание систем автоматики и диспетчеризации вентиляции - обслуживание модулей расширения</v>
      </c>
      <c r="D310" s="19" t="str">
        <f>Source!H265</f>
        <v>камера</v>
      </c>
      <c r="E310" s="9">
        <f>Source!I265</f>
        <v>4</v>
      </c>
      <c r="F310" s="21"/>
      <c r="G310" s="20"/>
      <c r="H310" s="9"/>
      <c r="I310" s="9"/>
      <c r="J310" s="21"/>
      <c r="K310" s="21"/>
      <c r="Q310">
        <f>ROUND((Source!BZ265/100)*ROUND((Source!AF265*Source!AV265)*Source!I265, 2), 2)</f>
        <v>3746.96</v>
      </c>
      <c r="R310">
        <f>Source!X265</f>
        <v>3746.96</v>
      </c>
      <c r="S310">
        <f>ROUND((Source!CA265/100)*ROUND((Source!AF265*Source!AV265)*Source!I265, 2), 2)</f>
        <v>535.28</v>
      </c>
      <c r="T310">
        <f>Source!Y265</f>
        <v>535.28</v>
      </c>
      <c r="U310">
        <f>ROUND((175/100)*ROUND((Source!AE265*Source!AV265)*Source!I265, 2), 2)</f>
        <v>0</v>
      </c>
      <c r="V310">
        <f>ROUND((108/100)*ROUND(Source!CS265*Source!I265, 2), 2)</f>
        <v>0</v>
      </c>
    </row>
    <row r="311" spans="1:22" ht="14.25" x14ac:dyDescent="0.2">
      <c r="A311" s="18"/>
      <c r="B311" s="18"/>
      <c r="C311" s="18" t="s">
        <v>820</v>
      </c>
      <c r="D311" s="19"/>
      <c r="E311" s="9"/>
      <c r="F311" s="21">
        <f>Source!AO265</f>
        <v>334.55</v>
      </c>
      <c r="G311" s="20" t="str">
        <f>Source!DG265</f>
        <v>)*4</v>
      </c>
      <c r="H311" s="9">
        <f>Source!AV265</f>
        <v>1</v>
      </c>
      <c r="I311" s="9">
        <f>IF(Source!BA265&lt;&gt; 0, Source!BA265, 1)</f>
        <v>1</v>
      </c>
      <c r="J311" s="21">
        <f>Source!S265</f>
        <v>5352.8</v>
      </c>
      <c r="K311" s="21"/>
    </row>
    <row r="312" spans="1:22" ht="14.25" x14ac:dyDescent="0.2">
      <c r="A312" s="18"/>
      <c r="B312" s="18"/>
      <c r="C312" s="18" t="s">
        <v>822</v>
      </c>
      <c r="D312" s="19" t="s">
        <v>823</v>
      </c>
      <c r="E312" s="9">
        <f>Source!AT265</f>
        <v>70</v>
      </c>
      <c r="F312" s="21"/>
      <c r="G312" s="20"/>
      <c r="H312" s="9"/>
      <c r="I312" s="9"/>
      <c r="J312" s="21">
        <f>SUM(R310:R311)</f>
        <v>3746.96</v>
      </c>
      <c r="K312" s="21"/>
    </row>
    <row r="313" spans="1:22" ht="14.25" x14ac:dyDescent="0.2">
      <c r="A313" s="18"/>
      <c r="B313" s="18"/>
      <c r="C313" s="18" t="s">
        <v>824</v>
      </c>
      <c r="D313" s="19" t="s">
        <v>823</v>
      </c>
      <c r="E313" s="9">
        <f>Source!AU265</f>
        <v>10</v>
      </c>
      <c r="F313" s="21"/>
      <c r="G313" s="20"/>
      <c r="H313" s="9"/>
      <c r="I313" s="9"/>
      <c r="J313" s="21">
        <f>SUM(T310:T312)</f>
        <v>535.28</v>
      </c>
      <c r="K313" s="21"/>
    </row>
    <row r="314" spans="1:22" ht="14.25" x14ac:dyDescent="0.2">
      <c r="A314" s="18"/>
      <c r="B314" s="18"/>
      <c r="C314" s="18" t="s">
        <v>825</v>
      </c>
      <c r="D314" s="19" t="s">
        <v>826</v>
      </c>
      <c r="E314" s="9">
        <f>Source!AQ265</f>
        <v>0.44</v>
      </c>
      <c r="F314" s="21"/>
      <c r="G314" s="20" t="str">
        <f>Source!DI265</f>
        <v>)*4</v>
      </c>
      <c r="H314" s="9">
        <f>Source!AV265</f>
        <v>1</v>
      </c>
      <c r="I314" s="9"/>
      <c r="J314" s="21"/>
      <c r="K314" s="21">
        <f>Source!U265</f>
        <v>7.04</v>
      </c>
    </row>
    <row r="315" spans="1:22" ht="15" x14ac:dyDescent="0.25">
      <c r="A315" s="23"/>
      <c r="B315" s="23"/>
      <c r="C315" s="23"/>
      <c r="D315" s="23"/>
      <c r="E315" s="23"/>
      <c r="F315" s="23"/>
      <c r="G315" s="23"/>
      <c r="H315" s="23"/>
      <c r="I315" s="45">
        <f>J311+J312+J313</f>
        <v>9635.0400000000009</v>
      </c>
      <c r="J315" s="45"/>
      <c r="K315" s="24">
        <f>IF(Source!I265&lt;&gt;0, ROUND(I315/Source!I265, 2), 0)</f>
        <v>2408.7600000000002</v>
      </c>
      <c r="P315" s="22">
        <f>I315</f>
        <v>9635.0400000000009</v>
      </c>
    </row>
    <row r="316" spans="1:22" ht="143.25" x14ac:dyDescent="0.2">
      <c r="A316" s="18">
        <v>33</v>
      </c>
      <c r="B316" s="18" t="s">
        <v>830</v>
      </c>
      <c r="C316" s="18" t="s">
        <v>831</v>
      </c>
      <c r="D316" s="19" t="str">
        <f>Source!H266</f>
        <v>шт.</v>
      </c>
      <c r="E316" s="9">
        <f>Source!I266</f>
        <v>1</v>
      </c>
      <c r="F316" s="21"/>
      <c r="G316" s="20"/>
      <c r="H316" s="9"/>
      <c r="I316" s="9"/>
      <c r="J316" s="21"/>
      <c r="K316" s="21"/>
      <c r="Q316">
        <f>ROUND((Source!BZ266/100)*ROUND((Source!AF266*Source!AV266)*Source!I266, 2), 2)</f>
        <v>420.76</v>
      </c>
      <c r="R316">
        <f>Source!X266</f>
        <v>420.76</v>
      </c>
      <c r="S316">
        <f>ROUND((Source!CA266/100)*ROUND((Source!AF266*Source!AV266)*Source!I266, 2), 2)</f>
        <v>60.11</v>
      </c>
      <c r="T316">
        <f>Source!Y266</f>
        <v>60.11</v>
      </c>
      <c r="U316">
        <f>ROUND((175/100)*ROUND((Source!AE266*Source!AV266)*Source!I266, 2), 2)</f>
        <v>151.81</v>
      </c>
      <c r="V316">
        <f>ROUND((108/100)*ROUND(Source!CS266*Source!I266, 2), 2)</f>
        <v>93.69</v>
      </c>
    </row>
    <row r="317" spans="1:22" ht="14.25" x14ac:dyDescent="0.2">
      <c r="A317" s="18"/>
      <c r="B317" s="18"/>
      <c r="C317" s="18" t="s">
        <v>820</v>
      </c>
      <c r="D317" s="19"/>
      <c r="E317" s="9"/>
      <c r="F317" s="21">
        <f>Source!AO266</f>
        <v>858.69</v>
      </c>
      <c r="G317" s="20" t="str">
        <f>Source!DG266</f>
        <v>)*0,70</v>
      </c>
      <c r="H317" s="9">
        <f>Source!AV266</f>
        <v>1</v>
      </c>
      <c r="I317" s="9">
        <f>IF(Source!BA266&lt;&gt; 0, Source!BA266, 1)</f>
        <v>1</v>
      </c>
      <c r="J317" s="21">
        <f>Source!S266</f>
        <v>601.08000000000004</v>
      </c>
      <c r="K317" s="21"/>
    </row>
    <row r="318" spans="1:22" ht="14.25" x14ac:dyDescent="0.2">
      <c r="A318" s="18"/>
      <c r="B318" s="18"/>
      <c r="C318" s="18" t="s">
        <v>827</v>
      </c>
      <c r="D318" s="19"/>
      <c r="E318" s="9"/>
      <c r="F318" s="21">
        <f>Source!AM266</f>
        <v>195.45</v>
      </c>
      <c r="G318" s="20" t="str">
        <f>Source!DE266</f>
        <v>)*0,70</v>
      </c>
      <c r="H318" s="9">
        <f>Source!AV266</f>
        <v>1</v>
      </c>
      <c r="I318" s="9">
        <f>IF(Source!BB266&lt;&gt; 0, Source!BB266, 1)</f>
        <v>1</v>
      </c>
      <c r="J318" s="21">
        <f>Source!Q266</f>
        <v>136.82</v>
      </c>
      <c r="K318" s="21"/>
    </row>
    <row r="319" spans="1:22" ht="14.25" x14ac:dyDescent="0.2">
      <c r="A319" s="18"/>
      <c r="B319" s="18"/>
      <c r="C319" s="18" t="s">
        <v>828</v>
      </c>
      <c r="D319" s="19"/>
      <c r="E319" s="9"/>
      <c r="F319" s="21">
        <f>Source!AN266</f>
        <v>123.93</v>
      </c>
      <c r="G319" s="20" t="str">
        <f>Source!DF266</f>
        <v>)*0,70</v>
      </c>
      <c r="H319" s="9">
        <f>Source!AV266</f>
        <v>1</v>
      </c>
      <c r="I319" s="9">
        <f>IF(Source!BS266&lt;&gt; 0, Source!BS266, 1)</f>
        <v>1</v>
      </c>
      <c r="J319" s="26">
        <f>Source!R266</f>
        <v>86.75</v>
      </c>
      <c r="K319" s="21"/>
    </row>
    <row r="320" spans="1:22" ht="14.25" x14ac:dyDescent="0.2">
      <c r="A320" s="18"/>
      <c r="B320" s="18"/>
      <c r="C320" s="18" t="s">
        <v>821</v>
      </c>
      <c r="D320" s="19"/>
      <c r="E320" s="9"/>
      <c r="F320" s="21">
        <f>Source!AL266</f>
        <v>1.01</v>
      </c>
      <c r="G320" s="20" t="str">
        <f>Source!DD266</f>
        <v>)*1</v>
      </c>
      <c r="H320" s="9">
        <f>Source!AW266</f>
        <v>1</v>
      </c>
      <c r="I320" s="9">
        <f>IF(Source!BC266&lt;&gt; 0, Source!BC266, 1)</f>
        <v>1</v>
      </c>
      <c r="J320" s="21">
        <f>Source!P266</f>
        <v>1.01</v>
      </c>
      <c r="K320" s="21"/>
    </row>
    <row r="321" spans="1:22" ht="14.25" x14ac:dyDescent="0.2">
      <c r="A321" s="18"/>
      <c r="B321" s="18"/>
      <c r="C321" s="18" t="s">
        <v>822</v>
      </c>
      <c r="D321" s="19" t="s">
        <v>823</v>
      </c>
      <c r="E321" s="9">
        <f>Source!AT266</f>
        <v>70</v>
      </c>
      <c r="F321" s="21"/>
      <c r="G321" s="20"/>
      <c r="H321" s="9"/>
      <c r="I321" s="9"/>
      <c r="J321" s="21">
        <f>SUM(R316:R320)</f>
        <v>420.76</v>
      </c>
      <c r="K321" s="21"/>
    </row>
    <row r="322" spans="1:22" ht="14.25" x14ac:dyDescent="0.2">
      <c r="A322" s="18"/>
      <c r="B322" s="18"/>
      <c r="C322" s="18" t="s">
        <v>824</v>
      </c>
      <c r="D322" s="19" t="s">
        <v>823</v>
      </c>
      <c r="E322" s="9">
        <f>Source!AU266</f>
        <v>10</v>
      </c>
      <c r="F322" s="21"/>
      <c r="G322" s="20"/>
      <c r="H322" s="9"/>
      <c r="I322" s="9"/>
      <c r="J322" s="21">
        <f>SUM(T316:T321)</f>
        <v>60.11</v>
      </c>
      <c r="K322" s="21"/>
    </row>
    <row r="323" spans="1:22" ht="14.25" x14ac:dyDescent="0.2">
      <c r="A323" s="18"/>
      <c r="B323" s="18"/>
      <c r="C323" s="18" t="s">
        <v>829</v>
      </c>
      <c r="D323" s="19" t="s">
        <v>823</v>
      </c>
      <c r="E323" s="9">
        <f>108</f>
        <v>108</v>
      </c>
      <c r="F323" s="21"/>
      <c r="G323" s="20"/>
      <c r="H323" s="9"/>
      <c r="I323" s="9"/>
      <c r="J323" s="21">
        <f>SUM(V316:V322)</f>
        <v>93.69</v>
      </c>
      <c r="K323" s="21"/>
    </row>
    <row r="324" spans="1:22" ht="14.25" x14ac:dyDescent="0.2">
      <c r="A324" s="18"/>
      <c r="B324" s="18"/>
      <c r="C324" s="18" t="s">
        <v>825</v>
      </c>
      <c r="D324" s="19" t="s">
        <v>826</v>
      </c>
      <c r="E324" s="9">
        <f>Source!AQ266</f>
        <v>1.21</v>
      </c>
      <c r="F324" s="21"/>
      <c r="G324" s="20" t="str">
        <f>Source!DI266</f>
        <v>)*0,70</v>
      </c>
      <c r="H324" s="9">
        <f>Source!AV266</f>
        <v>1</v>
      </c>
      <c r="I324" s="9"/>
      <c r="J324" s="21"/>
      <c r="K324" s="21">
        <f>Source!U266</f>
        <v>0.84699999999999998</v>
      </c>
    </row>
    <row r="325" spans="1:22" ht="15" x14ac:dyDescent="0.25">
      <c r="A325" s="23"/>
      <c r="B325" s="23"/>
      <c r="C325" s="23"/>
      <c r="D325" s="23"/>
      <c r="E325" s="23"/>
      <c r="F325" s="23"/>
      <c r="G325" s="23"/>
      <c r="H325" s="23"/>
      <c r="I325" s="45">
        <f>J317+J318+J320+J321+J322+J323</f>
        <v>1313.47</v>
      </c>
      <c r="J325" s="45"/>
      <c r="K325" s="24">
        <f>IF(Source!I266&lt;&gt;0, ROUND(I325/Source!I266, 2), 0)</f>
        <v>1313.47</v>
      </c>
      <c r="P325" s="22">
        <f>I325</f>
        <v>1313.47</v>
      </c>
    </row>
    <row r="327" spans="1:22" ht="15" x14ac:dyDescent="0.25">
      <c r="A327" s="44" t="str">
        <f>CONCATENATE("Итого по подразделу: ",IF(Source!G271&lt;&gt;"Новый подраздел", Source!G271, ""))</f>
        <v>Итого по подразделу: Автоматизация ИТП</v>
      </c>
      <c r="B327" s="44"/>
      <c r="C327" s="44"/>
      <c r="D327" s="44"/>
      <c r="E327" s="44"/>
      <c r="F327" s="44"/>
      <c r="G327" s="44"/>
      <c r="H327" s="44"/>
      <c r="I327" s="42">
        <f>SUM(P275:P326)</f>
        <v>50231.44</v>
      </c>
      <c r="J327" s="43"/>
      <c r="K327" s="27"/>
    </row>
    <row r="330" spans="1:22" ht="15" x14ac:dyDescent="0.25">
      <c r="A330" s="44" t="str">
        <f>CONCATENATE("Итого по разделу: ",IF(Source!G301&lt;&gt;"Новый раздел", Source!G301, ""))</f>
        <v>Итого по разделу: Внутренние сети отопления и ИТП</v>
      </c>
      <c r="B330" s="44"/>
      <c r="C330" s="44"/>
      <c r="D330" s="44"/>
      <c r="E330" s="44"/>
      <c r="F330" s="44"/>
      <c r="G330" s="44"/>
      <c r="H330" s="44"/>
      <c r="I330" s="42">
        <f>SUM(P152:P329)</f>
        <v>296053.59999999998</v>
      </c>
      <c r="J330" s="43"/>
      <c r="K330" s="27"/>
    </row>
    <row r="333" spans="1:22" ht="16.5" x14ac:dyDescent="0.25">
      <c r="A333" s="46" t="str">
        <f>CONCATENATE("Раздел: ",IF(Source!G331&lt;&gt;"Новый раздел", Source!G331, ""))</f>
        <v>Раздел: Вентиляция</v>
      </c>
      <c r="B333" s="46"/>
      <c r="C333" s="46"/>
      <c r="D333" s="46"/>
      <c r="E333" s="46"/>
      <c r="F333" s="46"/>
      <c r="G333" s="46"/>
      <c r="H333" s="46"/>
      <c r="I333" s="46"/>
      <c r="J333" s="46"/>
      <c r="K333" s="46"/>
    </row>
    <row r="335" spans="1:22" ht="16.5" x14ac:dyDescent="0.25">
      <c r="A335" s="46" t="str">
        <f>CONCATENATE("Подраздел: ",IF(Source!G335&lt;&gt;"Новый подраздел", Source!G335, ""))</f>
        <v>Подраздел: Общеобменная вентиляция</v>
      </c>
      <c r="B335" s="46"/>
      <c r="C335" s="46"/>
      <c r="D335" s="46"/>
      <c r="E335" s="46"/>
      <c r="F335" s="46"/>
      <c r="G335" s="46"/>
      <c r="H335" s="46"/>
      <c r="I335" s="46"/>
      <c r="J335" s="46"/>
      <c r="K335" s="46"/>
    </row>
    <row r="336" spans="1:22" ht="42.75" x14ac:dyDescent="0.2">
      <c r="A336" s="18">
        <v>34</v>
      </c>
      <c r="B336" s="18" t="str">
        <f>Source!F342</f>
        <v>1.18-2403-20-4/1</v>
      </c>
      <c r="C336" s="18" t="str">
        <f>Source!G342</f>
        <v>Техническое обслуживание вытяжных установок производительностью до 20000 м3/ч - ежеквартальное</v>
      </c>
      <c r="D336" s="19" t="str">
        <f>Source!H342</f>
        <v>установка</v>
      </c>
      <c r="E336" s="9">
        <f>Source!I342</f>
        <v>4</v>
      </c>
      <c r="F336" s="21"/>
      <c r="G336" s="20"/>
      <c r="H336" s="9"/>
      <c r="I336" s="9"/>
      <c r="J336" s="21"/>
      <c r="K336" s="21"/>
      <c r="Q336">
        <f>ROUND((Source!BZ342/100)*ROUND((Source!AF342*Source!AV342)*Source!I342, 2), 2)</f>
        <v>10330.540000000001</v>
      </c>
      <c r="R336">
        <f>Source!X342</f>
        <v>10330.540000000001</v>
      </c>
      <c r="S336">
        <f>ROUND((Source!CA342/100)*ROUND((Source!AF342*Source!AV342)*Source!I342, 2), 2)</f>
        <v>1475.79</v>
      </c>
      <c r="T336">
        <f>Source!Y342</f>
        <v>1475.79</v>
      </c>
      <c r="U336">
        <f>ROUND((175/100)*ROUND((Source!AE342*Source!AV342)*Source!I342, 2), 2)</f>
        <v>0</v>
      </c>
      <c r="V336">
        <f>ROUND((108/100)*ROUND(Source!CS342*Source!I342, 2), 2)</f>
        <v>0</v>
      </c>
    </row>
    <row r="337" spans="1:22" ht="14.25" x14ac:dyDescent="0.2">
      <c r="A337" s="18"/>
      <c r="B337" s="18"/>
      <c r="C337" s="18" t="s">
        <v>820</v>
      </c>
      <c r="D337" s="19"/>
      <c r="E337" s="9"/>
      <c r="F337" s="21">
        <f>Source!AO342</f>
        <v>1844.74</v>
      </c>
      <c r="G337" s="20" t="str">
        <f>Source!DG342</f>
        <v>)*2</v>
      </c>
      <c r="H337" s="9">
        <f>Source!AV342</f>
        <v>1</v>
      </c>
      <c r="I337" s="9">
        <f>IF(Source!BA342&lt;&gt; 0, Source!BA342, 1)</f>
        <v>1</v>
      </c>
      <c r="J337" s="21">
        <f>Source!S342</f>
        <v>14757.92</v>
      </c>
      <c r="K337" s="21"/>
    </row>
    <row r="338" spans="1:22" ht="14.25" x14ac:dyDescent="0.2">
      <c r="A338" s="18"/>
      <c r="B338" s="18"/>
      <c r="C338" s="18" t="s">
        <v>821</v>
      </c>
      <c r="D338" s="19"/>
      <c r="E338" s="9"/>
      <c r="F338" s="21">
        <f>Source!AL342</f>
        <v>0.13</v>
      </c>
      <c r="G338" s="20" t="str">
        <f>Source!DD342</f>
        <v>)*2</v>
      </c>
      <c r="H338" s="9">
        <f>Source!AW342</f>
        <v>1</v>
      </c>
      <c r="I338" s="9">
        <f>IF(Source!BC342&lt;&gt; 0, Source!BC342, 1)</f>
        <v>1</v>
      </c>
      <c r="J338" s="21">
        <f>Source!P342</f>
        <v>1.04</v>
      </c>
      <c r="K338" s="21"/>
    </row>
    <row r="339" spans="1:22" ht="14.25" x14ac:dyDescent="0.2">
      <c r="A339" s="18"/>
      <c r="B339" s="18"/>
      <c r="C339" s="18" t="s">
        <v>822</v>
      </c>
      <c r="D339" s="19" t="s">
        <v>823</v>
      </c>
      <c r="E339" s="9">
        <f>Source!AT342</f>
        <v>70</v>
      </c>
      <c r="F339" s="21"/>
      <c r="G339" s="20"/>
      <c r="H339" s="9"/>
      <c r="I339" s="9"/>
      <c r="J339" s="21">
        <f>SUM(R336:R338)</f>
        <v>10330.540000000001</v>
      </c>
      <c r="K339" s="21"/>
    </row>
    <row r="340" spans="1:22" ht="14.25" x14ac:dyDescent="0.2">
      <c r="A340" s="18"/>
      <c r="B340" s="18"/>
      <c r="C340" s="18" t="s">
        <v>824</v>
      </c>
      <c r="D340" s="19" t="s">
        <v>823</v>
      </c>
      <c r="E340" s="9">
        <f>Source!AU342</f>
        <v>10</v>
      </c>
      <c r="F340" s="21"/>
      <c r="G340" s="20"/>
      <c r="H340" s="9"/>
      <c r="I340" s="9"/>
      <c r="J340" s="21">
        <f>SUM(T336:T339)</f>
        <v>1475.79</v>
      </c>
      <c r="K340" s="21"/>
    </row>
    <row r="341" spans="1:22" ht="14.25" x14ac:dyDescent="0.2">
      <c r="A341" s="18"/>
      <c r="B341" s="18"/>
      <c r="C341" s="18" t="s">
        <v>825</v>
      </c>
      <c r="D341" s="19" t="s">
        <v>826</v>
      </c>
      <c r="E341" s="9">
        <f>Source!AQ342</f>
        <v>2.78</v>
      </c>
      <c r="F341" s="21"/>
      <c r="G341" s="20" t="str">
        <f>Source!DI342</f>
        <v>)*2</v>
      </c>
      <c r="H341" s="9">
        <f>Source!AV342</f>
        <v>1</v>
      </c>
      <c r="I341" s="9"/>
      <c r="J341" s="21"/>
      <c r="K341" s="21">
        <f>Source!U342</f>
        <v>22.24</v>
      </c>
    </row>
    <row r="342" spans="1:22" ht="15" x14ac:dyDescent="0.25">
      <c r="A342" s="23"/>
      <c r="B342" s="23"/>
      <c r="C342" s="23"/>
      <c r="D342" s="23"/>
      <c r="E342" s="23"/>
      <c r="F342" s="23"/>
      <c r="G342" s="23"/>
      <c r="H342" s="23"/>
      <c r="I342" s="45">
        <f>J337+J338+J339+J340</f>
        <v>26565.29</v>
      </c>
      <c r="J342" s="45"/>
      <c r="K342" s="24">
        <f>IF(Source!I342&lt;&gt;0, ROUND(I342/Source!I342, 2), 0)</f>
        <v>6641.32</v>
      </c>
      <c r="P342" s="22">
        <f>I342</f>
        <v>26565.29</v>
      </c>
    </row>
    <row r="343" spans="1:22" ht="42.75" x14ac:dyDescent="0.2">
      <c r="A343" s="18">
        <v>35</v>
      </c>
      <c r="B343" s="18" t="str">
        <f>Source!F344</f>
        <v>1.18-2403-21-5/1</v>
      </c>
      <c r="C343" s="18" t="str">
        <f>Source!G344</f>
        <v>Техническое обслуживание приточных установок производительностью до 10000 м3/ч - ежеквартальное</v>
      </c>
      <c r="D343" s="19" t="str">
        <f>Source!H344</f>
        <v>установка</v>
      </c>
      <c r="E343" s="9">
        <f>Source!I344</f>
        <v>5</v>
      </c>
      <c r="F343" s="21"/>
      <c r="G343" s="20"/>
      <c r="H343" s="9"/>
      <c r="I343" s="9"/>
      <c r="J343" s="21"/>
      <c r="K343" s="21"/>
      <c r="Q343">
        <f>ROUND((Source!BZ344/100)*ROUND((Source!AF344*Source!AV344)*Source!I344, 2), 2)</f>
        <v>17558.240000000002</v>
      </c>
      <c r="R343">
        <f>Source!X344</f>
        <v>17558.240000000002</v>
      </c>
      <c r="S343">
        <f>ROUND((Source!CA344/100)*ROUND((Source!AF344*Source!AV344)*Source!I344, 2), 2)</f>
        <v>2508.3200000000002</v>
      </c>
      <c r="T343">
        <f>Source!Y344</f>
        <v>2508.3200000000002</v>
      </c>
      <c r="U343">
        <f>ROUND((175/100)*ROUND((Source!AE344*Source!AV344)*Source!I344, 2), 2)</f>
        <v>0.7</v>
      </c>
      <c r="V343">
        <f>ROUND((108/100)*ROUND(Source!CS344*Source!I344, 2), 2)</f>
        <v>0.43</v>
      </c>
    </row>
    <row r="344" spans="1:22" ht="14.25" x14ac:dyDescent="0.2">
      <c r="A344" s="18"/>
      <c r="B344" s="18"/>
      <c r="C344" s="18" t="s">
        <v>820</v>
      </c>
      <c r="D344" s="19"/>
      <c r="E344" s="9"/>
      <c r="F344" s="21">
        <f>Source!AO344</f>
        <v>2508.3200000000002</v>
      </c>
      <c r="G344" s="20" t="str">
        <f>Source!DG344</f>
        <v>)*2</v>
      </c>
      <c r="H344" s="9">
        <f>Source!AV344</f>
        <v>1</v>
      </c>
      <c r="I344" s="9">
        <f>IF(Source!BA344&lt;&gt; 0, Source!BA344, 1)</f>
        <v>1</v>
      </c>
      <c r="J344" s="21">
        <f>Source!S344</f>
        <v>25083.200000000001</v>
      </c>
      <c r="K344" s="21"/>
    </row>
    <row r="345" spans="1:22" ht="14.25" x14ac:dyDescent="0.2">
      <c r="A345" s="18"/>
      <c r="B345" s="18"/>
      <c r="C345" s="18" t="s">
        <v>827</v>
      </c>
      <c r="D345" s="19"/>
      <c r="E345" s="9"/>
      <c r="F345" s="21">
        <f>Source!AM344</f>
        <v>2.98</v>
      </c>
      <c r="G345" s="20" t="str">
        <f>Source!DE344</f>
        <v>)*2</v>
      </c>
      <c r="H345" s="9">
        <f>Source!AV344</f>
        <v>1</v>
      </c>
      <c r="I345" s="9">
        <f>IF(Source!BB344&lt;&gt; 0, Source!BB344, 1)</f>
        <v>1</v>
      </c>
      <c r="J345" s="21">
        <f>Source!Q344</f>
        <v>29.8</v>
      </c>
      <c r="K345" s="21"/>
    </row>
    <row r="346" spans="1:22" ht="14.25" x14ac:dyDescent="0.2">
      <c r="A346" s="18"/>
      <c r="B346" s="18"/>
      <c r="C346" s="18" t="s">
        <v>828</v>
      </c>
      <c r="D346" s="19"/>
      <c r="E346" s="9"/>
      <c r="F346" s="21">
        <f>Source!AN344</f>
        <v>0.04</v>
      </c>
      <c r="G346" s="20" t="str">
        <f>Source!DF344</f>
        <v>)*2</v>
      </c>
      <c r="H346" s="9">
        <f>Source!AV344</f>
        <v>1</v>
      </c>
      <c r="I346" s="9">
        <f>IF(Source!BS344&lt;&gt; 0, Source!BS344, 1)</f>
        <v>1</v>
      </c>
      <c r="J346" s="26">
        <f>Source!R344</f>
        <v>0.4</v>
      </c>
      <c r="K346" s="21"/>
    </row>
    <row r="347" spans="1:22" ht="14.25" x14ac:dyDescent="0.2">
      <c r="A347" s="18"/>
      <c r="B347" s="18"/>
      <c r="C347" s="18" t="s">
        <v>821</v>
      </c>
      <c r="D347" s="19"/>
      <c r="E347" s="9"/>
      <c r="F347" s="21">
        <f>Source!AL344</f>
        <v>17.95</v>
      </c>
      <c r="G347" s="20" t="str">
        <f>Source!DD344</f>
        <v>)*2</v>
      </c>
      <c r="H347" s="9">
        <f>Source!AW344</f>
        <v>1</v>
      </c>
      <c r="I347" s="9">
        <f>IF(Source!BC344&lt;&gt; 0, Source!BC344, 1)</f>
        <v>1</v>
      </c>
      <c r="J347" s="21">
        <f>Source!P344</f>
        <v>179.5</v>
      </c>
      <c r="K347" s="21"/>
    </row>
    <row r="348" spans="1:22" ht="14.25" x14ac:dyDescent="0.2">
      <c r="A348" s="18"/>
      <c r="B348" s="18"/>
      <c r="C348" s="18" t="s">
        <v>822</v>
      </c>
      <c r="D348" s="19" t="s">
        <v>823</v>
      </c>
      <c r="E348" s="9">
        <f>Source!AT344</f>
        <v>70</v>
      </c>
      <c r="F348" s="21"/>
      <c r="G348" s="20"/>
      <c r="H348" s="9"/>
      <c r="I348" s="9"/>
      <c r="J348" s="21">
        <f>SUM(R343:R347)</f>
        <v>17558.240000000002</v>
      </c>
      <c r="K348" s="21"/>
    </row>
    <row r="349" spans="1:22" ht="14.25" x14ac:dyDescent="0.2">
      <c r="A349" s="18"/>
      <c r="B349" s="18"/>
      <c r="C349" s="18" t="s">
        <v>824</v>
      </c>
      <c r="D349" s="19" t="s">
        <v>823</v>
      </c>
      <c r="E349" s="9">
        <f>Source!AU344</f>
        <v>10</v>
      </c>
      <c r="F349" s="21"/>
      <c r="G349" s="20"/>
      <c r="H349" s="9"/>
      <c r="I349" s="9"/>
      <c r="J349" s="21">
        <f>SUM(T343:T348)</f>
        <v>2508.3200000000002</v>
      </c>
      <c r="K349" s="21"/>
    </row>
    <row r="350" spans="1:22" ht="14.25" x14ac:dyDescent="0.2">
      <c r="A350" s="18"/>
      <c r="B350" s="18"/>
      <c r="C350" s="18" t="s">
        <v>829</v>
      </c>
      <c r="D350" s="19" t="s">
        <v>823</v>
      </c>
      <c r="E350" s="9">
        <f>108</f>
        <v>108</v>
      </c>
      <c r="F350" s="21"/>
      <c r="G350" s="20"/>
      <c r="H350" s="9"/>
      <c r="I350" s="9"/>
      <c r="J350" s="21">
        <f>SUM(V343:V349)</f>
        <v>0.43</v>
      </c>
      <c r="K350" s="21"/>
    </row>
    <row r="351" spans="1:22" ht="14.25" x14ac:dyDescent="0.2">
      <c r="A351" s="18"/>
      <c r="B351" s="18"/>
      <c r="C351" s="18" t="s">
        <v>825</v>
      </c>
      <c r="D351" s="19" t="s">
        <v>826</v>
      </c>
      <c r="E351" s="9">
        <f>Source!AQ344</f>
        <v>3.78</v>
      </c>
      <c r="F351" s="21"/>
      <c r="G351" s="20" t="str">
        <f>Source!DI344</f>
        <v>)*2</v>
      </c>
      <c r="H351" s="9">
        <f>Source!AV344</f>
        <v>1</v>
      </c>
      <c r="I351" s="9"/>
      <c r="J351" s="21"/>
      <c r="K351" s="21">
        <f>Source!U344</f>
        <v>37.799999999999997</v>
      </c>
    </row>
    <row r="352" spans="1:22" ht="15" x14ac:dyDescent="0.25">
      <c r="A352" s="23"/>
      <c r="B352" s="23"/>
      <c r="C352" s="23"/>
      <c r="D352" s="23"/>
      <c r="E352" s="23"/>
      <c r="F352" s="23"/>
      <c r="G352" s="23"/>
      <c r="H352" s="23"/>
      <c r="I352" s="45">
        <f>J344+J345+J347+J348+J349+J350</f>
        <v>45359.490000000005</v>
      </c>
      <c r="J352" s="45"/>
      <c r="K352" s="24">
        <f>IF(Source!I344&lt;&gt;0, ROUND(I352/Source!I344, 2), 0)</f>
        <v>9071.9</v>
      </c>
      <c r="P352" s="22">
        <f>I352</f>
        <v>45359.490000000005</v>
      </c>
    </row>
    <row r="353" spans="1:22" ht="42.75" x14ac:dyDescent="0.2">
      <c r="A353" s="18">
        <v>36</v>
      </c>
      <c r="B353" s="18" t="str">
        <f>Source!F347</f>
        <v>1.18-2403-20-3/1</v>
      </c>
      <c r="C353" s="18" t="str">
        <f>Source!G347</f>
        <v>Техническое обслуживание вытяжных установок производительностью до 5000 м3/ч - ежеквартальное</v>
      </c>
      <c r="D353" s="19" t="str">
        <f>Source!H347</f>
        <v>установка</v>
      </c>
      <c r="E353" s="9">
        <f>Source!I347</f>
        <v>5</v>
      </c>
      <c r="F353" s="21"/>
      <c r="G353" s="20"/>
      <c r="H353" s="9"/>
      <c r="I353" s="9"/>
      <c r="J353" s="21"/>
      <c r="K353" s="21"/>
      <c r="Q353">
        <f>ROUND((Source!BZ347/100)*ROUND((Source!AF347*Source!AV347)*Source!I347, 2), 2)</f>
        <v>11055.17</v>
      </c>
      <c r="R353">
        <f>Source!X347</f>
        <v>11055.17</v>
      </c>
      <c r="S353">
        <f>ROUND((Source!CA347/100)*ROUND((Source!AF347*Source!AV347)*Source!I347, 2), 2)</f>
        <v>1579.31</v>
      </c>
      <c r="T353">
        <f>Source!Y347</f>
        <v>1579.31</v>
      </c>
      <c r="U353">
        <f>ROUND((175/100)*ROUND((Source!AE347*Source!AV347)*Source!I347, 2), 2)</f>
        <v>0</v>
      </c>
      <c r="V353">
        <f>ROUND((108/100)*ROUND(Source!CS347*Source!I347, 2), 2)</f>
        <v>0</v>
      </c>
    </row>
    <row r="354" spans="1:22" ht="14.25" x14ac:dyDescent="0.2">
      <c r="A354" s="18"/>
      <c r="B354" s="18"/>
      <c r="C354" s="18" t="s">
        <v>820</v>
      </c>
      <c r="D354" s="19"/>
      <c r="E354" s="9"/>
      <c r="F354" s="21">
        <f>Source!AO347</f>
        <v>1579.31</v>
      </c>
      <c r="G354" s="20" t="str">
        <f>Source!DG347</f>
        <v>)*2</v>
      </c>
      <c r="H354" s="9">
        <f>Source!AV347</f>
        <v>1</v>
      </c>
      <c r="I354" s="9">
        <f>IF(Source!BA347&lt;&gt; 0, Source!BA347, 1)</f>
        <v>1</v>
      </c>
      <c r="J354" s="21">
        <f>Source!S347</f>
        <v>15793.1</v>
      </c>
      <c r="K354" s="21"/>
    </row>
    <row r="355" spans="1:22" ht="14.25" x14ac:dyDescent="0.2">
      <c r="A355" s="18"/>
      <c r="B355" s="18"/>
      <c r="C355" s="18" t="s">
        <v>821</v>
      </c>
      <c r="D355" s="19"/>
      <c r="E355" s="9"/>
      <c r="F355" s="21">
        <f>Source!AL347</f>
        <v>0.03</v>
      </c>
      <c r="G355" s="20" t="str">
        <f>Source!DD347</f>
        <v>)*2</v>
      </c>
      <c r="H355" s="9">
        <f>Source!AW347</f>
        <v>1</v>
      </c>
      <c r="I355" s="9">
        <f>IF(Source!BC347&lt;&gt; 0, Source!BC347, 1)</f>
        <v>1</v>
      </c>
      <c r="J355" s="21">
        <f>Source!P347</f>
        <v>0.3</v>
      </c>
      <c r="K355" s="21"/>
    </row>
    <row r="356" spans="1:22" ht="14.25" x14ac:dyDescent="0.2">
      <c r="A356" s="18"/>
      <c r="B356" s="18"/>
      <c r="C356" s="18" t="s">
        <v>822</v>
      </c>
      <c r="D356" s="19" t="s">
        <v>823</v>
      </c>
      <c r="E356" s="9">
        <f>Source!AT347</f>
        <v>70</v>
      </c>
      <c r="F356" s="21"/>
      <c r="G356" s="20"/>
      <c r="H356" s="9"/>
      <c r="I356" s="9"/>
      <c r="J356" s="21">
        <f>SUM(R353:R355)</f>
        <v>11055.17</v>
      </c>
      <c r="K356" s="21"/>
    </row>
    <row r="357" spans="1:22" ht="14.25" x14ac:dyDescent="0.2">
      <c r="A357" s="18"/>
      <c r="B357" s="18"/>
      <c r="C357" s="18" t="s">
        <v>824</v>
      </c>
      <c r="D357" s="19" t="s">
        <v>823</v>
      </c>
      <c r="E357" s="9">
        <f>Source!AU347</f>
        <v>10</v>
      </c>
      <c r="F357" s="21"/>
      <c r="G357" s="20"/>
      <c r="H357" s="9"/>
      <c r="I357" s="9"/>
      <c r="J357" s="21">
        <f>SUM(T353:T356)</f>
        <v>1579.31</v>
      </c>
      <c r="K357" s="21"/>
    </row>
    <row r="358" spans="1:22" ht="14.25" x14ac:dyDescent="0.2">
      <c r="A358" s="18"/>
      <c r="B358" s="18"/>
      <c r="C358" s="18" t="s">
        <v>825</v>
      </c>
      <c r="D358" s="19" t="s">
        <v>826</v>
      </c>
      <c r="E358" s="9">
        <f>Source!AQ347</f>
        <v>2.38</v>
      </c>
      <c r="F358" s="21"/>
      <c r="G358" s="20" t="str">
        <f>Source!DI347</f>
        <v>)*2</v>
      </c>
      <c r="H358" s="9">
        <f>Source!AV347</f>
        <v>1</v>
      </c>
      <c r="I358" s="9"/>
      <c r="J358" s="21"/>
      <c r="K358" s="21">
        <f>Source!U347</f>
        <v>23.799999999999997</v>
      </c>
    </row>
    <row r="359" spans="1:22" ht="15" x14ac:dyDescent="0.25">
      <c r="A359" s="23"/>
      <c r="B359" s="23"/>
      <c r="C359" s="23"/>
      <c r="D359" s="23"/>
      <c r="E359" s="23"/>
      <c r="F359" s="23"/>
      <c r="G359" s="23"/>
      <c r="H359" s="23"/>
      <c r="I359" s="45">
        <f>J354+J355+J356+J357</f>
        <v>28427.88</v>
      </c>
      <c r="J359" s="45"/>
      <c r="K359" s="24">
        <f>IF(Source!I347&lt;&gt;0, ROUND(I359/Source!I347, 2), 0)</f>
        <v>5685.58</v>
      </c>
      <c r="P359" s="22">
        <f>I359</f>
        <v>28427.88</v>
      </c>
    </row>
    <row r="361" spans="1:22" ht="15" x14ac:dyDescent="0.25">
      <c r="A361" s="44" t="str">
        <f>CONCATENATE("Итого по подразделу: ",IF(Source!G353&lt;&gt;"Новый подраздел", Source!G353, ""))</f>
        <v>Итого по подразделу: Общеобменная вентиляция</v>
      </c>
      <c r="B361" s="44"/>
      <c r="C361" s="44"/>
      <c r="D361" s="44"/>
      <c r="E361" s="44"/>
      <c r="F361" s="44"/>
      <c r="G361" s="44"/>
      <c r="H361" s="44"/>
      <c r="I361" s="42">
        <f>SUM(P335:P360)</f>
        <v>100352.66</v>
      </c>
      <c r="J361" s="43"/>
      <c r="K361" s="27"/>
    </row>
    <row r="363" spans="1:22" hidden="1" x14ac:dyDescent="0.2"/>
    <row r="364" spans="1:22" ht="16.5" hidden="1" x14ac:dyDescent="0.25">
      <c r="A364" s="46" t="str">
        <f>CONCATENATE("Подраздел: ",IF(Source!G383&lt;&gt;"Новый подраздел", Source!G383, ""))</f>
        <v>Подраздел: Очистка и дезинфекция воздуховодов</v>
      </c>
      <c r="B364" s="46"/>
      <c r="C364" s="46"/>
      <c r="D364" s="46"/>
      <c r="E364" s="46"/>
      <c r="F364" s="46"/>
      <c r="G364" s="46"/>
      <c r="H364" s="46"/>
      <c r="I364" s="46"/>
      <c r="J364" s="46"/>
      <c r="K364" s="46"/>
    </row>
    <row r="365" spans="1:22" hidden="1" x14ac:dyDescent="0.2"/>
    <row r="366" spans="1:22" ht="15" hidden="1" x14ac:dyDescent="0.25">
      <c r="A366" s="44" t="str">
        <f>CONCATENATE("Итого по подразделу: ",IF(Source!G390&lt;&gt;"Новый подраздел", Source!G390, ""))</f>
        <v>Итого по подразделу: Очистка и дезинфекция воздуховодов</v>
      </c>
      <c r="B366" s="44"/>
      <c r="C366" s="44"/>
      <c r="D366" s="44"/>
      <c r="E366" s="44"/>
      <c r="F366" s="44"/>
      <c r="G366" s="44"/>
      <c r="H366" s="44"/>
      <c r="I366" s="42">
        <f>SUM(P364:P365)</f>
        <v>0</v>
      </c>
      <c r="J366" s="43"/>
      <c r="K366" s="27"/>
    </row>
    <row r="369" spans="1:22" ht="15" x14ac:dyDescent="0.25">
      <c r="A369" s="44" t="str">
        <f>CONCATENATE("Итого по разделу: ",IF(Source!G420&lt;&gt;"Новый раздел", Source!G420, ""))</f>
        <v>Итого по разделу: Вентиляция</v>
      </c>
      <c r="B369" s="44"/>
      <c r="C369" s="44"/>
      <c r="D369" s="44"/>
      <c r="E369" s="44"/>
      <c r="F369" s="44"/>
      <c r="G369" s="44"/>
      <c r="H369" s="44"/>
      <c r="I369" s="42">
        <f>SUM(P333:P368)</f>
        <v>100352.66</v>
      </c>
      <c r="J369" s="43"/>
      <c r="K369" s="27"/>
    </row>
    <row r="372" spans="1:22" ht="16.5" x14ac:dyDescent="0.25">
      <c r="A372" s="46" t="str">
        <f>CONCATENATE("Раздел: ",IF(Source!G450&lt;&gt;"Новый раздел", Source!G450, ""))</f>
        <v>Раздел: Теплоснабжение</v>
      </c>
      <c r="B372" s="46"/>
      <c r="C372" s="46"/>
      <c r="D372" s="46"/>
      <c r="E372" s="46"/>
      <c r="F372" s="46"/>
      <c r="G372" s="46"/>
      <c r="H372" s="46"/>
      <c r="I372" s="46"/>
      <c r="J372" s="46"/>
      <c r="K372" s="46"/>
    </row>
    <row r="373" spans="1:22" ht="42.75" x14ac:dyDescent="0.2">
      <c r="A373" s="18">
        <v>37</v>
      </c>
      <c r="B373" s="18" t="str">
        <f>Source!F457</f>
        <v>1.23-2103-41-1/1</v>
      </c>
      <c r="C373" s="18" t="str">
        <f>Source!G457</f>
        <v>Техническое обслуживание регулирующего клапана (прим. балансировочного)</v>
      </c>
      <c r="D373" s="19" t="str">
        <f>Source!H457</f>
        <v>шт.</v>
      </c>
      <c r="E373" s="9">
        <f>Source!I457</f>
        <v>30</v>
      </c>
      <c r="F373" s="21"/>
      <c r="G373" s="20"/>
      <c r="H373" s="9"/>
      <c r="I373" s="9"/>
      <c r="J373" s="21"/>
      <c r="K373" s="21"/>
      <c r="Q373">
        <f>ROUND((Source!BZ457/100)*ROUND((Source!AF457*Source!AV457)*Source!I457, 2), 2)</f>
        <v>8736</v>
      </c>
      <c r="R373">
        <f>Source!X457</f>
        <v>8736</v>
      </c>
      <c r="S373">
        <f>ROUND((Source!CA457/100)*ROUND((Source!AF457*Source!AV457)*Source!I457, 2), 2)</f>
        <v>1248</v>
      </c>
      <c r="T373">
        <f>Source!Y457</f>
        <v>1248</v>
      </c>
      <c r="U373">
        <f>ROUND((175/100)*ROUND((Source!AE457*Source!AV457)*Source!I457, 2), 2)</f>
        <v>5204.8500000000004</v>
      </c>
      <c r="V373">
        <f>ROUND((108/100)*ROUND(Source!CS457*Source!I457, 2), 2)</f>
        <v>3212.14</v>
      </c>
    </row>
    <row r="374" spans="1:22" ht="14.25" x14ac:dyDescent="0.2">
      <c r="A374" s="18"/>
      <c r="B374" s="18"/>
      <c r="C374" s="18" t="s">
        <v>820</v>
      </c>
      <c r="D374" s="19"/>
      <c r="E374" s="9"/>
      <c r="F374" s="21">
        <f>Source!AO457</f>
        <v>208</v>
      </c>
      <c r="G374" s="20" t="str">
        <f>Source!DG457</f>
        <v>)*2</v>
      </c>
      <c r="H374" s="9">
        <f>Source!AV457</f>
        <v>1</v>
      </c>
      <c r="I374" s="9">
        <f>IF(Source!BA457&lt;&gt; 0, Source!BA457, 1)</f>
        <v>1</v>
      </c>
      <c r="J374" s="21">
        <f>Source!S457</f>
        <v>12480</v>
      </c>
      <c r="K374" s="21"/>
    </row>
    <row r="375" spans="1:22" ht="14.25" x14ac:dyDescent="0.2">
      <c r="A375" s="18"/>
      <c r="B375" s="18"/>
      <c r="C375" s="18" t="s">
        <v>827</v>
      </c>
      <c r="D375" s="19"/>
      <c r="E375" s="9"/>
      <c r="F375" s="21">
        <f>Source!AM457</f>
        <v>78.180000000000007</v>
      </c>
      <c r="G375" s="20" t="str">
        <f>Source!DE457</f>
        <v>)*2</v>
      </c>
      <c r="H375" s="9">
        <f>Source!AV457</f>
        <v>1</v>
      </c>
      <c r="I375" s="9">
        <f>IF(Source!BB457&lt;&gt; 0, Source!BB457, 1)</f>
        <v>1</v>
      </c>
      <c r="J375" s="21">
        <f>Source!Q457</f>
        <v>4690.8</v>
      </c>
      <c r="K375" s="21"/>
    </row>
    <row r="376" spans="1:22" ht="14.25" x14ac:dyDescent="0.2">
      <c r="A376" s="18"/>
      <c r="B376" s="18"/>
      <c r="C376" s="18" t="s">
        <v>828</v>
      </c>
      <c r="D376" s="19"/>
      <c r="E376" s="9"/>
      <c r="F376" s="21">
        <f>Source!AN457</f>
        <v>49.57</v>
      </c>
      <c r="G376" s="20" t="str">
        <f>Source!DF457</f>
        <v>)*2</v>
      </c>
      <c r="H376" s="9">
        <f>Source!AV457</f>
        <v>1</v>
      </c>
      <c r="I376" s="9">
        <f>IF(Source!BS457&lt;&gt; 0, Source!BS457, 1)</f>
        <v>1</v>
      </c>
      <c r="J376" s="26">
        <f>Source!R457</f>
        <v>2974.2</v>
      </c>
      <c r="K376" s="21"/>
    </row>
    <row r="377" spans="1:22" ht="14.25" x14ac:dyDescent="0.2">
      <c r="A377" s="18"/>
      <c r="B377" s="18"/>
      <c r="C377" s="18" t="s">
        <v>822</v>
      </c>
      <c r="D377" s="19" t="s">
        <v>823</v>
      </c>
      <c r="E377" s="9">
        <f>Source!AT457</f>
        <v>70</v>
      </c>
      <c r="F377" s="21"/>
      <c r="G377" s="20"/>
      <c r="H377" s="9"/>
      <c r="I377" s="9"/>
      <c r="J377" s="21">
        <f>SUM(R373:R376)</f>
        <v>8736</v>
      </c>
      <c r="K377" s="21"/>
    </row>
    <row r="378" spans="1:22" ht="14.25" x14ac:dyDescent="0.2">
      <c r="A378" s="18"/>
      <c r="B378" s="18"/>
      <c r="C378" s="18" t="s">
        <v>824</v>
      </c>
      <c r="D378" s="19" t="s">
        <v>823</v>
      </c>
      <c r="E378" s="9">
        <f>Source!AU457</f>
        <v>10</v>
      </c>
      <c r="F378" s="21"/>
      <c r="G378" s="20"/>
      <c r="H378" s="9"/>
      <c r="I378" s="9"/>
      <c r="J378" s="21">
        <f>SUM(T373:T377)</f>
        <v>1248</v>
      </c>
      <c r="K378" s="21"/>
    </row>
    <row r="379" spans="1:22" ht="14.25" x14ac:dyDescent="0.2">
      <c r="A379" s="18"/>
      <c r="B379" s="18"/>
      <c r="C379" s="18" t="s">
        <v>829</v>
      </c>
      <c r="D379" s="19" t="s">
        <v>823</v>
      </c>
      <c r="E379" s="9">
        <f>108</f>
        <v>108</v>
      </c>
      <c r="F379" s="21"/>
      <c r="G379" s="20"/>
      <c r="H379" s="9"/>
      <c r="I379" s="9"/>
      <c r="J379" s="21">
        <f>SUM(V373:V378)</f>
        <v>3212.14</v>
      </c>
      <c r="K379" s="21"/>
    </row>
    <row r="380" spans="1:22" ht="14.25" x14ac:dyDescent="0.2">
      <c r="A380" s="18"/>
      <c r="B380" s="18"/>
      <c r="C380" s="18" t="s">
        <v>825</v>
      </c>
      <c r="D380" s="19" t="s">
        <v>826</v>
      </c>
      <c r="E380" s="9">
        <f>Source!AQ457</f>
        <v>0.37</v>
      </c>
      <c r="F380" s="21"/>
      <c r="G380" s="20" t="str">
        <f>Source!DI457</f>
        <v>)*2</v>
      </c>
      <c r="H380" s="9">
        <f>Source!AV457</f>
        <v>1</v>
      </c>
      <c r="I380" s="9"/>
      <c r="J380" s="21"/>
      <c r="K380" s="21">
        <f>Source!U457</f>
        <v>22.2</v>
      </c>
    </row>
    <row r="381" spans="1:22" ht="15" x14ac:dyDescent="0.25">
      <c r="A381" s="23"/>
      <c r="B381" s="23"/>
      <c r="C381" s="23"/>
      <c r="D381" s="23"/>
      <c r="E381" s="23"/>
      <c r="F381" s="23"/>
      <c r="G381" s="23"/>
      <c r="H381" s="23"/>
      <c r="I381" s="45">
        <f>J374+J375+J377+J378+J379</f>
        <v>30366.94</v>
      </c>
      <c r="J381" s="45"/>
      <c r="K381" s="24">
        <f>IF(Source!I457&lt;&gt;0, ROUND(I381/Source!I457, 2), 0)</f>
        <v>1012.23</v>
      </c>
      <c r="P381" s="22">
        <f>I381</f>
        <v>30366.94</v>
      </c>
    </row>
    <row r="383" spans="1:22" ht="15" x14ac:dyDescent="0.25">
      <c r="A383" s="44" t="str">
        <f>CONCATENATE("Итого по разделу: ",IF(Source!G459&lt;&gt;"Новый раздел", Source!G459, ""))</f>
        <v>Итого по разделу: Теплоснабжение</v>
      </c>
      <c r="B383" s="44"/>
      <c r="C383" s="44"/>
      <c r="D383" s="44"/>
      <c r="E383" s="44"/>
      <c r="F383" s="44"/>
      <c r="G383" s="44"/>
      <c r="H383" s="44"/>
      <c r="I383" s="42">
        <f>SUM(P372:P382)</f>
        <v>30366.94</v>
      </c>
      <c r="J383" s="43"/>
      <c r="K383" s="27"/>
    </row>
    <row r="386" spans="1:22" ht="16.5" x14ac:dyDescent="0.25">
      <c r="A386" s="46" t="str">
        <f>CONCATENATE("Раздел: ",IF(Source!G489&lt;&gt;"Новый раздел", Source!G489, ""))</f>
        <v>Раздел: Системы электроснабжения</v>
      </c>
      <c r="B386" s="46"/>
      <c r="C386" s="46"/>
      <c r="D386" s="46"/>
      <c r="E386" s="46"/>
      <c r="F386" s="46"/>
      <c r="G386" s="46"/>
      <c r="H386" s="46"/>
      <c r="I386" s="46"/>
      <c r="J386" s="46"/>
      <c r="K386" s="46"/>
    </row>
    <row r="388" spans="1:22" ht="16.5" x14ac:dyDescent="0.25">
      <c r="A388" s="46" t="str">
        <f>CONCATENATE("Подраздел: ",IF(Source!G493&lt;&gt;"Новый подраздел", Source!G493, ""))</f>
        <v>Подраздел: Электроосвещение</v>
      </c>
      <c r="B388" s="46"/>
      <c r="C388" s="46"/>
      <c r="D388" s="46"/>
      <c r="E388" s="46"/>
      <c r="F388" s="46"/>
      <c r="G388" s="46"/>
      <c r="H388" s="46"/>
      <c r="I388" s="46"/>
      <c r="J388" s="46"/>
      <c r="K388" s="46"/>
    </row>
    <row r="389" spans="1:22" ht="71.25" x14ac:dyDescent="0.2">
      <c r="A389" s="18">
        <v>38</v>
      </c>
      <c r="B389" s="18" t="str">
        <f>Source!F499</f>
        <v>1.21-2203-4-1/1</v>
      </c>
      <c r="C389" s="18" t="str">
        <f>Source!G499</f>
        <v>Техническое обслуживание панельного распределительного щита с установочными автоматическими выключателями серии А-3100 на номинальный ток до 600 А</v>
      </c>
      <c r="D389" s="19" t="str">
        <f>Source!H499</f>
        <v>шт.</v>
      </c>
      <c r="E389" s="9">
        <f>Source!I499</f>
        <v>1</v>
      </c>
      <c r="F389" s="21"/>
      <c r="G389" s="20"/>
      <c r="H389" s="9"/>
      <c r="I389" s="9"/>
      <c r="J389" s="21"/>
      <c r="K389" s="21"/>
      <c r="Q389">
        <f>ROUND((Source!BZ499/100)*ROUND((Source!AF499*Source!AV499)*Source!I499, 2), 2)</f>
        <v>11670.55</v>
      </c>
      <c r="R389">
        <f>Source!X499</f>
        <v>11670.55</v>
      </c>
      <c r="S389">
        <f>ROUND((Source!CA499/100)*ROUND((Source!AF499*Source!AV499)*Source!I499, 2), 2)</f>
        <v>1667.22</v>
      </c>
      <c r="T389">
        <f>Source!Y499</f>
        <v>1667.22</v>
      </c>
      <c r="U389">
        <f>ROUND((175/100)*ROUND((Source!AE499*Source!AV499)*Source!I499, 2), 2)</f>
        <v>0</v>
      </c>
      <c r="V389">
        <f>ROUND((108/100)*ROUND(Source!CS499*Source!I499, 2), 2)</f>
        <v>0</v>
      </c>
    </row>
    <row r="390" spans="1:22" ht="14.25" x14ac:dyDescent="0.2">
      <c r="A390" s="18"/>
      <c r="B390" s="18"/>
      <c r="C390" s="18" t="s">
        <v>820</v>
      </c>
      <c r="D390" s="19"/>
      <c r="E390" s="9"/>
      <c r="F390" s="21">
        <f>Source!AO499</f>
        <v>8336.11</v>
      </c>
      <c r="G390" s="20" t="str">
        <f>Source!DG499</f>
        <v>)*2</v>
      </c>
      <c r="H390" s="9">
        <f>Source!AV499</f>
        <v>1</v>
      </c>
      <c r="I390" s="9">
        <f>IF(Source!BA499&lt;&gt; 0, Source!BA499, 1)</f>
        <v>1</v>
      </c>
      <c r="J390" s="21">
        <f>Source!S499</f>
        <v>16672.22</v>
      </c>
      <c r="K390" s="21"/>
    </row>
    <row r="391" spans="1:22" ht="14.25" x14ac:dyDescent="0.2">
      <c r="A391" s="18"/>
      <c r="B391" s="18"/>
      <c r="C391" s="18" t="s">
        <v>821</v>
      </c>
      <c r="D391" s="19"/>
      <c r="E391" s="9"/>
      <c r="F391" s="21">
        <f>Source!AL499</f>
        <v>115.07</v>
      </c>
      <c r="G391" s="20" t="str">
        <f>Source!DD499</f>
        <v>)*2</v>
      </c>
      <c r="H391" s="9">
        <f>Source!AW499</f>
        <v>1</v>
      </c>
      <c r="I391" s="9">
        <f>IF(Source!BC499&lt;&gt; 0, Source!BC499, 1)</f>
        <v>1</v>
      </c>
      <c r="J391" s="21">
        <f>Source!P499</f>
        <v>230.14</v>
      </c>
      <c r="K391" s="21"/>
    </row>
    <row r="392" spans="1:22" ht="14.25" x14ac:dyDescent="0.2">
      <c r="A392" s="18"/>
      <c r="B392" s="18"/>
      <c r="C392" s="18" t="s">
        <v>822</v>
      </c>
      <c r="D392" s="19" t="s">
        <v>823</v>
      </c>
      <c r="E392" s="9">
        <f>Source!AT499</f>
        <v>70</v>
      </c>
      <c r="F392" s="21"/>
      <c r="G392" s="20"/>
      <c r="H392" s="9"/>
      <c r="I392" s="9"/>
      <c r="J392" s="21">
        <f>SUM(R389:R391)</f>
        <v>11670.55</v>
      </c>
      <c r="K392" s="21"/>
    </row>
    <row r="393" spans="1:22" ht="14.25" x14ac:dyDescent="0.2">
      <c r="A393" s="18"/>
      <c r="B393" s="18"/>
      <c r="C393" s="18" t="s">
        <v>824</v>
      </c>
      <c r="D393" s="19" t="s">
        <v>823</v>
      </c>
      <c r="E393" s="9">
        <f>Source!AU499</f>
        <v>10</v>
      </c>
      <c r="F393" s="21"/>
      <c r="G393" s="20"/>
      <c r="H393" s="9"/>
      <c r="I393" s="9"/>
      <c r="J393" s="21">
        <f>SUM(T389:T392)</f>
        <v>1667.22</v>
      </c>
      <c r="K393" s="21"/>
    </row>
    <row r="394" spans="1:22" ht="14.25" x14ac:dyDescent="0.2">
      <c r="A394" s="18"/>
      <c r="B394" s="18"/>
      <c r="C394" s="18" t="s">
        <v>825</v>
      </c>
      <c r="D394" s="19" t="s">
        <v>826</v>
      </c>
      <c r="E394" s="9">
        <f>Source!AQ499</f>
        <v>13.5</v>
      </c>
      <c r="F394" s="21"/>
      <c r="G394" s="20" t="str">
        <f>Source!DI499</f>
        <v>)*2</v>
      </c>
      <c r="H394" s="9">
        <f>Source!AV499</f>
        <v>1</v>
      </c>
      <c r="I394" s="9"/>
      <c r="J394" s="21"/>
      <c r="K394" s="21">
        <f>Source!U499</f>
        <v>27</v>
      </c>
    </row>
    <row r="395" spans="1:22" ht="15" x14ac:dyDescent="0.25">
      <c r="A395" s="23"/>
      <c r="B395" s="23"/>
      <c r="C395" s="23"/>
      <c r="D395" s="23"/>
      <c r="E395" s="23"/>
      <c r="F395" s="23"/>
      <c r="G395" s="23"/>
      <c r="H395" s="23"/>
      <c r="I395" s="45">
        <f>J390+J391+J392+J393</f>
        <v>30240.13</v>
      </c>
      <c r="J395" s="45"/>
      <c r="K395" s="24">
        <f>IF(Source!I499&lt;&gt;0, ROUND(I395/Source!I499, 2), 0)</f>
        <v>30240.13</v>
      </c>
      <c r="P395" s="22">
        <f>I395</f>
        <v>30240.13</v>
      </c>
    </row>
    <row r="396" spans="1:22" ht="42.75" x14ac:dyDescent="0.2">
      <c r="A396" s="18">
        <v>39</v>
      </c>
      <c r="B396" s="18" t="str">
        <f>Source!F500</f>
        <v>1.21-2303-28-1/1</v>
      </c>
      <c r="C396" s="18" t="str">
        <f>Source!G500</f>
        <v>Техническое обслуживание автоматического выключателя до 160 А</v>
      </c>
      <c r="D396" s="19" t="str">
        <f>Source!H500</f>
        <v>шт.</v>
      </c>
      <c r="E396" s="9">
        <f>Source!I500</f>
        <v>12</v>
      </c>
      <c r="F396" s="21"/>
      <c r="G396" s="20"/>
      <c r="H396" s="9"/>
      <c r="I396" s="9"/>
      <c r="J396" s="21"/>
      <c r="K396" s="21"/>
      <c r="Q396">
        <f>ROUND((Source!BZ500/100)*ROUND((Source!AF500*Source!AV500)*Source!I500, 2), 2)</f>
        <v>7153.44</v>
      </c>
      <c r="R396">
        <f>Source!X500</f>
        <v>7153.44</v>
      </c>
      <c r="S396">
        <f>ROUND((Source!CA500/100)*ROUND((Source!AF500*Source!AV500)*Source!I500, 2), 2)</f>
        <v>1021.92</v>
      </c>
      <c r="T396">
        <f>Source!Y500</f>
        <v>1021.92</v>
      </c>
      <c r="U396">
        <f>ROUND((175/100)*ROUND((Source!AE500*Source!AV500)*Source!I500, 2), 2)</f>
        <v>0</v>
      </c>
      <c r="V396">
        <f>ROUND((108/100)*ROUND(Source!CS500*Source!I500, 2), 2)</f>
        <v>0</v>
      </c>
    </row>
    <row r="397" spans="1:22" ht="14.25" x14ac:dyDescent="0.2">
      <c r="A397" s="18"/>
      <c r="B397" s="18"/>
      <c r="C397" s="18" t="s">
        <v>820</v>
      </c>
      <c r="D397" s="19"/>
      <c r="E397" s="9"/>
      <c r="F397" s="21">
        <f>Source!AO500</f>
        <v>212.9</v>
      </c>
      <c r="G397" s="20" t="str">
        <f>Source!DG500</f>
        <v>)*4</v>
      </c>
      <c r="H397" s="9">
        <f>Source!AV500</f>
        <v>1</v>
      </c>
      <c r="I397" s="9">
        <f>IF(Source!BA500&lt;&gt; 0, Source!BA500, 1)</f>
        <v>1</v>
      </c>
      <c r="J397" s="21">
        <f>Source!S500</f>
        <v>10219.200000000001</v>
      </c>
      <c r="K397" s="21"/>
    </row>
    <row r="398" spans="1:22" ht="14.25" x14ac:dyDescent="0.2">
      <c r="A398" s="18"/>
      <c r="B398" s="18"/>
      <c r="C398" s="18" t="s">
        <v>821</v>
      </c>
      <c r="D398" s="19"/>
      <c r="E398" s="9"/>
      <c r="F398" s="21">
        <f>Source!AL500</f>
        <v>4.53</v>
      </c>
      <c r="G398" s="20" t="str">
        <f>Source!DD500</f>
        <v>)*4</v>
      </c>
      <c r="H398" s="9">
        <f>Source!AW500</f>
        <v>1</v>
      </c>
      <c r="I398" s="9">
        <f>IF(Source!BC500&lt;&gt; 0, Source!BC500, 1)</f>
        <v>1</v>
      </c>
      <c r="J398" s="21">
        <f>Source!P500</f>
        <v>217.44</v>
      </c>
      <c r="K398" s="21"/>
    </row>
    <row r="399" spans="1:22" ht="14.25" x14ac:dyDescent="0.2">
      <c r="A399" s="18"/>
      <c r="B399" s="18"/>
      <c r="C399" s="18" t="s">
        <v>822</v>
      </c>
      <c r="D399" s="19" t="s">
        <v>823</v>
      </c>
      <c r="E399" s="9">
        <f>Source!AT500</f>
        <v>70</v>
      </c>
      <c r="F399" s="21"/>
      <c r="G399" s="20"/>
      <c r="H399" s="9"/>
      <c r="I399" s="9"/>
      <c r="J399" s="21">
        <f>SUM(R396:R398)</f>
        <v>7153.44</v>
      </c>
      <c r="K399" s="21"/>
    </row>
    <row r="400" spans="1:22" ht="14.25" x14ac:dyDescent="0.2">
      <c r="A400" s="18"/>
      <c r="B400" s="18"/>
      <c r="C400" s="18" t="s">
        <v>824</v>
      </c>
      <c r="D400" s="19" t="s">
        <v>823</v>
      </c>
      <c r="E400" s="9">
        <f>Source!AU500</f>
        <v>10</v>
      </c>
      <c r="F400" s="21"/>
      <c r="G400" s="20"/>
      <c r="H400" s="9"/>
      <c r="I400" s="9"/>
      <c r="J400" s="21">
        <f>SUM(T396:T399)</f>
        <v>1021.92</v>
      </c>
      <c r="K400" s="21"/>
    </row>
    <row r="401" spans="1:22" ht="14.25" x14ac:dyDescent="0.2">
      <c r="A401" s="18"/>
      <c r="B401" s="18"/>
      <c r="C401" s="18" t="s">
        <v>825</v>
      </c>
      <c r="D401" s="19" t="s">
        <v>826</v>
      </c>
      <c r="E401" s="9">
        <f>Source!AQ500</f>
        <v>0.3</v>
      </c>
      <c r="F401" s="21"/>
      <c r="G401" s="20" t="str">
        <f>Source!DI500</f>
        <v>)*4</v>
      </c>
      <c r="H401" s="9">
        <f>Source!AV500</f>
        <v>1</v>
      </c>
      <c r="I401" s="9"/>
      <c r="J401" s="21"/>
      <c r="K401" s="21">
        <f>Source!U500</f>
        <v>14.399999999999999</v>
      </c>
    </row>
    <row r="402" spans="1:22" ht="15" x14ac:dyDescent="0.25">
      <c r="A402" s="23"/>
      <c r="B402" s="23"/>
      <c r="C402" s="23"/>
      <c r="D402" s="23"/>
      <c r="E402" s="23"/>
      <c r="F402" s="23"/>
      <c r="G402" s="23"/>
      <c r="H402" s="23"/>
      <c r="I402" s="45">
        <f>J397+J398+J399+J400</f>
        <v>18612</v>
      </c>
      <c r="J402" s="45"/>
      <c r="K402" s="24">
        <f>IF(Source!I500&lt;&gt;0, ROUND(I402/Source!I500, 2), 0)</f>
        <v>1551</v>
      </c>
      <c r="P402" s="22">
        <f>I402</f>
        <v>18612</v>
      </c>
    </row>
    <row r="403" spans="1:22" ht="28.5" x14ac:dyDescent="0.2">
      <c r="A403" s="18">
        <v>40</v>
      </c>
      <c r="B403" s="18" t="str">
        <f>Source!F501</f>
        <v>1.21-2203-27-1/1</v>
      </c>
      <c r="C403" s="18" t="str">
        <f>Source!G501</f>
        <v>Техническое обслуживание контакторов номинальный ток до 160 А</v>
      </c>
      <c r="D403" s="19" t="str">
        <f>Source!H501</f>
        <v>шт.</v>
      </c>
      <c r="E403" s="9">
        <f>Source!I501</f>
        <v>1</v>
      </c>
      <c r="F403" s="21"/>
      <c r="G403" s="20"/>
      <c r="H403" s="9"/>
      <c r="I403" s="9"/>
      <c r="J403" s="21"/>
      <c r="K403" s="21"/>
      <c r="Q403">
        <f>ROUND((Source!BZ501/100)*ROUND((Source!AF501*Source!AV501)*Source!I501, 2), 2)</f>
        <v>691.6</v>
      </c>
      <c r="R403">
        <f>Source!X501</f>
        <v>691.6</v>
      </c>
      <c r="S403">
        <f>ROUND((Source!CA501/100)*ROUND((Source!AF501*Source!AV501)*Source!I501, 2), 2)</f>
        <v>98.8</v>
      </c>
      <c r="T403">
        <f>Source!Y501</f>
        <v>98.8</v>
      </c>
      <c r="U403">
        <f>ROUND((175/100)*ROUND((Source!AE501*Source!AV501)*Source!I501, 2), 2)</f>
        <v>0</v>
      </c>
      <c r="V403">
        <f>ROUND((108/100)*ROUND(Source!CS501*Source!I501, 2), 2)</f>
        <v>0</v>
      </c>
    </row>
    <row r="404" spans="1:22" ht="14.25" x14ac:dyDescent="0.2">
      <c r="A404" s="18"/>
      <c r="B404" s="18"/>
      <c r="C404" s="18" t="s">
        <v>820</v>
      </c>
      <c r="D404" s="19"/>
      <c r="E404" s="9"/>
      <c r="F404" s="21">
        <f>Source!AO501</f>
        <v>247</v>
      </c>
      <c r="G404" s="20" t="str">
        <f>Source!DG501</f>
        <v>)*4</v>
      </c>
      <c r="H404" s="9">
        <f>Source!AV501</f>
        <v>1</v>
      </c>
      <c r="I404" s="9">
        <f>IF(Source!BA501&lt;&gt; 0, Source!BA501, 1)</f>
        <v>1</v>
      </c>
      <c r="J404" s="21">
        <f>Source!S501</f>
        <v>988</v>
      </c>
      <c r="K404" s="21"/>
    </row>
    <row r="405" spans="1:22" ht="14.25" x14ac:dyDescent="0.2">
      <c r="A405" s="18"/>
      <c r="B405" s="18"/>
      <c r="C405" s="18" t="s">
        <v>821</v>
      </c>
      <c r="D405" s="19"/>
      <c r="E405" s="9"/>
      <c r="F405" s="21">
        <f>Source!AL501</f>
        <v>19.309999999999999</v>
      </c>
      <c r="G405" s="20" t="str">
        <f>Source!DD501</f>
        <v>)*4</v>
      </c>
      <c r="H405" s="9">
        <f>Source!AW501</f>
        <v>1</v>
      </c>
      <c r="I405" s="9">
        <f>IF(Source!BC501&lt;&gt; 0, Source!BC501, 1)</f>
        <v>1</v>
      </c>
      <c r="J405" s="21">
        <f>Source!P501</f>
        <v>77.239999999999995</v>
      </c>
      <c r="K405" s="21"/>
    </row>
    <row r="406" spans="1:22" ht="14.25" x14ac:dyDescent="0.2">
      <c r="A406" s="18"/>
      <c r="B406" s="18"/>
      <c r="C406" s="18" t="s">
        <v>822</v>
      </c>
      <c r="D406" s="19" t="s">
        <v>823</v>
      </c>
      <c r="E406" s="9">
        <f>Source!AT501</f>
        <v>70</v>
      </c>
      <c r="F406" s="21"/>
      <c r="G406" s="20"/>
      <c r="H406" s="9"/>
      <c r="I406" s="9"/>
      <c r="J406" s="21">
        <f>SUM(R403:R405)</f>
        <v>691.6</v>
      </c>
      <c r="K406" s="21"/>
    </row>
    <row r="407" spans="1:22" ht="14.25" x14ac:dyDescent="0.2">
      <c r="A407" s="18"/>
      <c r="B407" s="18"/>
      <c r="C407" s="18" t="s">
        <v>824</v>
      </c>
      <c r="D407" s="19" t="s">
        <v>823</v>
      </c>
      <c r="E407" s="9">
        <f>Source!AU501</f>
        <v>10</v>
      </c>
      <c r="F407" s="21"/>
      <c r="G407" s="20"/>
      <c r="H407" s="9"/>
      <c r="I407" s="9"/>
      <c r="J407" s="21">
        <f>SUM(T403:T406)</f>
        <v>98.8</v>
      </c>
      <c r="K407" s="21"/>
    </row>
    <row r="408" spans="1:22" ht="14.25" x14ac:dyDescent="0.2">
      <c r="A408" s="18"/>
      <c r="B408" s="18"/>
      <c r="C408" s="18" t="s">
        <v>825</v>
      </c>
      <c r="D408" s="19" t="s">
        <v>826</v>
      </c>
      <c r="E408" s="9">
        <f>Source!AQ501</f>
        <v>0.4</v>
      </c>
      <c r="F408" s="21"/>
      <c r="G408" s="20" t="str">
        <f>Source!DI501</f>
        <v>)*4</v>
      </c>
      <c r="H408" s="9">
        <f>Source!AV501</f>
        <v>1</v>
      </c>
      <c r="I408" s="9"/>
      <c r="J408" s="21"/>
      <c r="K408" s="21">
        <f>Source!U501</f>
        <v>1.6</v>
      </c>
    </row>
    <row r="409" spans="1:22" ht="15" x14ac:dyDescent="0.25">
      <c r="A409" s="23"/>
      <c r="B409" s="23"/>
      <c r="C409" s="23"/>
      <c r="D409" s="23"/>
      <c r="E409" s="23"/>
      <c r="F409" s="23"/>
      <c r="G409" s="23"/>
      <c r="H409" s="23"/>
      <c r="I409" s="45">
        <f>J404+J405+J406+J407</f>
        <v>1855.64</v>
      </c>
      <c r="J409" s="45"/>
      <c r="K409" s="24">
        <f>IF(Source!I501&lt;&gt;0, ROUND(I409/Source!I501, 2), 0)</f>
        <v>1855.64</v>
      </c>
      <c r="P409" s="22">
        <f>I409</f>
        <v>1855.64</v>
      </c>
    </row>
    <row r="410" spans="1:22" ht="71.25" x14ac:dyDescent="0.2">
      <c r="A410" s="18">
        <v>41</v>
      </c>
      <c r="B410" s="18" t="str">
        <f>Source!F504</f>
        <v>1.21-2203-4-1/1</v>
      </c>
      <c r="C410" s="18" t="str">
        <f>Source!G504</f>
        <v>Техническое обслуживание панельного распределительного щита с установочными автоматическими выключателями серии А-3100 на номинальный ток до 600 А</v>
      </c>
      <c r="D410" s="19" t="str">
        <f>Source!H504</f>
        <v>шт.</v>
      </c>
      <c r="E410" s="9">
        <f>Source!I504</f>
        <v>1</v>
      </c>
      <c r="F410" s="21"/>
      <c r="G410" s="20"/>
      <c r="H410" s="9"/>
      <c r="I410" s="9"/>
      <c r="J410" s="21"/>
      <c r="K410" s="21"/>
      <c r="Q410">
        <f>ROUND((Source!BZ504/100)*ROUND((Source!AF504*Source!AV504)*Source!I504, 2), 2)</f>
        <v>11670.55</v>
      </c>
      <c r="R410">
        <f>Source!X504</f>
        <v>11670.55</v>
      </c>
      <c r="S410">
        <f>ROUND((Source!CA504/100)*ROUND((Source!AF504*Source!AV504)*Source!I504, 2), 2)</f>
        <v>1667.22</v>
      </c>
      <c r="T410">
        <f>Source!Y504</f>
        <v>1667.22</v>
      </c>
      <c r="U410">
        <f>ROUND((175/100)*ROUND((Source!AE504*Source!AV504)*Source!I504, 2), 2)</f>
        <v>0</v>
      </c>
      <c r="V410">
        <f>ROUND((108/100)*ROUND(Source!CS504*Source!I504, 2), 2)</f>
        <v>0</v>
      </c>
    </row>
    <row r="411" spans="1:22" ht="14.25" x14ac:dyDescent="0.2">
      <c r="A411" s="18"/>
      <c r="B411" s="18"/>
      <c r="C411" s="18" t="s">
        <v>820</v>
      </c>
      <c r="D411" s="19"/>
      <c r="E411" s="9"/>
      <c r="F411" s="21">
        <f>Source!AO504</f>
        <v>8336.11</v>
      </c>
      <c r="G411" s="20" t="str">
        <f>Source!DG504</f>
        <v>)*2</v>
      </c>
      <c r="H411" s="9">
        <f>Source!AV504</f>
        <v>1</v>
      </c>
      <c r="I411" s="9">
        <f>IF(Source!BA504&lt;&gt; 0, Source!BA504, 1)</f>
        <v>1</v>
      </c>
      <c r="J411" s="21">
        <f>Source!S504</f>
        <v>16672.22</v>
      </c>
      <c r="K411" s="21"/>
    </row>
    <row r="412" spans="1:22" ht="14.25" x14ac:dyDescent="0.2">
      <c r="A412" s="18"/>
      <c r="B412" s="18"/>
      <c r="C412" s="18" t="s">
        <v>821</v>
      </c>
      <c r="D412" s="19"/>
      <c r="E412" s="9"/>
      <c r="F412" s="21">
        <f>Source!AL504</f>
        <v>115.07</v>
      </c>
      <c r="G412" s="20" t="str">
        <f>Source!DD504</f>
        <v>)*2</v>
      </c>
      <c r="H412" s="9">
        <f>Source!AW504</f>
        <v>1</v>
      </c>
      <c r="I412" s="9">
        <f>IF(Source!BC504&lt;&gt; 0, Source!BC504, 1)</f>
        <v>1</v>
      </c>
      <c r="J412" s="21">
        <f>Source!P504</f>
        <v>230.14</v>
      </c>
      <c r="K412" s="21"/>
    </row>
    <row r="413" spans="1:22" ht="14.25" x14ac:dyDescent="0.2">
      <c r="A413" s="18"/>
      <c r="B413" s="18"/>
      <c r="C413" s="18" t="s">
        <v>822</v>
      </c>
      <c r="D413" s="19" t="s">
        <v>823</v>
      </c>
      <c r="E413" s="9">
        <f>Source!AT504</f>
        <v>70</v>
      </c>
      <c r="F413" s="21"/>
      <c r="G413" s="20"/>
      <c r="H413" s="9"/>
      <c r="I413" s="9"/>
      <c r="J413" s="21">
        <f>SUM(R410:R412)</f>
        <v>11670.55</v>
      </c>
      <c r="K413" s="21"/>
    </row>
    <row r="414" spans="1:22" ht="14.25" x14ac:dyDescent="0.2">
      <c r="A414" s="18"/>
      <c r="B414" s="18"/>
      <c r="C414" s="18" t="s">
        <v>824</v>
      </c>
      <c r="D414" s="19" t="s">
        <v>823</v>
      </c>
      <c r="E414" s="9">
        <f>Source!AU504</f>
        <v>10</v>
      </c>
      <c r="F414" s="21"/>
      <c r="G414" s="20"/>
      <c r="H414" s="9"/>
      <c r="I414" s="9"/>
      <c r="J414" s="21">
        <f>SUM(T410:T413)</f>
        <v>1667.22</v>
      </c>
      <c r="K414" s="21"/>
    </row>
    <row r="415" spans="1:22" ht="14.25" x14ac:dyDescent="0.2">
      <c r="A415" s="18"/>
      <c r="B415" s="18"/>
      <c r="C415" s="18" t="s">
        <v>825</v>
      </c>
      <c r="D415" s="19" t="s">
        <v>826</v>
      </c>
      <c r="E415" s="9">
        <f>Source!AQ504</f>
        <v>13.5</v>
      </c>
      <c r="F415" s="21"/>
      <c r="G415" s="20" t="str">
        <f>Source!DI504</f>
        <v>)*2</v>
      </c>
      <c r="H415" s="9">
        <f>Source!AV504</f>
        <v>1</v>
      </c>
      <c r="I415" s="9"/>
      <c r="J415" s="21"/>
      <c r="K415" s="21">
        <f>Source!U504</f>
        <v>27</v>
      </c>
    </row>
    <row r="416" spans="1:22" ht="15" x14ac:dyDescent="0.25">
      <c r="A416" s="23"/>
      <c r="B416" s="23"/>
      <c r="C416" s="23"/>
      <c r="D416" s="23"/>
      <c r="E416" s="23"/>
      <c r="F416" s="23"/>
      <c r="G416" s="23"/>
      <c r="H416" s="23"/>
      <c r="I416" s="45">
        <f>J411+J412+J413+J414</f>
        <v>30240.13</v>
      </c>
      <c r="J416" s="45"/>
      <c r="K416" s="24">
        <f>IF(Source!I504&lt;&gt;0, ROUND(I416/Source!I504, 2), 0)</f>
        <v>30240.13</v>
      </c>
      <c r="P416" s="22">
        <f>I416</f>
        <v>30240.13</v>
      </c>
    </row>
    <row r="417" spans="1:22" ht="42.75" x14ac:dyDescent="0.2">
      <c r="A417" s="18">
        <v>42</v>
      </c>
      <c r="B417" s="18" t="str">
        <f>Source!F505</f>
        <v>1.21-2303-28-1/1</v>
      </c>
      <c r="C417" s="18" t="str">
        <f>Source!G505</f>
        <v>Техническое обслуживание автоматического выключателя до 160 А</v>
      </c>
      <c r="D417" s="19" t="str">
        <f>Source!H505</f>
        <v>шт.</v>
      </c>
      <c r="E417" s="9">
        <f>Source!I505</f>
        <v>17</v>
      </c>
      <c r="F417" s="21"/>
      <c r="G417" s="20"/>
      <c r="H417" s="9"/>
      <c r="I417" s="9"/>
      <c r="J417" s="21"/>
      <c r="K417" s="21"/>
      <c r="Q417">
        <f>ROUND((Source!BZ505/100)*ROUND((Source!AF505*Source!AV505)*Source!I505, 2), 2)</f>
        <v>10134.040000000001</v>
      </c>
      <c r="R417">
        <f>Source!X505</f>
        <v>10134.040000000001</v>
      </c>
      <c r="S417">
        <f>ROUND((Source!CA505/100)*ROUND((Source!AF505*Source!AV505)*Source!I505, 2), 2)</f>
        <v>1447.72</v>
      </c>
      <c r="T417">
        <f>Source!Y505</f>
        <v>1447.72</v>
      </c>
      <c r="U417">
        <f>ROUND((175/100)*ROUND((Source!AE505*Source!AV505)*Source!I505, 2), 2)</f>
        <v>0</v>
      </c>
      <c r="V417">
        <f>ROUND((108/100)*ROUND(Source!CS505*Source!I505, 2), 2)</f>
        <v>0</v>
      </c>
    </row>
    <row r="418" spans="1:22" ht="14.25" x14ac:dyDescent="0.2">
      <c r="A418" s="18"/>
      <c r="B418" s="18"/>
      <c r="C418" s="18" t="s">
        <v>820</v>
      </c>
      <c r="D418" s="19"/>
      <c r="E418" s="9"/>
      <c r="F418" s="21">
        <f>Source!AO505</f>
        <v>212.9</v>
      </c>
      <c r="G418" s="20" t="str">
        <f>Source!DG505</f>
        <v>)*4</v>
      </c>
      <c r="H418" s="9">
        <f>Source!AV505</f>
        <v>1</v>
      </c>
      <c r="I418" s="9">
        <f>IF(Source!BA505&lt;&gt; 0, Source!BA505, 1)</f>
        <v>1</v>
      </c>
      <c r="J418" s="21">
        <f>Source!S505</f>
        <v>14477.2</v>
      </c>
      <c r="K418" s="21"/>
    </row>
    <row r="419" spans="1:22" ht="14.25" x14ac:dyDescent="0.2">
      <c r="A419" s="18"/>
      <c r="B419" s="18"/>
      <c r="C419" s="18" t="s">
        <v>821</v>
      </c>
      <c r="D419" s="19"/>
      <c r="E419" s="9"/>
      <c r="F419" s="21">
        <f>Source!AL505</f>
        <v>4.53</v>
      </c>
      <c r="G419" s="20" t="str">
        <f>Source!DD505</f>
        <v>)*4</v>
      </c>
      <c r="H419" s="9">
        <f>Source!AW505</f>
        <v>1</v>
      </c>
      <c r="I419" s="9">
        <f>IF(Source!BC505&lt;&gt; 0, Source!BC505, 1)</f>
        <v>1</v>
      </c>
      <c r="J419" s="21">
        <f>Source!P505</f>
        <v>308.04000000000002</v>
      </c>
      <c r="K419" s="21"/>
    </row>
    <row r="420" spans="1:22" ht="14.25" x14ac:dyDescent="0.2">
      <c r="A420" s="18"/>
      <c r="B420" s="18"/>
      <c r="C420" s="18" t="s">
        <v>822</v>
      </c>
      <c r="D420" s="19" t="s">
        <v>823</v>
      </c>
      <c r="E420" s="9">
        <f>Source!AT505</f>
        <v>70</v>
      </c>
      <c r="F420" s="21"/>
      <c r="G420" s="20"/>
      <c r="H420" s="9"/>
      <c r="I420" s="9"/>
      <c r="J420" s="21">
        <f>SUM(R417:R419)</f>
        <v>10134.040000000001</v>
      </c>
      <c r="K420" s="21"/>
    </row>
    <row r="421" spans="1:22" ht="14.25" x14ac:dyDescent="0.2">
      <c r="A421" s="18"/>
      <c r="B421" s="18"/>
      <c r="C421" s="18" t="s">
        <v>824</v>
      </c>
      <c r="D421" s="19" t="s">
        <v>823</v>
      </c>
      <c r="E421" s="9">
        <f>Source!AU505</f>
        <v>10</v>
      </c>
      <c r="F421" s="21"/>
      <c r="G421" s="20"/>
      <c r="H421" s="9"/>
      <c r="I421" s="9"/>
      <c r="J421" s="21">
        <f>SUM(T417:T420)</f>
        <v>1447.72</v>
      </c>
      <c r="K421" s="21"/>
    </row>
    <row r="422" spans="1:22" ht="14.25" x14ac:dyDescent="0.2">
      <c r="A422" s="18"/>
      <c r="B422" s="18"/>
      <c r="C422" s="18" t="s">
        <v>825</v>
      </c>
      <c r="D422" s="19" t="s">
        <v>826</v>
      </c>
      <c r="E422" s="9">
        <f>Source!AQ505</f>
        <v>0.3</v>
      </c>
      <c r="F422" s="21"/>
      <c r="G422" s="20" t="str">
        <f>Source!DI505</f>
        <v>)*4</v>
      </c>
      <c r="H422" s="9">
        <f>Source!AV505</f>
        <v>1</v>
      </c>
      <c r="I422" s="9"/>
      <c r="J422" s="21"/>
      <c r="K422" s="21">
        <f>Source!U505</f>
        <v>20.399999999999999</v>
      </c>
    </row>
    <row r="423" spans="1:22" ht="15" x14ac:dyDescent="0.25">
      <c r="A423" s="23"/>
      <c r="B423" s="23"/>
      <c r="C423" s="23"/>
      <c r="D423" s="23"/>
      <c r="E423" s="23"/>
      <c r="F423" s="23"/>
      <c r="G423" s="23"/>
      <c r="H423" s="23"/>
      <c r="I423" s="45">
        <f>J418+J419+J420+J421</f>
        <v>26367.000000000004</v>
      </c>
      <c r="J423" s="45"/>
      <c r="K423" s="24">
        <f>IF(Source!I505&lt;&gt;0, ROUND(I423/Source!I505, 2), 0)</f>
        <v>1551</v>
      </c>
      <c r="P423" s="22">
        <f>I423</f>
        <v>26367.000000000004</v>
      </c>
    </row>
    <row r="424" spans="1:22" ht="71.25" x14ac:dyDescent="0.2">
      <c r="A424" s="18">
        <v>43</v>
      </c>
      <c r="B424" s="18" t="str">
        <f>Source!F508</f>
        <v>1.21-2203-4-1/1</v>
      </c>
      <c r="C424" s="18" t="str">
        <f>Source!G508</f>
        <v>Техническое обслуживание панельного распределительного щита с установочными автоматическими выключателями серии А-3100 на номинальный ток до 600 А</v>
      </c>
      <c r="D424" s="19" t="str">
        <f>Source!H508</f>
        <v>шт.</v>
      </c>
      <c r="E424" s="9">
        <f>Source!I508</f>
        <v>1</v>
      </c>
      <c r="F424" s="21"/>
      <c r="G424" s="20"/>
      <c r="H424" s="9"/>
      <c r="I424" s="9"/>
      <c r="J424" s="21"/>
      <c r="K424" s="21"/>
      <c r="Q424">
        <f>ROUND((Source!BZ508/100)*ROUND((Source!AF508*Source!AV508)*Source!I508, 2), 2)</f>
        <v>11670.55</v>
      </c>
      <c r="R424">
        <f>Source!X508</f>
        <v>11670.55</v>
      </c>
      <c r="S424">
        <f>ROUND((Source!CA508/100)*ROUND((Source!AF508*Source!AV508)*Source!I508, 2), 2)</f>
        <v>1667.22</v>
      </c>
      <c r="T424">
        <f>Source!Y508</f>
        <v>1667.22</v>
      </c>
      <c r="U424">
        <f>ROUND((175/100)*ROUND((Source!AE508*Source!AV508)*Source!I508, 2), 2)</f>
        <v>0</v>
      </c>
      <c r="V424">
        <f>ROUND((108/100)*ROUND(Source!CS508*Source!I508, 2), 2)</f>
        <v>0</v>
      </c>
    </row>
    <row r="425" spans="1:22" ht="14.25" x14ac:dyDescent="0.2">
      <c r="A425" s="18"/>
      <c r="B425" s="18"/>
      <c r="C425" s="18" t="s">
        <v>820</v>
      </c>
      <c r="D425" s="19"/>
      <c r="E425" s="9"/>
      <c r="F425" s="21">
        <f>Source!AO508</f>
        <v>8336.11</v>
      </c>
      <c r="G425" s="20" t="str">
        <f>Source!DG508</f>
        <v>)*2</v>
      </c>
      <c r="H425" s="9">
        <f>Source!AV508</f>
        <v>1</v>
      </c>
      <c r="I425" s="9">
        <f>IF(Source!BA508&lt;&gt; 0, Source!BA508, 1)</f>
        <v>1</v>
      </c>
      <c r="J425" s="21">
        <f>Source!S508</f>
        <v>16672.22</v>
      </c>
      <c r="K425" s="21"/>
    </row>
    <row r="426" spans="1:22" ht="14.25" x14ac:dyDescent="0.2">
      <c r="A426" s="18"/>
      <c r="B426" s="18"/>
      <c r="C426" s="18" t="s">
        <v>821</v>
      </c>
      <c r="D426" s="19"/>
      <c r="E426" s="9"/>
      <c r="F426" s="21">
        <f>Source!AL508</f>
        <v>115.07</v>
      </c>
      <c r="G426" s="20" t="str">
        <f>Source!DD508</f>
        <v>)*2</v>
      </c>
      <c r="H426" s="9">
        <f>Source!AW508</f>
        <v>1</v>
      </c>
      <c r="I426" s="9">
        <f>IF(Source!BC508&lt;&gt; 0, Source!BC508, 1)</f>
        <v>1</v>
      </c>
      <c r="J426" s="21">
        <f>Source!P508</f>
        <v>230.14</v>
      </c>
      <c r="K426" s="21"/>
    </row>
    <row r="427" spans="1:22" ht="14.25" x14ac:dyDescent="0.2">
      <c r="A427" s="18"/>
      <c r="B427" s="18"/>
      <c r="C427" s="18" t="s">
        <v>822</v>
      </c>
      <c r="D427" s="19" t="s">
        <v>823</v>
      </c>
      <c r="E427" s="9">
        <f>Source!AT508</f>
        <v>70</v>
      </c>
      <c r="F427" s="21"/>
      <c r="G427" s="20"/>
      <c r="H427" s="9"/>
      <c r="I427" s="9"/>
      <c r="J427" s="21">
        <f>SUM(R424:R426)</f>
        <v>11670.55</v>
      </c>
      <c r="K427" s="21"/>
    </row>
    <row r="428" spans="1:22" ht="14.25" x14ac:dyDescent="0.2">
      <c r="A428" s="18"/>
      <c r="B428" s="18"/>
      <c r="C428" s="18" t="s">
        <v>824</v>
      </c>
      <c r="D428" s="19" t="s">
        <v>823</v>
      </c>
      <c r="E428" s="9">
        <f>Source!AU508</f>
        <v>10</v>
      </c>
      <c r="F428" s="21"/>
      <c r="G428" s="20"/>
      <c r="H428" s="9"/>
      <c r="I428" s="9"/>
      <c r="J428" s="21">
        <f>SUM(T424:T427)</f>
        <v>1667.22</v>
      </c>
      <c r="K428" s="21"/>
    </row>
    <row r="429" spans="1:22" ht="14.25" x14ac:dyDescent="0.2">
      <c r="A429" s="18"/>
      <c r="B429" s="18"/>
      <c r="C429" s="18" t="s">
        <v>825</v>
      </c>
      <c r="D429" s="19" t="s">
        <v>826</v>
      </c>
      <c r="E429" s="9">
        <f>Source!AQ508</f>
        <v>13.5</v>
      </c>
      <c r="F429" s="21"/>
      <c r="G429" s="20" t="str">
        <f>Source!DI508</f>
        <v>)*2</v>
      </c>
      <c r="H429" s="9">
        <f>Source!AV508</f>
        <v>1</v>
      </c>
      <c r="I429" s="9"/>
      <c r="J429" s="21"/>
      <c r="K429" s="21">
        <f>Source!U508</f>
        <v>27</v>
      </c>
    </row>
    <row r="430" spans="1:22" ht="15" x14ac:dyDescent="0.25">
      <c r="A430" s="23"/>
      <c r="B430" s="23"/>
      <c r="C430" s="23"/>
      <c r="D430" s="23"/>
      <c r="E430" s="23"/>
      <c r="F430" s="23"/>
      <c r="G430" s="23"/>
      <c r="H430" s="23"/>
      <c r="I430" s="45">
        <f>J425+J426+J427+J428</f>
        <v>30240.13</v>
      </c>
      <c r="J430" s="45"/>
      <c r="K430" s="24">
        <f>IF(Source!I508&lt;&gt;0, ROUND(I430/Source!I508, 2), 0)</f>
        <v>30240.13</v>
      </c>
      <c r="P430" s="22">
        <f>I430</f>
        <v>30240.13</v>
      </c>
    </row>
    <row r="431" spans="1:22" ht="42.75" x14ac:dyDescent="0.2">
      <c r="A431" s="18">
        <v>44</v>
      </c>
      <c r="B431" s="18" t="str">
        <f>Source!F509</f>
        <v>1.21-2303-28-1/1</v>
      </c>
      <c r="C431" s="18" t="str">
        <f>Source!G509</f>
        <v>Техническое обслуживание автоматического выключателя до 160 А</v>
      </c>
      <c r="D431" s="19" t="str">
        <f>Source!H509</f>
        <v>шт.</v>
      </c>
      <c r="E431" s="9">
        <f>Source!I509</f>
        <v>7</v>
      </c>
      <c r="F431" s="21"/>
      <c r="G431" s="20"/>
      <c r="H431" s="9"/>
      <c r="I431" s="9"/>
      <c r="J431" s="21"/>
      <c r="K431" s="21"/>
      <c r="Q431">
        <f>ROUND((Source!BZ509/100)*ROUND((Source!AF509*Source!AV509)*Source!I509, 2), 2)</f>
        <v>4172.84</v>
      </c>
      <c r="R431">
        <f>Source!X509</f>
        <v>4172.84</v>
      </c>
      <c r="S431">
        <f>ROUND((Source!CA509/100)*ROUND((Source!AF509*Source!AV509)*Source!I509, 2), 2)</f>
        <v>596.12</v>
      </c>
      <c r="T431">
        <f>Source!Y509</f>
        <v>596.12</v>
      </c>
      <c r="U431">
        <f>ROUND((175/100)*ROUND((Source!AE509*Source!AV509)*Source!I509, 2), 2)</f>
        <v>0</v>
      </c>
      <c r="V431">
        <f>ROUND((108/100)*ROUND(Source!CS509*Source!I509, 2), 2)</f>
        <v>0</v>
      </c>
    </row>
    <row r="432" spans="1:22" ht="14.25" x14ac:dyDescent="0.2">
      <c r="A432" s="18"/>
      <c r="B432" s="18"/>
      <c r="C432" s="18" t="s">
        <v>820</v>
      </c>
      <c r="D432" s="19"/>
      <c r="E432" s="9"/>
      <c r="F432" s="21">
        <f>Source!AO509</f>
        <v>212.9</v>
      </c>
      <c r="G432" s="20" t="str">
        <f>Source!DG509</f>
        <v>)*4</v>
      </c>
      <c r="H432" s="9">
        <f>Source!AV509</f>
        <v>1</v>
      </c>
      <c r="I432" s="9">
        <f>IF(Source!BA509&lt;&gt; 0, Source!BA509, 1)</f>
        <v>1</v>
      </c>
      <c r="J432" s="21">
        <f>Source!S509</f>
        <v>5961.2</v>
      </c>
      <c r="K432" s="21"/>
    </row>
    <row r="433" spans="1:22" ht="14.25" x14ac:dyDescent="0.2">
      <c r="A433" s="18"/>
      <c r="B433" s="18"/>
      <c r="C433" s="18" t="s">
        <v>821</v>
      </c>
      <c r="D433" s="19"/>
      <c r="E433" s="9"/>
      <c r="F433" s="21">
        <f>Source!AL509</f>
        <v>4.53</v>
      </c>
      <c r="G433" s="20" t="str">
        <f>Source!DD509</f>
        <v>)*4</v>
      </c>
      <c r="H433" s="9">
        <f>Source!AW509</f>
        <v>1</v>
      </c>
      <c r="I433" s="9">
        <f>IF(Source!BC509&lt;&gt; 0, Source!BC509, 1)</f>
        <v>1</v>
      </c>
      <c r="J433" s="21">
        <f>Source!P509</f>
        <v>126.84</v>
      </c>
      <c r="K433" s="21"/>
    </row>
    <row r="434" spans="1:22" ht="14.25" x14ac:dyDescent="0.2">
      <c r="A434" s="18"/>
      <c r="B434" s="18"/>
      <c r="C434" s="18" t="s">
        <v>822</v>
      </c>
      <c r="D434" s="19" t="s">
        <v>823</v>
      </c>
      <c r="E434" s="9">
        <f>Source!AT509</f>
        <v>70</v>
      </c>
      <c r="F434" s="21"/>
      <c r="G434" s="20"/>
      <c r="H434" s="9"/>
      <c r="I434" s="9"/>
      <c r="J434" s="21">
        <f>SUM(R431:R433)</f>
        <v>4172.84</v>
      </c>
      <c r="K434" s="21"/>
    </row>
    <row r="435" spans="1:22" ht="14.25" x14ac:dyDescent="0.2">
      <c r="A435" s="18"/>
      <c r="B435" s="18"/>
      <c r="C435" s="18" t="s">
        <v>824</v>
      </c>
      <c r="D435" s="19" t="s">
        <v>823</v>
      </c>
      <c r="E435" s="9">
        <f>Source!AU509</f>
        <v>10</v>
      </c>
      <c r="F435" s="21"/>
      <c r="G435" s="20"/>
      <c r="H435" s="9"/>
      <c r="I435" s="9"/>
      <c r="J435" s="21">
        <f>SUM(T431:T434)</f>
        <v>596.12</v>
      </c>
      <c r="K435" s="21"/>
    </row>
    <row r="436" spans="1:22" ht="14.25" x14ac:dyDescent="0.2">
      <c r="A436" s="18"/>
      <c r="B436" s="18"/>
      <c r="C436" s="18" t="s">
        <v>825</v>
      </c>
      <c r="D436" s="19" t="s">
        <v>826</v>
      </c>
      <c r="E436" s="9">
        <f>Source!AQ509</f>
        <v>0.3</v>
      </c>
      <c r="F436" s="21"/>
      <c r="G436" s="20" t="str">
        <f>Source!DI509</f>
        <v>)*4</v>
      </c>
      <c r="H436" s="9">
        <f>Source!AV509</f>
        <v>1</v>
      </c>
      <c r="I436" s="9"/>
      <c r="J436" s="21"/>
      <c r="K436" s="21">
        <f>Source!U509</f>
        <v>8.4</v>
      </c>
    </row>
    <row r="437" spans="1:22" ht="15" x14ac:dyDescent="0.25">
      <c r="A437" s="23"/>
      <c r="B437" s="23"/>
      <c r="C437" s="23"/>
      <c r="D437" s="23"/>
      <c r="E437" s="23"/>
      <c r="F437" s="23"/>
      <c r="G437" s="23"/>
      <c r="H437" s="23"/>
      <c r="I437" s="45">
        <f>J432+J433+J434+J435</f>
        <v>10857.000000000002</v>
      </c>
      <c r="J437" s="45"/>
      <c r="K437" s="24">
        <f>IF(Source!I509&lt;&gt;0, ROUND(I437/Source!I509, 2), 0)</f>
        <v>1551</v>
      </c>
      <c r="P437" s="22">
        <f>I437</f>
        <v>10857.000000000002</v>
      </c>
    </row>
    <row r="438" spans="1:22" ht="71.25" x14ac:dyDescent="0.2">
      <c r="A438" s="18">
        <v>45</v>
      </c>
      <c r="B438" s="18" t="str">
        <f>Source!F512</f>
        <v>1.21-2203-4-1/1</v>
      </c>
      <c r="C438" s="18" t="str">
        <f>Source!G512</f>
        <v>Техническое обслуживание панельного распределительного щита с установочными автоматическими выключателями серии А-3100 на номинальный ток до 600 А</v>
      </c>
      <c r="D438" s="19" t="str">
        <f>Source!H512</f>
        <v>шт.</v>
      </c>
      <c r="E438" s="9">
        <f>Source!I512</f>
        <v>1</v>
      </c>
      <c r="F438" s="21"/>
      <c r="G438" s="20"/>
      <c r="H438" s="9"/>
      <c r="I438" s="9"/>
      <c r="J438" s="21"/>
      <c r="K438" s="21"/>
      <c r="Q438">
        <f>ROUND((Source!BZ512/100)*ROUND((Source!AF512*Source!AV512)*Source!I512, 2), 2)</f>
        <v>11670.55</v>
      </c>
      <c r="R438">
        <f>Source!X512</f>
        <v>11670.55</v>
      </c>
      <c r="S438">
        <f>ROUND((Source!CA512/100)*ROUND((Source!AF512*Source!AV512)*Source!I512, 2), 2)</f>
        <v>1667.22</v>
      </c>
      <c r="T438">
        <f>Source!Y512</f>
        <v>1667.22</v>
      </c>
      <c r="U438">
        <f>ROUND((175/100)*ROUND((Source!AE512*Source!AV512)*Source!I512, 2), 2)</f>
        <v>0</v>
      </c>
      <c r="V438">
        <f>ROUND((108/100)*ROUND(Source!CS512*Source!I512, 2), 2)</f>
        <v>0</v>
      </c>
    </row>
    <row r="439" spans="1:22" ht="14.25" x14ac:dyDescent="0.2">
      <c r="A439" s="18"/>
      <c r="B439" s="18"/>
      <c r="C439" s="18" t="s">
        <v>820</v>
      </c>
      <c r="D439" s="19"/>
      <c r="E439" s="9"/>
      <c r="F439" s="21">
        <f>Source!AO512</f>
        <v>8336.11</v>
      </c>
      <c r="G439" s="20" t="str">
        <f>Source!DG512</f>
        <v>)*2</v>
      </c>
      <c r="H439" s="9">
        <f>Source!AV512</f>
        <v>1</v>
      </c>
      <c r="I439" s="9">
        <f>IF(Source!BA512&lt;&gt; 0, Source!BA512, 1)</f>
        <v>1</v>
      </c>
      <c r="J439" s="21">
        <f>Source!S512</f>
        <v>16672.22</v>
      </c>
      <c r="K439" s="21"/>
    </row>
    <row r="440" spans="1:22" ht="14.25" x14ac:dyDescent="0.2">
      <c r="A440" s="18"/>
      <c r="B440" s="18"/>
      <c r="C440" s="18" t="s">
        <v>821</v>
      </c>
      <c r="D440" s="19"/>
      <c r="E440" s="9"/>
      <c r="F440" s="21">
        <f>Source!AL512</f>
        <v>115.07</v>
      </c>
      <c r="G440" s="20" t="str">
        <f>Source!DD512</f>
        <v>)*2</v>
      </c>
      <c r="H440" s="9">
        <f>Source!AW512</f>
        <v>1</v>
      </c>
      <c r="I440" s="9">
        <f>IF(Source!BC512&lt;&gt; 0, Source!BC512, 1)</f>
        <v>1</v>
      </c>
      <c r="J440" s="21">
        <f>Source!P512</f>
        <v>230.14</v>
      </c>
      <c r="K440" s="21"/>
    </row>
    <row r="441" spans="1:22" ht="14.25" x14ac:dyDescent="0.2">
      <c r="A441" s="18"/>
      <c r="B441" s="18"/>
      <c r="C441" s="18" t="s">
        <v>822</v>
      </c>
      <c r="D441" s="19" t="s">
        <v>823</v>
      </c>
      <c r="E441" s="9">
        <f>Source!AT512</f>
        <v>70</v>
      </c>
      <c r="F441" s="21"/>
      <c r="G441" s="20"/>
      <c r="H441" s="9"/>
      <c r="I441" s="9"/>
      <c r="J441" s="21">
        <f>SUM(R438:R440)</f>
        <v>11670.55</v>
      </c>
      <c r="K441" s="21"/>
    </row>
    <row r="442" spans="1:22" ht="14.25" x14ac:dyDescent="0.2">
      <c r="A442" s="18"/>
      <c r="B442" s="18"/>
      <c r="C442" s="18" t="s">
        <v>824</v>
      </c>
      <c r="D442" s="19" t="s">
        <v>823</v>
      </c>
      <c r="E442" s="9">
        <f>Source!AU512</f>
        <v>10</v>
      </c>
      <c r="F442" s="21"/>
      <c r="G442" s="20"/>
      <c r="H442" s="9"/>
      <c r="I442" s="9"/>
      <c r="J442" s="21">
        <f>SUM(T438:T441)</f>
        <v>1667.22</v>
      </c>
      <c r="K442" s="21"/>
    </row>
    <row r="443" spans="1:22" ht="14.25" x14ac:dyDescent="0.2">
      <c r="A443" s="18"/>
      <c r="B443" s="18"/>
      <c r="C443" s="18" t="s">
        <v>825</v>
      </c>
      <c r="D443" s="19" t="s">
        <v>826</v>
      </c>
      <c r="E443" s="9">
        <f>Source!AQ512</f>
        <v>13.5</v>
      </c>
      <c r="F443" s="21"/>
      <c r="G443" s="20" t="str">
        <f>Source!DI512</f>
        <v>)*2</v>
      </c>
      <c r="H443" s="9">
        <f>Source!AV512</f>
        <v>1</v>
      </c>
      <c r="I443" s="9"/>
      <c r="J443" s="21"/>
      <c r="K443" s="21">
        <f>Source!U512</f>
        <v>27</v>
      </c>
    </row>
    <row r="444" spans="1:22" ht="15" x14ac:dyDescent="0.25">
      <c r="A444" s="23"/>
      <c r="B444" s="23"/>
      <c r="C444" s="23"/>
      <c r="D444" s="23"/>
      <c r="E444" s="23"/>
      <c r="F444" s="23"/>
      <c r="G444" s="23"/>
      <c r="H444" s="23"/>
      <c r="I444" s="45">
        <f>J439+J440+J441+J442</f>
        <v>30240.13</v>
      </c>
      <c r="J444" s="45"/>
      <c r="K444" s="24">
        <f>IF(Source!I512&lt;&gt;0, ROUND(I444/Source!I512, 2), 0)</f>
        <v>30240.13</v>
      </c>
      <c r="P444" s="22">
        <f>I444</f>
        <v>30240.13</v>
      </c>
    </row>
    <row r="445" spans="1:22" ht="42.75" x14ac:dyDescent="0.2">
      <c r="A445" s="18">
        <v>46</v>
      </c>
      <c r="B445" s="18" t="str">
        <f>Source!F513</f>
        <v>1.21-2303-28-1/1</v>
      </c>
      <c r="C445" s="18" t="str">
        <f>Source!G513</f>
        <v>Техническое обслуживание автоматического выключателя до 160 А</v>
      </c>
      <c r="D445" s="19" t="str">
        <f>Source!H513</f>
        <v>шт.</v>
      </c>
      <c r="E445" s="9">
        <f>Source!I513</f>
        <v>12</v>
      </c>
      <c r="F445" s="21"/>
      <c r="G445" s="20"/>
      <c r="H445" s="9"/>
      <c r="I445" s="9"/>
      <c r="J445" s="21"/>
      <c r="K445" s="21"/>
      <c r="Q445">
        <f>ROUND((Source!BZ513/100)*ROUND((Source!AF513*Source!AV513)*Source!I513, 2), 2)</f>
        <v>7153.44</v>
      </c>
      <c r="R445">
        <f>Source!X513</f>
        <v>7153.44</v>
      </c>
      <c r="S445">
        <f>ROUND((Source!CA513/100)*ROUND((Source!AF513*Source!AV513)*Source!I513, 2), 2)</f>
        <v>1021.92</v>
      </c>
      <c r="T445">
        <f>Source!Y513</f>
        <v>1021.92</v>
      </c>
      <c r="U445">
        <f>ROUND((175/100)*ROUND((Source!AE513*Source!AV513)*Source!I513, 2), 2)</f>
        <v>0</v>
      </c>
      <c r="V445">
        <f>ROUND((108/100)*ROUND(Source!CS513*Source!I513, 2), 2)</f>
        <v>0</v>
      </c>
    </row>
    <row r="446" spans="1:22" ht="14.25" x14ac:dyDescent="0.2">
      <c r="A446" s="18"/>
      <c r="B446" s="18"/>
      <c r="C446" s="18" t="s">
        <v>820</v>
      </c>
      <c r="D446" s="19"/>
      <c r="E446" s="9"/>
      <c r="F446" s="21">
        <f>Source!AO513</f>
        <v>212.9</v>
      </c>
      <c r="G446" s="20" t="str">
        <f>Source!DG513</f>
        <v>)*4</v>
      </c>
      <c r="H446" s="9">
        <f>Source!AV513</f>
        <v>1</v>
      </c>
      <c r="I446" s="9">
        <f>IF(Source!BA513&lt;&gt; 0, Source!BA513, 1)</f>
        <v>1</v>
      </c>
      <c r="J446" s="21">
        <f>Source!S513</f>
        <v>10219.200000000001</v>
      </c>
      <c r="K446" s="21"/>
    </row>
    <row r="447" spans="1:22" ht="14.25" x14ac:dyDescent="0.2">
      <c r="A447" s="18"/>
      <c r="B447" s="18"/>
      <c r="C447" s="18" t="s">
        <v>821</v>
      </c>
      <c r="D447" s="19"/>
      <c r="E447" s="9"/>
      <c r="F447" s="21">
        <f>Source!AL513</f>
        <v>4.53</v>
      </c>
      <c r="G447" s="20" t="str">
        <f>Source!DD513</f>
        <v>)*4</v>
      </c>
      <c r="H447" s="9">
        <f>Source!AW513</f>
        <v>1</v>
      </c>
      <c r="I447" s="9">
        <f>IF(Source!BC513&lt;&gt; 0, Source!BC513, 1)</f>
        <v>1</v>
      </c>
      <c r="J447" s="21">
        <f>Source!P513</f>
        <v>217.44</v>
      </c>
      <c r="K447" s="21"/>
    </row>
    <row r="448" spans="1:22" ht="14.25" x14ac:dyDescent="0.2">
      <c r="A448" s="18"/>
      <c r="B448" s="18"/>
      <c r="C448" s="18" t="s">
        <v>822</v>
      </c>
      <c r="D448" s="19" t="s">
        <v>823</v>
      </c>
      <c r="E448" s="9">
        <f>Source!AT513</f>
        <v>70</v>
      </c>
      <c r="F448" s="21"/>
      <c r="G448" s="20"/>
      <c r="H448" s="9"/>
      <c r="I448" s="9"/>
      <c r="J448" s="21">
        <f>SUM(R445:R447)</f>
        <v>7153.44</v>
      </c>
      <c r="K448" s="21"/>
    </row>
    <row r="449" spans="1:22" ht="14.25" x14ac:dyDescent="0.2">
      <c r="A449" s="18"/>
      <c r="B449" s="18"/>
      <c r="C449" s="18" t="s">
        <v>824</v>
      </c>
      <c r="D449" s="19" t="s">
        <v>823</v>
      </c>
      <c r="E449" s="9">
        <f>Source!AU513</f>
        <v>10</v>
      </c>
      <c r="F449" s="21"/>
      <c r="G449" s="20"/>
      <c r="H449" s="9"/>
      <c r="I449" s="9"/>
      <c r="J449" s="21">
        <f>SUM(T445:T448)</f>
        <v>1021.92</v>
      </c>
      <c r="K449" s="21"/>
    </row>
    <row r="450" spans="1:22" ht="14.25" x14ac:dyDescent="0.2">
      <c r="A450" s="18"/>
      <c r="B450" s="18"/>
      <c r="C450" s="18" t="s">
        <v>825</v>
      </c>
      <c r="D450" s="19" t="s">
        <v>826</v>
      </c>
      <c r="E450" s="9">
        <f>Source!AQ513</f>
        <v>0.3</v>
      </c>
      <c r="F450" s="21"/>
      <c r="G450" s="20" t="str">
        <f>Source!DI513</f>
        <v>)*4</v>
      </c>
      <c r="H450" s="9">
        <f>Source!AV513</f>
        <v>1</v>
      </c>
      <c r="I450" s="9"/>
      <c r="J450" s="21"/>
      <c r="K450" s="21">
        <f>Source!U513</f>
        <v>14.399999999999999</v>
      </c>
    </row>
    <row r="451" spans="1:22" ht="15" x14ac:dyDescent="0.25">
      <c r="A451" s="23"/>
      <c r="B451" s="23"/>
      <c r="C451" s="23"/>
      <c r="D451" s="23"/>
      <c r="E451" s="23"/>
      <c r="F451" s="23"/>
      <c r="G451" s="23"/>
      <c r="H451" s="23"/>
      <c r="I451" s="45">
        <f>J446+J447+J448+J449</f>
        <v>18612</v>
      </c>
      <c r="J451" s="45"/>
      <c r="K451" s="24">
        <f>IF(Source!I513&lt;&gt;0, ROUND(I451/Source!I513, 2), 0)</f>
        <v>1551</v>
      </c>
      <c r="P451" s="22">
        <f>I451</f>
        <v>18612</v>
      </c>
    </row>
    <row r="452" spans="1:22" ht="71.25" x14ac:dyDescent="0.2">
      <c r="A452" s="18">
        <v>47</v>
      </c>
      <c r="B452" s="18" t="str">
        <f>Source!F516</f>
        <v>1.21-2203-4-1/1</v>
      </c>
      <c r="C452" s="18" t="str">
        <f>Source!G516</f>
        <v>Техническое обслуживание панельного распределительного щита с установочными автоматическими выключателями серии А-3100 на номинальный ток до 600 А</v>
      </c>
      <c r="D452" s="19" t="str">
        <f>Source!H516</f>
        <v>шт.</v>
      </c>
      <c r="E452" s="9">
        <f>Source!I516</f>
        <v>1</v>
      </c>
      <c r="F452" s="21"/>
      <c r="G452" s="20"/>
      <c r="H452" s="9"/>
      <c r="I452" s="9"/>
      <c r="J452" s="21"/>
      <c r="K452" s="21"/>
      <c r="Q452">
        <f>ROUND((Source!BZ516/100)*ROUND((Source!AF516*Source!AV516)*Source!I516, 2), 2)</f>
        <v>11670.55</v>
      </c>
      <c r="R452">
        <f>Source!X516</f>
        <v>11670.55</v>
      </c>
      <c r="S452">
        <f>ROUND((Source!CA516/100)*ROUND((Source!AF516*Source!AV516)*Source!I516, 2), 2)</f>
        <v>1667.22</v>
      </c>
      <c r="T452">
        <f>Source!Y516</f>
        <v>1667.22</v>
      </c>
      <c r="U452">
        <f>ROUND((175/100)*ROUND((Source!AE516*Source!AV516)*Source!I516, 2), 2)</f>
        <v>0</v>
      </c>
      <c r="V452">
        <f>ROUND((108/100)*ROUND(Source!CS516*Source!I516, 2), 2)</f>
        <v>0</v>
      </c>
    </row>
    <row r="453" spans="1:22" ht="14.25" x14ac:dyDescent="0.2">
      <c r="A453" s="18"/>
      <c r="B453" s="18"/>
      <c r="C453" s="18" t="s">
        <v>820</v>
      </c>
      <c r="D453" s="19"/>
      <c r="E453" s="9"/>
      <c r="F453" s="21">
        <f>Source!AO516</f>
        <v>8336.11</v>
      </c>
      <c r="G453" s="20" t="str">
        <f>Source!DG516</f>
        <v>)*2</v>
      </c>
      <c r="H453" s="9">
        <f>Source!AV516</f>
        <v>1</v>
      </c>
      <c r="I453" s="9">
        <f>IF(Source!BA516&lt;&gt; 0, Source!BA516, 1)</f>
        <v>1</v>
      </c>
      <c r="J453" s="21">
        <f>Source!S516</f>
        <v>16672.22</v>
      </c>
      <c r="K453" s="21"/>
    </row>
    <row r="454" spans="1:22" ht="14.25" x14ac:dyDescent="0.2">
      <c r="A454" s="18"/>
      <c r="B454" s="18"/>
      <c r="C454" s="18" t="s">
        <v>821</v>
      </c>
      <c r="D454" s="19"/>
      <c r="E454" s="9"/>
      <c r="F454" s="21">
        <f>Source!AL516</f>
        <v>115.07</v>
      </c>
      <c r="G454" s="20" t="str">
        <f>Source!DD516</f>
        <v>)*2</v>
      </c>
      <c r="H454" s="9">
        <f>Source!AW516</f>
        <v>1</v>
      </c>
      <c r="I454" s="9">
        <f>IF(Source!BC516&lt;&gt; 0, Source!BC516, 1)</f>
        <v>1</v>
      </c>
      <c r="J454" s="21">
        <f>Source!P516</f>
        <v>230.14</v>
      </c>
      <c r="K454" s="21"/>
    </row>
    <row r="455" spans="1:22" ht="14.25" x14ac:dyDescent="0.2">
      <c r="A455" s="18"/>
      <c r="B455" s="18"/>
      <c r="C455" s="18" t="s">
        <v>822</v>
      </c>
      <c r="D455" s="19" t="s">
        <v>823</v>
      </c>
      <c r="E455" s="9">
        <f>Source!AT516</f>
        <v>70</v>
      </c>
      <c r="F455" s="21"/>
      <c r="G455" s="20"/>
      <c r="H455" s="9"/>
      <c r="I455" s="9"/>
      <c r="J455" s="21">
        <f>SUM(R452:R454)</f>
        <v>11670.55</v>
      </c>
      <c r="K455" s="21"/>
    </row>
    <row r="456" spans="1:22" ht="14.25" x14ac:dyDescent="0.2">
      <c r="A456" s="18"/>
      <c r="B456" s="18"/>
      <c r="C456" s="18" t="s">
        <v>824</v>
      </c>
      <c r="D456" s="19" t="s">
        <v>823</v>
      </c>
      <c r="E456" s="9">
        <f>Source!AU516</f>
        <v>10</v>
      </c>
      <c r="F456" s="21"/>
      <c r="G456" s="20"/>
      <c r="H456" s="9"/>
      <c r="I456" s="9"/>
      <c r="J456" s="21">
        <f>SUM(T452:T455)</f>
        <v>1667.22</v>
      </c>
      <c r="K456" s="21"/>
    </row>
    <row r="457" spans="1:22" ht="14.25" x14ac:dyDescent="0.2">
      <c r="A457" s="18"/>
      <c r="B457" s="18"/>
      <c r="C457" s="18" t="s">
        <v>825</v>
      </c>
      <c r="D457" s="19" t="s">
        <v>826</v>
      </c>
      <c r="E457" s="9">
        <f>Source!AQ516</f>
        <v>13.5</v>
      </c>
      <c r="F457" s="21"/>
      <c r="G457" s="20" t="str">
        <f>Source!DI516</f>
        <v>)*2</v>
      </c>
      <c r="H457" s="9">
        <f>Source!AV516</f>
        <v>1</v>
      </c>
      <c r="I457" s="9"/>
      <c r="J457" s="21"/>
      <c r="K457" s="21">
        <f>Source!U516</f>
        <v>27</v>
      </c>
    </row>
    <row r="458" spans="1:22" ht="15" x14ac:dyDescent="0.25">
      <c r="A458" s="23"/>
      <c r="B458" s="23"/>
      <c r="C458" s="23"/>
      <c r="D458" s="23"/>
      <c r="E458" s="23"/>
      <c r="F458" s="23"/>
      <c r="G458" s="23"/>
      <c r="H458" s="23"/>
      <c r="I458" s="45">
        <f>J453+J454+J455+J456</f>
        <v>30240.13</v>
      </c>
      <c r="J458" s="45"/>
      <c r="K458" s="24">
        <f>IF(Source!I516&lt;&gt;0, ROUND(I458/Source!I516, 2), 0)</f>
        <v>30240.13</v>
      </c>
      <c r="P458" s="22">
        <f>I458</f>
        <v>30240.13</v>
      </c>
    </row>
    <row r="459" spans="1:22" ht="42.75" x14ac:dyDescent="0.2">
      <c r="A459" s="18">
        <v>48</v>
      </c>
      <c r="B459" s="18" t="str">
        <f>Source!F517</f>
        <v>1.21-2303-28-1/1</v>
      </c>
      <c r="C459" s="18" t="str">
        <f>Source!G517</f>
        <v>Техническое обслуживание автоматического выключателя до 160 А</v>
      </c>
      <c r="D459" s="19" t="str">
        <f>Source!H517</f>
        <v>шт.</v>
      </c>
      <c r="E459" s="9">
        <f>Source!I517</f>
        <v>38</v>
      </c>
      <c r="F459" s="21"/>
      <c r="G459" s="20"/>
      <c r="H459" s="9"/>
      <c r="I459" s="9"/>
      <c r="J459" s="21"/>
      <c r="K459" s="21"/>
      <c r="Q459">
        <f>ROUND((Source!BZ517/100)*ROUND((Source!AF517*Source!AV517)*Source!I517, 2), 2)</f>
        <v>22652.560000000001</v>
      </c>
      <c r="R459">
        <f>Source!X517</f>
        <v>22652.560000000001</v>
      </c>
      <c r="S459">
        <f>ROUND((Source!CA517/100)*ROUND((Source!AF517*Source!AV517)*Source!I517, 2), 2)</f>
        <v>3236.08</v>
      </c>
      <c r="T459">
        <f>Source!Y517</f>
        <v>3236.08</v>
      </c>
      <c r="U459">
        <f>ROUND((175/100)*ROUND((Source!AE517*Source!AV517)*Source!I517, 2), 2)</f>
        <v>0</v>
      </c>
      <c r="V459">
        <f>ROUND((108/100)*ROUND(Source!CS517*Source!I517, 2), 2)</f>
        <v>0</v>
      </c>
    </row>
    <row r="460" spans="1:22" ht="14.25" x14ac:dyDescent="0.2">
      <c r="A460" s="18"/>
      <c r="B460" s="18"/>
      <c r="C460" s="18" t="s">
        <v>820</v>
      </c>
      <c r="D460" s="19"/>
      <c r="E460" s="9"/>
      <c r="F460" s="21">
        <f>Source!AO517</f>
        <v>212.9</v>
      </c>
      <c r="G460" s="20" t="str">
        <f>Source!DG517</f>
        <v>)*4</v>
      </c>
      <c r="H460" s="9">
        <f>Source!AV517</f>
        <v>1</v>
      </c>
      <c r="I460" s="9">
        <f>IF(Source!BA517&lt;&gt; 0, Source!BA517, 1)</f>
        <v>1</v>
      </c>
      <c r="J460" s="21">
        <f>Source!S517</f>
        <v>32360.799999999999</v>
      </c>
      <c r="K460" s="21"/>
    </row>
    <row r="461" spans="1:22" ht="14.25" x14ac:dyDescent="0.2">
      <c r="A461" s="18"/>
      <c r="B461" s="18"/>
      <c r="C461" s="18" t="s">
        <v>821</v>
      </c>
      <c r="D461" s="19"/>
      <c r="E461" s="9"/>
      <c r="F461" s="21">
        <f>Source!AL517</f>
        <v>4.53</v>
      </c>
      <c r="G461" s="20" t="str">
        <f>Source!DD517</f>
        <v>)*4</v>
      </c>
      <c r="H461" s="9">
        <f>Source!AW517</f>
        <v>1</v>
      </c>
      <c r="I461" s="9">
        <f>IF(Source!BC517&lt;&gt; 0, Source!BC517, 1)</f>
        <v>1</v>
      </c>
      <c r="J461" s="21">
        <f>Source!P517</f>
        <v>688.56</v>
      </c>
      <c r="K461" s="21"/>
    </row>
    <row r="462" spans="1:22" ht="14.25" x14ac:dyDescent="0.2">
      <c r="A462" s="18"/>
      <c r="B462" s="18"/>
      <c r="C462" s="18" t="s">
        <v>822</v>
      </c>
      <c r="D462" s="19" t="s">
        <v>823</v>
      </c>
      <c r="E462" s="9">
        <f>Source!AT517</f>
        <v>70</v>
      </c>
      <c r="F462" s="21"/>
      <c r="G462" s="20"/>
      <c r="H462" s="9"/>
      <c r="I462" s="9"/>
      <c r="J462" s="21">
        <f>SUM(R459:R461)</f>
        <v>22652.560000000001</v>
      </c>
      <c r="K462" s="21"/>
    </row>
    <row r="463" spans="1:22" ht="14.25" x14ac:dyDescent="0.2">
      <c r="A463" s="18"/>
      <c r="B463" s="18"/>
      <c r="C463" s="18" t="s">
        <v>824</v>
      </c>
      <c r="D463" s="19" t="s">
        <v>823</v>
      </c>
      <c r="E463" s="9">
        <f>Source!AU517</f>
        <v>10</v>
      </c>
      <c r="F463" s="21"/>
      <c r="G463" s="20"/>
      <c r="H463" s="9"/>
      <c r="I463" s="9"/>
      <c r="J463" s="21">
        <f>SUM(T459:T462)</f>
        <v>3236.08</v>
      </c>
      <c r="K463" s="21"/>
    </row>
    <row r="464" spans="1:22" ht="14.25" x14ac:dyDescent="0.2">
      <c r="A464" s="18"/>
      <c r="B464" s="18"/>
      <c r="C464" s="18" t="s">
        <v>825</v>
      </c>
      <c r="D464" s="19" t="s">
        <v>826</v>
      </c>
      <c r="E464" s="9">
        <f>Source!AQ517</f>
        <v>0.3</v>
      </c>
      <c r="F464" s="21"/>
      <c r="G464" s="20" t="str">
        <f>Source!DI517</f>
        <v>)*4</v>
      </c>
      <c r="H464" s="9">
        <f>Source!AV517</f>
        <v>1</v>
      </c>
      <c r="I464" s="9"/>
      <c r="J464" s="21"/>
      <c r="K464" s="21">
        <f>Source!U517</f>
        <v>45.6</v>
      </c>
    </row>
    <row r="465" spans="1:22" ht="15" x14ac:dyDescent="0.25">
      <c r="A465" s="23"/>
      <c r="B465" s="23"/>
      <c r="C465" s="23"/>
      <c r="D465" s="23"/>
      <c r="E465" s="23"/>
      <c r="F465" s="23"/>
      <c r="G465" s="23"/>
      <c r="H465" s="23"/>
      <c r="I465" s="45">
        <f>J460+J461+J462+J463</f>
        <v>58938</v>
      </c>
      <c r="J465" s="45"/>
      <c r="K465" s="24">
        <f>IF(Source!I517&lt;&gt;0, ROUND(I465/Source!I517, 2), 0)</f>
        <v>1551</v>
      </c>
      <c r="P465" s="22">
        <f>I465</f>
        <v>58938</v>
      </c>
    </row>
    <row r="466" spans="1:22" ht="28.5" x14ac:dyDescent="0.2">
      <c r="A466" s="18">
        <v>49</v>
      </c>
      <c r="B466" s="18" t="str">
        <f>Source!F518</f>
        <v>1.21-2203-27-1/1</v>
      </c>
      <c r="C466" s="18" t="str">
        <f>Source!G518</f>
        <v>Техническое обслуживание контакторов номинальный ток до 160 А</v>
      </c>
      <c r="D466" s="19" t="str">
        <f>Source!H518</f>
        <v>шт.</v>
      </c>
      <c r="E466" s="9">
        <f>Source!I518</f>
        <v>13</v>
      </c>
      <c r="F466" s="21"/>
      <c r="G466" s="20"/>
      <c r="H466" s="9"/>
      <c r="I466" s="9"/>
      <c r="J466" s="21"/>
      <c r="K466" s="21"/>
      <c r="Q466">
        <f>ROUND((Source!BZ518/100)*ROUND((Source!AF518*Source!AV518)*Source!I518, 2), 2)</f>
        <v>8990.7999999999993</v>
      </c>
      <c r="R466">
        <f>Source!X518</f>
        <v>8990.7999999999993</v>
      </c>
      <c r="S466">
        <f>ROUND((Source!CA518/100)*ROUND((Source!AF518*Source!AV518)*Source!I518, 2), 2)</f>
        <v>1284.4000000000001</v>
      </c>
      <c r="T466">
        <f>Source!Y518</f>
        <v>1284.4000000000001</v>
      </c>
      <c r="U466">
        <f>ROUND((175/100)*ROUND((Source!AE518*Source!AV518)*Source!I518, 2), 2)</f>
        <v>0</v>
      </c>
      <c r="V466">
        <f>ROUND((108/100)*ROUND(Source!CS518*Source!I518, 2), 2)</f>
        <v>0</v>
      </c>
    </row>
    <row r="467" spans="1:22" ht="14.25" x14ac:dyDescent="0.2">
      <c r="A467" s="18"/>
      <c r="B467" s="18"/>
      <c r="C467" s="18" t="s">
        <v>820</v>
      </c>
      <c r="D467" s="19"/>
      <c r="E467" s="9"/>
      <c r="F467" s="21">
        <f>Source!AO518</f>
        <v>247</v>
      </c>
      <c r="G467" s="20" t="str">
        <f>Source!DG518</f>
        <v>)*4</v>
      </c>
      <c r="H467" s="9">
        <f>Source!AV518</f>
        <v>1</v>
      </c>
      <c r="I467" s="9">
        <f>IF(Source!BA518&lt;&gt; 0, Source!BA518, 1)</f>
        <v>1</v>
      </c>
      <c r="J467" s="21">
        <f>Source!S518</f>
        <v>12844</v>
      </c>
      <c r="K467" s="21"/>
    </row>
    <row r="468" spans="1:22" ht="14.25" x14ac:dyDescent="0.2">
      <c r="A468" s="18"/>
      <c r="B468" s="18"/>
      <c r="C468" s="18" t="s">
        <v>821</v>
      </c>
      <c r="D468" s="19"/>
      <c r="E468" s="9"/>
      <c r="F468" s="21">
        <f>Source!AL518</f>
        <v>19.309999999999999</v>
      </c>
      <c r="G468" s="20" t="str">
        <f>Source!DD518</f>
        <v>)*4</v>
      </c>
      <c r="H468" s="9">
        <f>Source!AW518</f>
        <v>1</v>
      </c>
      <c r="I468" s="9">
        <f>IF(Source!BC518&lt;&gt; 0, Source!BC518, 1)</f>
        <v>1</v>
      </c>
      <c r="J468" s="21">
        <f>Source!P518</f>
        <v>1004.12</v>
      </c>
      <c r="K468" s="21"/>
    </row>
    <row r="469" spans="1:22" ht="14.25" x14ac:dyDescent="0.2">
      <c r="A469" s="18"/>
      <c r="B469" s="18"/>
      <c r="C469" s="18" t="s">
        <v>822</v>
      </c>
      <c r="D469" s="19" t="s">
        <v>823</v>
      </c>
      <c r="E469" s="9">
        <f>Source!AT518</f>
        <v>70</v>
      </c>
      <c r="F469" s="21"/>
      <c r="G469" s="20"/>
      <c r="H469" s="9"/>
      <c r="I469" s="9"/>
      <c r="J469" s="21">
        <f>SUM(R466:R468)</f>
        <v>8990.7999999999993</v>
      </c>
      <c r="K469" s="21"/>
    </row>
    <row r="470" spans="1:22" ht="14.25" x14ac:dyDescent="0.2">
      <c r="A470" s="18"/>
      <c r="B470" s="18"/>
      <c r="C470" s="18" t="s">
        <v>824</v>
      </c>
      <c r="D470" s="19" t="s">
        <v>823</v>
      </c>
      <c r="E470" s="9">
        <f>Source!AU518</f>
        <v>10</v>
      </c>
      <c r="F470" s="21"/>
      <c r="G470" s="20"/>
      <c r="H470" s="9"/>
      <c r="I470" s="9"/>
      <c r="J470" s="21">
        <f>SUM(T466:T469)</f>
        <v>1284.4000000000001</v>
      </c>
      <c r="K470" s="21"/>
    </row>
    <row r="471" spans="1:22" ht="14.25" x14ac:dyDescent="0.2">
      <c r="A471" s="18"/>
      <c r="B471" s="18"/>
      <c r="C471" s="18" t="s">
        <v>825</v>
      </c>
      <c r="D471" s="19" t="s">
        <v>826</v>
      </c>
      <c r="E471" s="9">
        <f>Source!AQ518</f>
        <v>0.4</v>
      </c>
      <c r="F471" s="21"/>
      <c r="G471" s="20" t="str">
        <f>Source!DI518</f>
        <v>)*4</v>
      </c>
      <c r="H471" s="9">
        <f>Source!AV518</f>
        <v>1</v>
      </c>
      <c r="I471" s="9"/>
      <c r="J471" s="21"/>
      <c r="K471" s="21">
        <f>Source!U518</f>
        <v>20.8</v>
      </c>
    </row>
    <row r="472" spans="1:22" ht="15" x14ac:dyDescent="0.25">
      <c r="A472" s="23"/>
      <c r="B472" s="23"/>
      <c r="C472" s="23"/>
      <c r="D472" s="23"/>
      <c r="E472" s="23"/>
      <c r="F472" s="23"/>
      <c r="G472" s="23"/>
      <c r="H472" s="23"/>
      <c r="I472" s="45">
        <f>J467+J468+J469+J470</f>
        <v>24123.32</v>
      </c>
      <c r="J472" s="45"/>
      <c r="K472" s="24">
        <f>IF(Source!I518&lt;&gt;0, ROUND(I472/Source!I518, 2), 0)</f>
        <v>1855.64</v>
      </c>
      <c r="P472" s="22">
        <f>I472</f>
        <v>24123.32</v>
      </c>
    </row>
    <row r="473" spans="1:22" ht="71.25" x14ac:dyDescent="0.2">
      <c r="A473" s="18">
        <v>50</v>
      </c>
      <c r="B473" s="18" t="str">
        <f>Source!F521</f>
        <v>1.21-2203-4-1/1</v>
      </c>
      <c r="C473" s="18" t="str">
        <f>Source!G521</f>
        <v>Техническое обслуживание панельного распределительного щита с установочными автоматическими выключателями серии А-3100 на номинальный ток до 600 А</v>
      </c>
      <c r="D473" s="19" t="str">
        <f>Source!H521</f>
        <v>шт.</v>
      </c>
      <c r="E473" s="9">
        <f>Source!I521</f>
        <v>1</v>
      </c>
      <c r="F473" s="21"/>
      <c r="G473" s="20"/>
      <c r="H473" s="9"/>
      <c r="I473" s="9"/>
      <c r="J473" s="21"/>
      <c r="K473" s="21"/>
      <c r="Q473">
        <f>ROUND((Source!BZ521/100)*ROUND((Source!AF521*Source!AV521)*Source!I521, 2), 2)</f>
        <v>11670.55</v>
      </c>
      <c r="R473">
        <f>Source!X521</f>
        <v>11670.55</v>
      </c>
      <c r="S473">
        <f>ROUND((Source!CA521/100)*ROUND((Source!AF521*Source!AV521)*Source!I521, 2), 2)</f>
        <v>1667.22</v>
      </c>
      <c r="T473">
        <f>Source!Y521</f>
        <v>1667.22</v>
      </c>
      <c r="U473">
        <f>ROUND((175/100)*ROUND((Source!AE521*Source!AV521)*Source!I521, 2), 2)</f>
        <v>0</v>
      </c>
      <c r="V473">
        <f>ROUND((108/100)*ROUND(Source!CS521*Source!I521, 2), 2)</f>
        <v>0</v>
      </c>
    </row>
    <row r="474" spans="1:22" ht="14.25" x14ac:dyDescent="0.2">
      <c r="A474" s="18"/>
      <c r="B474" s="18"/>
      <c r="C474" s="18" t="s">
        <v>820</v>
      </c>
      <c r="D474" s="19"/>
      <c r="E474" s="9"/>
      <c r="F474" s="21">
        <f>Source!AO521</f>
        <v>8336.11</v>
      </c>
      <c r="G474" s="20" t="str">
        <f>Source!DG521</f>
        <v>)*2</v>
      </c>
      <c r="H474" s="9">
        <f>Source!AV521</f>
        <v>1</v>
      </c>
      <c r="I474" s="9">
        <f>IF(Source!BA521&lt;&gt; 0, Source!BA521, 1)</f>
        <v>1</v>
      </c>
      <c r="J474" s="21">
        <f>Source!S521</f>
        <v>16672.22</v>
      </c>
      <c r="K474" s="21"/>
    </row>
    <row r="475" spans="1:22" ht="14.25" x14ac:dyDescent="0.2">
      <c r="A475" s="18"/>
      <c r="B475" s="18"/>
      <c r="C475" s="18" t="s">
        <v>821</v>
      </c>
      <c r="D475" s="19"/>
      <c r="E475" s="9"/>
      <c r="F475" s="21">
        <f>Source!AL521</f>
        <v>115.07</v>
      </c>
      <c r="G475" s="20" t="str">
        <f>Source!DD521</f>
        <v>)*2</v>
      </c>
      <c r="H475" s="9">
        <f>Source!AW521</f>
        <v>1</v>
      </c>
      <c r="I475" s="9">
        <f>IF(Source!BC521&lt;&gt; 0, Source!BC521, 1)</f>
        <v>1</v>
      </c>
      <c r="J475" s="21">
        <f>Source!P521</f>
        <v>230.14</v>
      </c>
      <c r="K475" s="21"/>
    </row>
    <row r="476" spans="1:22" ht="14.25" x14ac:dyDescent="0.2">
      <c r="A476" s="18"/>
      <c r="B476" s="18"/>
      <c r="C476" s="18" t="s">
        <v>822</v>
      </c>
      <c r="D476" s="19" t="s">
        <v>823</v>
      </c>
      <c r="E476" s="9">
        <f>Source!AT521</f>
        <v>70</v>
      </c>
      <c r="F476" s="21"/>
      <c r="G476" s="20"/>
      <c r="H476" s="9"/>
      <c r="I476" s="9"/>
      <c r="J476" s="21">
        <f>SUM(R473:R475)</f>
        <v>11670.55</v>
      </c>
      <c r="K476" s="21"/>
    </row>
    <row r="477" spans="1:22" ht="14.25" x14ac:dyDescent="0.2">
      <c r="A477" s="18"/>
      <c r="B477" s="18"/>
      <c r="C477" s="18" t="s">
        <v>824</v>
      </c>
      <c r="D477" s="19" t="s">
        <v>823</v>
      </c>
      <c r="E477" s="9">
        <f>Source!AU521</f>
        <v>10</v>
      </c>
      <c r="F477" s="21"/>
      <c r="G477" s="20"/>
      <c r="H477" s="9"/>
      <c r="I477" s="9"/>
      <c r="J477" s="21">
        <f>SUM(T473:T476)</f>
        <v>1667.22</v>
      </c>
      <c r="K477" s="21"/>
    </row>
    <row r="478" spans="1:22" ht="14.25" x14ac:dyDescent="0.2">
      <c r="A478" s="18"/>
      <c r="B478" s="18"/>
      <c r="C478" s="18" t="s">
        <v>825</v>
      </c>
      <c r="D478" s="19" t="s">
        <v>826</v>
      </c>
      <c r="E478" s="9">
        <f>Source!AQ521</f>
        <v>13.5</v>
      </c>
      <c r="F478" s="21"/>
      <c r="G478" s="20" t="str">
        <f>Source!DI521</f>
        <v>)*2</v>
      </c>
      <c r="H478" s="9">
        <f>Source!AV521</f>
        <v>1</v>
      </c>
      <c r="I478" s="9"/>
      <c r="J478" s="21"/>
      <c r="K478" s="21">
        <f>Source!U521</f>
        <v>27</v>
      </c>
    </row>
    <row r="479" spans="1:22" ht="15" x14ac:dyDescent="0.25">
      <c r="A479" s="23"/>
      <c r="B479" s="23"/>
      <c r="C479" s="23"/>
      <c r="D479" s="23"/>
      <c r="E479" s="23"/>
      <c r="F479" s="23"/>
      <c r="G479" s="23"/>
      <c r="H479" s="23"/>
      <c r="I479" s="45">
        <f>J474+J475+J476+J477</f>
        <v>30240.13</v>
      </c>
      <c r="J479" s="45"/>
      <c r="K479" s="24">
        <f>IF(Source!I521&lt;&gt;0, ROUND(I479/Source!I521, 2), 0)</f>
        <v>30240.13</v>
      </c>
      <c r="P479" s="22">
        <f>I479</f>
        <v>30240.13</v>
      </c>
    </row>
    <row r="480" spans="1:22" ht="42.75" x14ac:dyDescent="0.2">
      <c r="A480" s="18">
        <v>51</v>
      </c>
      <c r="B480" s="18" t="str">
        <f>Source!F522</f>
        <v>1.21-2303-28-1/1</v>
      </c>
      <c r="C480" s="18" t="str">
        <f>Source!G522</f>
        <v>Техническое обслуживание автоматического выключателя до 160 А</v>
      </c>
      <c r="D480" s="19" t="str">
        <f>Source!H522</f>
        <v>шт.</v>
      </c>
      <c r="E480" s="9">
        <f>Source!I522</f>
        <v>8</v>
      </c>
      <c r="F480" s="21"/>
      <c r="G480" s="20"/>
      <c r="H480" s="9"/>
      <c r="I480" s="9"/>
      <c r="J480" s="21"/>
      <c r="K480" s="21"/>
      <c r="Q480">
        <f>ROUND((Source!BZ522/100)*ROUND((Source!AF522*Source!AV522)*Source!I522, 2), 2)</f>
        <v>4768.96</v>
      </c>
      <c r="R480">
        <f>Source!X522</f>
        <v>4768.96</v>
      </c>
      <c r="S480">
        <f>ROUND((Source!CA522/100)*ROUND((Source!AF522*Source!AV522)*Source!I522, 2), 2)</f>
        <v>681.28</v>
      </c>
      <c r="T480">
        <f>Source!Y522</f>
        <v>681.28</v>
      </c>
      <c r="U480">
        <f>ROUND((175/100)*ROUND((Source!AE522*Source!AV522)*Source!I522, 2), 2)</f>
        <v>0</v>
      </c>
      <c r="V480">
        <f>ROUND((108/100)*ROUND(Source!CS522*Source!I522, 2), 2)</f>
        <v>0</v>
      </c>
    </row>
    <row r="481" spans="1:22" ht="14.25" x14ac:dyDescent="0.2">
      <c r="A481" s="18"/>
      <c r="B481" s="18"/>
      <c r="C481" s="18" t="s">
        <v>820</v>
      </c>
      <c r="D481" s="19"/>
      <c r="E481" s="9"/>
      <c r="F481" s="21">
        <f>Source!AO522</f>
        <v>212.9</v>
      </c>
      <c r="G481" s="20" t="str">
        <f>Source!DG522</f>
        <v>)*4</v>
      </c>
      <c r="H481" s="9">
        <f>Source!AV522</f>
        <v>1</v>
      </c>
      <c r="I481" s="9">
        <f>IF(Source!BA522&lt;&gt; 0, Source!BA522, 1)</f>
        <v>1</v>
      </c>
      <c r="J481" s="21">
        <f>Source!S522</f>
        <v>6812.8</v>
      </c>
      <c r="K481" s="21"/>
    </row>
    <row r="482" spans="1:22" ht="14.25" x14ac:dyDescent="0.2">
      <c r="A482" s="18"/>
      <c r="B482" s="18"/>
      <c r="C482" s="18" t="s">
        <v>821</v>
      </c>
      <c r="D482" s="19"/>
      <c r="E482" s="9"/>
      <c r="F482" s="21">
        <f>Source!AL522</f>
        <v>4.53</v>
      </c>
      <c r="G482" s="20" t="str">
        <f>Source!DD522</f>
        <v>)*4</v>
      </c>
      <c r="H482" s="9">
        <f>Source!AW522</f>
        <v>1</v>
      </c>
      <c r="I482" s="9">
        <f>IF(Source!BC522&lt;&gt; 0, Source!BC522, 1)</f>
        <v>1</v>
      </c>
      <c r="J482" s="21">
        <f>Source!P522</f>
        <v>144.96</v>
      </c>
      <c r="K482" s="21"/>
    </row>
    <row r="483" spans="1:22" ht="14.25" x14ac:dyDescent="0.2">
      <c r="A483" s="18"/>
      <c r="B483" s="18"/>
      <c r="C483" s="18" t="s">
        <v>822</v>
      </c>
      <c r="D483" s="19" t="s">
        <v>823</v>
      </c>
      <c r="E483" s="9">
        <f>Source!AT522</f>
        <v>70</v>
      </c>
      <c r="F483" s="21"/>
      <c r="G483" s="20"/>
      <c r="H483" s="9"/>
      <c r="I483" s="9"/>
      <c r="J483" s="21">
        <f>SUM(R480:R482)</f>
        <v>4768.96</v>
      </c>
      <c r="K483" s="21"/>
    </row>
    <row r="484" spans="1:22" ht="14.25" x14ac:dyDescent="0.2">
      <c r="A484" s="18"/>
      <c r="B484" s="18"/>
      <c r="C484" s="18" t="s">
        <v>824</v>
      </c>
      <c r="D484" s="19" t="s">
        <v>823</v>
      </c>
      <c r="E484" s="9">
        <f>Source!AU522</f>
        <v>10</v>
      </c>
      <c r="F484" s="21"/>
      <c r="G484" s="20"/>
      <c r="H484" s="9"/>
      <c r="I484" s="9"/>
      <c r="J484" s="21">
        <f>SUM(T480:T483)</f>
        <v>681.28</v>
      </c>
      <c r="K484" s="21"/>
    </row>
    <row r="485" spans="1:22" ht="14.25" x14ac:dyDescent="0.2">
      <c r="A485" s="18"/>
      <c r="B485" s="18"/>
      <c r="C485" s="18" t="s">
        <v>825</v>
      </c>
      <c r="D485" s="19" t="s">
        <v>826</v>
      </c>
      <c r="E485" s="9">
        <f>Source!AQ522</f>
        <v>0.3</v>
      </c>
      <c r="F485" s="21"/>
      <c r="G485" s="20" t="str">
        <f>Source!DI522</f>
        <v>)*4</v>
      </c>
      <c r="H485" s="9">
        <f>Source!AV522</f>
        <v>1</v>
      </c>
      <c r="I485" s="9"/>
      <c r="J485" s="21"/>
      <c r="K485" s="21">
        <f>Source!U522</f>
        <v>9.6</v>
      </c>
    </row>
    <row r="486" spans="1:22" ht="15" x14ac:dyDescent="0.25">
      <c r="A486" s="23"/>
      <c r="B486" s="23"/>
      <c r="C486" s="23"/>
      <c r="D486" s="23"/>
      <c r="E486" s="23"/>
      <c r="F486" s="23"/>
      <c r="G486" s="23"/>
      <c r="H486" s="23"/>
      <c r="I486" s="45">
        <f>J481+J482+J483+J484</f>
        <v>12408.000000000002</v>
      </c>
      <c r="J486" s="45"/>
      <c r="K486" s="24">
        <f>IF(Source!I522&lt;&gt;0, ROUND(I486/Source!I522, 2), 0)</f>
        <v>1551</v>
      </c>
      <c r="P486" s="22">
        <f>I486</f>
        <v>12408.000000000002</v>
      </c>
    </row>
    <row r="487" spans="1:22" ht="42.75" x14ac:dyDescent="0.2">
      <c r="A487" s="18">
        <v>52</v>
      </c>
      <c r="B487" s="18" t="str">
        <f>Source!F523</f>
        <v>1.21-2203-17-1/1</v>
      </c>
      <c r="C487" s="18" t="str">
        <f>Source!G523</f>
        <v>Техническое обслуживание ящика с понижающим трансформатором типа ЯТП</v>
      </c>
      <c r="D487" s="19" t="str">
        <f>Source!H523</f>
        <v>шт.</v>
      </c>
      <c r="E487" s="9">
        <f>Source!I523</f>
        <v>1</v>
      </c>
      <c r="F487" s="21"/>
      <c r="G487" s="20"/>
      <c r="H487" s="9"/>
      <c r="I487" s="9"/>
      <c r="J487" s="21"/>
      <c r="K487" s="21"/>
      <c r="Q487">
        <f>ROUND((Source!BZ523/100)*ROUND((Source!AF523*Source!AV523)*Source!I523, 2), 2)</f>
        <v>822.08</v>
      </c>
      <c r="R487">
        <f>Source!X523</f>
        <v>822.08</v>
      </c>
      <c r="S487">
        <f>ROUND((Source!CA523/100)*ROUND((Source!AF523*Source!AV523)*Source!I523, 2), 2)</f>
        <v>117.44</v>
      </c>
      <c r="T487">
        <f>Source!Y523</f>
        <v>117.44</v>
      </c>
      <c r="U487">
        <f>ROUND((175/100)*ROUND((Source!AE523*Source!AV523)*Source!I523, 2), 2)</f>
        <v>231.35</v>
      </c>
      <c r="V487">
        <f>ROUND((108/100)*ROUND(Source!CS523*Source!I523, 2), 2)</f>
        <v>142.78</v>
      </c>
    </row>
    <row r="488" spans="1:22" ht="14.25" x14ac:dyDescent="0.2">
      <c r="A488" s="18"/>
      <c r="B488" s="18"/>
      <c r="C488" s="18" t="s">
        <v>820</v>
      </c>
      <c r="D488" s="19"/>
      <c r="E488" s="9"/>
      <c r="F488" s="21">
        <f>Source!AO523</f>
        <v>293.60000000000002</v>
      </c>
      <c r="G488" s="20" t="str">
        <f>Source!DG523</f>
        <v>)*4</v>
      </c>
      <c r="H488" s="9">
        <f>Source!AV523</f>
        <v>1</v>
      </c>
      <c r="I488" s="9">
        <f>IF(Source!BA523&lt;&gt; 0, Source!BA523, 1)</f>
        <v>1</v>
      </c>
      <c r="J488" s="21">
        <f>Source!S523</f>
        <v>1174.4000000000001</v>
      </c>
      <c r="K488" s="21"/>
    </row>
    <row r="489" spans="1:22" ht="14.25" x14ac:dyDescent="0.2">
      <c r="A489" s="18"/>
      <c r="B489" s="18"/>
      <c r="C489" s="18" t="s">
        <v>827</v>
      </c>
      <c r="D489" s="19"/>
      <c r="E489" s="9"/>
      <c r="F489" s="21">
        <f>Source!AM523</f>
        <v>52.12</v>
      </c>
      <c r="G489" s="20" t="str">
        <f>Source!DE523</f>
        <v>)*4</v>
      </c>
      <c r="H489" s="9">
        <f>Source!AV523</f>
        <v>1</v>
      </c>
      <c r="I489" s="9">
        <f>IF(Source!BB523&lt;&gt; 0, Source!BB523, 1)</f>
        <v>1</v>
      </c>
      <c r="J489" s="21">
        <f>Source!Q523</f>
        <v>208.48</v>
      </c>
      <c r="K489" s="21"/>
    </row>
    <row r="490" spans="1:22" ht="14.25" x14ac:dyDescent="0.2">
      <c r="A490" s="18"/>
      <c r="B490" s="18"/>
      <c r="C490" s="18" t="s">
        <v>828</v>
      </c>
      <c r="D490" s="19"/>
      <c r="E490" s="9"/>
      <c r="F490" s="21">
        <f>Source!AN523</f>
        <v>33.049999999999997</v>
      </c>
      <c r="G490" s="20" t="str">
        <f>Source!DF523</f>
        <v>)*4</v>
      </c>
      <c r="H490" s="9">
        <f>Source!AV523</f>
        <v>1</v>
      </c>
      <c r="I490" s="9">
        <f>IF(Source!BS523&lt;&gt; 0, Source!BS523, 1)</f>
        <v>1</v>
      </c>
      <c r="J490" s="26">
        <f>Source!R523</f>
        <v>132.19999999999999</v>
      </c>
      <c r="K490" s="21"/>
    </row>
    <row r="491" spans="1:22" ht="14.25" x14ac:dyDescent="0.2">
      <c r="A491" s="18"/>
      <c r="B491" s="18"/>
      <c r="C491" s="18" t="s">
        <v>821</v>
      </c>
      <c r="D491" s="19"/>
      <c r="E491" s="9"/>
      <c r="F491" s="21">
        <f>Source!AL523</f>
        <v>0.13</v>
      </c>
      <c r="G491" s="20" t="str">
        <f>Source!DD523</f>
        <v>)*4</v>
      </c>
      <c r="H491" s="9">
        <f>Source!AW523</f>
        <v>1</v>
      </c>
      <c r="I491" s="9">
        <f>IF(Source!BC523&lt;&gt; 0, Source!BC523, 1)</f>
        <v>1</v>
      </c>
      <c r="J491" s="21">
        <f>Source!P523</f>
        <v>0.52</v>
      </c>
      <c r="K491" s="21"/>
    </row>
    <row r="492" spans="1:22" ht="14.25" x14ac:dyDescent="0.2">
      <c r="A492" s="18"/>
      <c r="B492" s="18"/>
      <c r="C492" s="18" t="s">
        <v>822</v>
      </c>
      <c r="D492" s="19" t="s">
        <v>823</v>
      </c>
      <c r="E492" s="9">
        <f>Source!AT523</f>
        <v>70</v>
      </c>
      <c r="F492" s="21"/>
      <c r="G492" s="20"/>
      <c r="H492" s="9"/>
      <c r="I492" s="9"/>
      <c r="J492" s="21">
        <f>SUM(R487:R491)</f>
        <v>822.08</v>
      </c>
      <c r="K492" s="21"/>
    </row>
    <row r="493" spans="1:22" ht="14.25" x14ac:dyDescent="0.2">
      <c r="A493" s="18"/>
      <c r="B493" s="18"/>
      <c r="C493" s="18" t="s">
        <v>824</v>
      </c>
      <c r="D493" s="19" t="s">
        <v>823</v>
      </c>
      <c r="E493" s="9">
        <f>Source!AU523</f>
        <v>10</v>
      </c>
      <c r="F493" s="21"/>
      <c r="G493" s="20"/>
      <c r="H493" s="9"/>
      <c r="I493" s="9"/>
      <c r="J493" s="21">
        <f>SUM(T487:T492)</f>
        <v>117.44</v>
      </c>
      <c r="K493" s="21"/>
    </row>
    <row r="494" spans="1:22" ht="14.25" x14ac:dyDescent="0.2">
      <c r="A494" s="18"/>
      <c r="B494" s="18"/>
      <c r="C494" s="18" t="s">
        <v>829</v>
      </c>
      <c r="D494" s="19" t="s">
        <v>823</v>
      </c>
      <c r="E494" s="9">
        <f>108</f>
        <v>108</v>
      </c>
      <c r="F494" s="21"/>
      <c r="G494" s="20"/>
      <c r="H494" s="9"/>
      <c r="I494" s="9"/>
      <c r="J494" s="21">
        <f>SUM(V487:V493)</f>
        <v>142.78</v>
      </c>
      <c r="K494" s="21"/>
    </row>
    <row r="495" spans="1:22" ht="14.25" x14ac:dyDescent="0.2">
      <c r="A495" s="18"/>
      <c r="B495" s="18"/>
      <c r="C495" s="18" t="s">
        <v>825</v>
      </c>
      <c r="D495" s="19" t="s">
        <v>826</v>
      </c>
      <c r="E495" s="9">
        <f>Source!AQ523</f>
        <v>0.55000000000000004</v>
      </c>
      <c r="F495" s="21"/>
      <c r="G495" s="20" t="str">
        <f>Source!DI523</f>
        <v>)*4</v>
      </c>
      <c r="H495" s="9">
        <f>Source!AV523</f>
        <v>1</v>
      </c>
      <c r="I495" s="9"/>
      <c r="J495" s="21"/>
      <c r="K495" s="21">
        <f>Source!U523</f>
        <v>2.2000000000000002</v>
      </c>
    </row>
    <row r="496" spans="1:22" ht="15" x14ac:dyDescent="0.25">
      <c r="A496" s="23"/>
      <c r="B496" s="23"/>
      <c r="C496" s="23"/>
      <c r="D496" s="23"/>
      <c r="E496" s="23"/>
      <c r="F496" s="23"/>
      <c r="G496" s="23"/>
      <c r="H496" s="23"/>
      <c r="I496" s="45">
        <f>J488+J489+J491+J492+J493+J494</f>
        <v>2465.7000000000003</v>
      </c>
      <c r="J496" s="45"/>
      <c r="K496" s="24">
        <f>IF(Source!I523&lt;&gt;0, ROUND(I496/Source!I523, 2), 0)</f>
        <v>2465.6999999999998</v>
      </c>
      <c r="P496" s="22">
        <f>I496</f>
        <v>2465.7000000000003</v>
      </c>
    </row>
    <row r="497" spans="1:22" ht="42.75" x14ac:dyDescent="0.2">
      <c r="A497" s="18">
        <v>53</v>
      </c>
      <c r="B497" s="18" t="str">
        <f>Source!F525</f>
        <v>1.20-2103-19-3/1</v>
      </c>
      <c r="C497" s="18" t="str">
        <f>Source!G525</f>
        <v>Техническое обслуживание годовое светильника светодиодного потолочного типа Arctic 1500</v>
      </c>
      <c r="D497" s="19" t="str">
        <f>Source!H525</f>
        <v>шт.</v>
      </c>
      <c r="E497" s="9">
        <f>Source!I525</f>
        <v>626</v>
      </c>
      <c r="F497" s="21"/>
      <c r="G497" s="20"/>
      <c r="H497" s="9"/>
      <c r="I497" s="9"/>
      <c r="J497" s="21"/>
      <c r="K497" s="21"/>
      <c r="Q497">
        <f>ROUND((Source!BZ525/100)*ROUND((Source!AF525*Source!AV525)*Source!I525, 2), 2)</f>
        <v>118243.89</v>
      </c>
      <c r="R497">
        <f>Source!X525</f>
        <v>118243.89</v>
      </c>
      <c r="S497">
        <f>ROUND((Source!CA525/100)*ROUND((Source!AF525*Source!AV525)*Source!I525, 2), 2)</f>
        <v>16891.98</v>
      </c>
      <c r="T497">
        <f>Source!Y525</f>
        <v>16891.98</v>
      </c>
      <c r="U497">
        <f>ROUND((175/100)*ROUND((Source!AE525*Source!AV525)*Source!I525, 2), 2)</f>
        <v>0</v>
      </c>
      <c r="V497">
        <f>ROUND((108/100)*ROUND(Source!CS525*Source!I525, 2), 2)</f>
        <v>0</v>
      </c>
    </row>
    <row r="498" spans="1:22" ht="14.25" x14ac:dyDescent="0.2">
      <c r="A498" s="18"/>
      <c r="B498" s="18"/>
      <c r="C498" s="18" t="s">
        <v>820</v>
      </c>
      <c r="D498" s="19"/>
      <c r="E498" s="9"/>
      <c r="F498" s="21">
        <f>Source!AO525</f>
        <v>269.83999999999997</v>
      </c>
      <c r="G498" s="20" t="str">
        <f>Source!DG525</f>
        <v/>
      </c>
      <c r="H498" s="9">
        <f>Source!AV525</f>
        <v>1</v>
      </c>
      <c r="I498" s="9">
        <f>IF(Source!BA525&lt;&gt; 0, Source!BA525, 1)</f>
        <v>1</v>
      </c>
      <c r="J498" s="21">
        <f>Source!S525</f>
        <v>168919.84</v>
      </c>
      <c r="K498" s="21"/>
    </row>
    <row r="499" spans="1:22" ht="14.25" x14ac:dyDescent="0.2">
      <c r="A499" s="18"/>
      <c r="B499" s="18"/>
      <c r="C499" s="18" t="s">
        <v>821</v>
      </c>
      <c r="D499" s="19"/>
      <c r="E499" s="9"/>
      <c r="F499" s="21">
        <f>Source!AL525</f>
        <v>1.57</v>
      </c>
      <c r="G499" s="20" t="str">
        <f>Source!DD525</f>
        <v/>
      </c>
      <c r="H499" s="9">
        <f>Source!AW525</f>
        <v>1</v>
      </c>
      <c r="I499" s="9">
        <f>IF(Source!BC525&lt;&gt; 0, Source!BC525, 1)</f>
        <v>1</v>
      </c>
      <c r="J499" s="21">
        <f>Source!P525</f>
        <v>982.82</v>
      </c>
      <c r="K499" s="21"/>
    </row>
    <row r="500" spans="1:22" ht="14.25" x14ac:dyDescent="0.2">
      <c r="A500" s="18"/>
      <c r="B500" s="18"/>
      <c r="C500" s="18" t="s">
        <v>822</v>
      </c>
      <c r="D500" s="19" t="s">
        <v>823</v>
      </c>
      <c r="E500" s="9">
        <f>Source!AT525</f>
        <v>70</v>
      </c>
      <c r="F500" s="21"/>
      <c r="G500" s="20"/>
      <c r="H500" s="9"/>
      <c r="I500" s="9"/>
      <c r="J500" s="21">
        <f>SUM(R497:R499)</f>
        <v>118243.89</v>
      </c>
      <c r="K500" s="21"/>
    </row>
    <row r="501" spans="1:22" ht="14.25" x14ac:dyDescent="0.2">
      <c r="A501" s="18"/>
      <c r="B501" s="18"/>
      <c r="C501" s="18" t="s">
        <v>824</v>
      </c>
      <c r="D501" s="19" t="s">
        <v>823</v>
      </c>
      <c r="E501" s="9">
        <f>Source!AU525</f>
        <v>10</v>
      </c>
      <c r="F501" s="21"/>
      <c r="G501" s="20"/>
      <c r="H501" s="9"/>
      <c r="I501" s="9"/>
      <c r="J501" s="21">
        <f>SUM(T497:T500)</f>
        <v>16891.98</v>
      </c>
      <c r="K501" s="21"/>
    </row>
    <row r="502" spans="1:22" ht="14.25" x14ac:dyDescent="0.2">
      <c r="A502" s="18"/>
      <c r="B502" s="18"/>
      <c r="C502" s="18" t="s">
        <v>825</v>
      </c>
      <c r="D502" s="19" t="s">
        <v>826</v>
      </c>
      <c r="E502" s="9">
        <f>Source!AQ525</f>
        <v>0.48</v>
      </c>
      <c r="F502" s="21"/>
      <c r="G502" s="20" t="str">
        <f>Source!DI525</f>
        <v/>
      </c>
      <c r="H502" s="9">
        <f>Source!AV525</f>
        <v>1</v>
      </c>
      <c r="I502" s="9"/>
      <c r="J502" s="21"/>
      <c r="K502" s="21">
        <f>Source!U525</f>
        <v>300.47999999999996</v>
      </c>
    </row>
    <row r="503" spans="1:22" ht="15" x14ac:dyDescent="0.25">
      <c r="A503" s="23"/>
      <c r="B503" s="23"/>
      <c r="C503" s="23"/>
      <c r="D503" s="23"/>
      <c r="E503" s="23"/>
      <c r="F503" s="23"/>
      <c r="G503" s="23"/>
      <c r="H503" s="23"/>
      <c r="I503" s="45">
        <f>J498+J499+J500+J501</f>
        <v>305038.52999999997</v>
      </c>
      <c r="J503" s="45"/>
      <c r="K503" s="24">
        <f>IF(Source!I525&lt;&gt;0, ROUND(I503/Source!I525, 2), 0)</f>
        <v>487.28</v>
      </c>
      <c r="P503" s="22">
        <f>I503</f>
        <v>305038.52999999997</v>
      </c>
    </row>
    <row r="504" spans="1:22" ht="28.5" x14ac:dyDescent="0.2">
      <c r="A504" s="18">
        <v>54</v>
      </c>
      <c r="B504" s="18" t="str">
        <f>Source!F526</f>
        <v>1.23-2103-6-1/1</v>
      </c>
      <c r="C504" s="18" t="str">
        <f>Source!G526</f>
        <v>Техническое обслуживание выключателей поплавковых</v>
      </c>
      <c r="D504" s="19" t="str">
        <f>Source!H526</f>
        <v>100 шт.</v>
      </c>
      <c r="E504" s="9">
        <f>Source!I526</f>
        <v>0.74</v>
      </c>
      <c r="F504" s="21"/>
      <c r="G504" s="20"/>
      <c r="H504" s="9"/>
      <c r="I504" s="9"/>
      <c r="J504" s="21"/>
      <c r="K504" s="21"/>
      <c r="Q504">
        <f>ROUND((Source!BZ526/100)*ROUND((Source!AF526*Source!AV526)*Source!I526, 2), 2)</f>
        <v>6655.03</v>
      </c>
      <c r="R504">
        <f>Source!X526</f>
        <v>6655.03</v>
      </c>
      <c r="S504">
        <f>ROUND((Source!CA526/100)*ROUND((Source!AF526*Source!AV526)*Source!I526, 2), 2)</f>
        <v>950.72</v>
      </c>
      <c r="T504">
        <f>Source!Y526</f>
        <v>950.72</v>
      </c>
      <c r="U504">
        <f>ROUND((175/100)*ROUND((Source!AE526*Source!AV526)*Source!I526, 2), 2)</f>
        <v>2995.81</v>
      </c>
      <c r="V504">
        <f>ROUND((108/100)*ROUND(Source!CS526*Source!I526, 2), 2)</f>
        <v>1848.84</v>
      </c>
    </row>
    <row r="505" spans="1:22" x14ac:dyDescent="0.2">
      <c r="C505" s="25" t="str">
        <f>"Объем: "&amp;Source!I526&amp;"=(74)/"&amp;"100"</f>
        <v>Объем: 0,74=(74)/100</v>
      </c>
    </row>
    <row r="506" spans="1:22" ht="14.25" x14ac:dyDescent="0.2">
      <c r="A506" s="18"/>
      <c r="B506" s="18"/>
      <c r="C506" s="18" t="s">
        <v>820</v>
      </c>
      <c r="D506" s="19"/>
      <c r="E506" s="9"/>
      <c r="F506" s="21">
        <f>Source!AO526</f>
        <v>3211.89</v>
      </c>
      <c r="G506" s="20" t="str">
        <f>Source!DG526</f>
        <v>)*4</v>
      </c>
      <c r="H506" s="9">
        <f>Source!AV526</f>
        <v>1</v>
      </c>
      <c r="I506" s="9">
        <f>IF(Source!BA526&lt;&gt; 0, Source!BA526, 1)</f>
        <v>1</v>
      </c>
      <c r="J506" s="21">
        <f>Source!S526</f>
        <v>9507.19</v>
      </c>
      <c r="K506" s="21"/>
    </row>
    <row r="507" spans="1:22" ht="14.25" x14ac:dyDescent="0.2">
      <c r="A507" s="18"/>
      <c r="B507" s="18"/>
      <c r="C507" s="18" t="s">
        <v>827</v>
      </c>
      <c r="D507" s="19"/>
      <c r="E507" s="9"/>
      <c r="F507" s="21">
        <f>Source!AM526</f>
        <v>912.11</v>
      </c>
      <c r="G507" s="20" t="str">
        <f>Source!DE526</f>
        <v>)*4</v>
      </c>
      <c r="H507" s="9">
        <f>Source!AV526</f>
        <v>1</v>
      </c>
      <c r="I507" s="9">
        <f>IF(Source!BB526&lt;&gt; 0, Source!BB526, 1)</f>
        <v>1</v>
      </c>
      <c r="J507" s="21">
        <f>Source!Q526</f>
        <v>2699.85</v>
      </c>
      <c r="K507" s="21"/>
    </row>
    <row r="508" spans="1:22" ht="14.25" x14ac:dyDescent="0.2">
      <c r="A508" s="18"/>
      <c r="B508" s="18"/>
      <c r="C508" s="18" t="s">
        <v>828</v>
      </c>
      <c r="D508" s="19"/>
      <c r="E508" s="9"/>
      <c r="F508" s="21">
        <f>Source!AN526</f>
        <v>578.34</v>
      </c>
      <c r="G508" s="20" t="str">
        <f>Source!DF526</f>
        <v>)*4</v>
      </c>
      <c r="H508" s="9">
        <f>Source!AV526</f>
        <v>1</v>
      </c>
      <c r="I508" s="9">
        <f>IF(Source!BS526&lt;&gt; 0, Source!BS526, 1)</f>
        <v>1</v>
      </c>
      <c r="J508" s="26">
        <f>Source!R526</f>
        <v>1711.89</v>
      </c>
      <c r="K508" s="21"/>
    </row>
    <row r="509" spans="1:22" ht="14.25" x14ac:dyDescent="0.2">
      <c r="A509" s="18"/>
      <c r="B509" s="18"/>
      <c r="C509" s="18" t="s">
        <v>821</v>
      </c>
      <c r="D509" s="19"/>
      <c r="E509" s="9"/>
      <c r="F509" s="21">
        <f>Source!AL526</f>
        <v>0.94</v>
      </c>
      <c r="G509" s="20" t="str">
        <f>Source!DD526</f>
        <v>)*4</v>
      </c>
      <c r="H509" s="9">
        <f>Source!AW526</f>
        <v>1</v>
      </c>
      <c r="I509" s="9">
        <f>IF(Source!BC526&lt;&gt; 0, Source!BC526, 1)</f>
        <v>1</v>
      </c>
      <c r="J509" s="21">
        <f>Source!P526</f>
        <v>2.78</v>
      </c>
      <c r="K509" s="21"/>
    </row>
    <row r="510" spans="1:22" ht="14.25" x14ac:dyDescent="0.2">
      <c r="A510" s="18"/>
      <c r="B510" s="18"/>
      <c r="C510" s="18" t="s">
        <v>822</v>
      </c>
      <c r="D510" s="19" t="s">
        <v>823</v>
      </c>
      <c r="E510" s="9">
        <f>Source!AT526</f>
        <v>70</v>
      </c>
      <c r="F510" s="21"/>
      <c r="G510" s="20"/>
      <c r="H510" s="9"/>
      <c r="I510" s="9"/>
      <c r="J510" s="21">
        <f>SUM(R504:R509)</f>
        <v>6655.03</v>
      </c>
      <c r="K510" s="21"/>
    </row>
    <row r="511" spans="1:22" ht="14.25" x14ac:dyDescent="0.2">
      <c r="A511" s="18"/>
      <c r="B511" s="18"/>
      <c r="C511" s="18" t="s">
        <v>824</v>
      </c>
      <c r="D511" s="19" t="s">
        <v>823</v>
      </c>
      <c r="E511" s="9">
        <f>Source!AU526</f>
        <v>10</v>
      </c>
      <c r="F511" s="21"/>
      <c r="G511" s="20"/>
      <c r="H511" s="9"/>
      <c r="I511" s="9"/>
      <c r="J511" s="21">
        <f>SUM(T504:T510)</f>
        <v>950.72</v>
      </c>
      <c r="K511" s="21"/>
    </row>
    <row r="512" spans="1:22" ht="14.25" x14ac:dyDescent="0.2">
      <c r="A512" s="18"/>
      <c r="B512" s="18"/>
      <c r="C512" s="18" t="s">
        <v>829</v>
      </c>
      <c r="D512" s="19" t="s">
        <v>823</v>
      </c>
      <c r="E512" s="9">
        <f>108</f>
        <v>108</v>
      </c>
      <c r="F512" s="21"/>
      <c r="G512" s="20"/>
      <c r="H512" s="9"/>
      <c r="I512" s="9"/>
      <c r="J512" s="21">
        <f>SUM(V504:V511)</f>
        <v>1848.84</v>
      </c>
      <c r="K512" s="21"/>
    </row>
    <row r="513" spans="1:22" ht="14.25" x14ac:dyDescent="0.2">
      <c r="A513" s="18"/>
      <c r="B513" s="18"/>
      <c r="C513" s="18" t="s">
        <v>825</v>
      </c>
      <c r="D513" s="19" t="s">
        <v>826</v>
      </c>
      <c r="E513" s="9">
        <f>Source!AQ526</f>
        <v>6</v>
      </c>
      <c r="F513" s="21"/>
      <c r="G513" s="20" t="str">
        <f>Source!DI526</f>
        <v>)*4</v>
      </c>
      <c r="H513" s="9">
        <f>Source!AV526</f>
        <v>1</v>
      </c>
      <c r="I513" s="9"/>
      <c r="J513" s="21"/>
      <c r="K513" s="21">
        <f>Source!U526</f>
        <v>17.759999999999998</v>
      </c>
    </row>
    <row r="514" spans="1:22" ht="15" x14ac:dyDescent="0.25">
      <c r="A514" s="23"/>
      <c r="B514" s="23"/>
      <c r="C514" s="23"/>
      <c r="D514" s="23"/>
      <c r="E514" s="23"/>
      <c r="F514" s="23"/>
      <c r="G514" s="23"/>
      <c r="H514" s="23"/>
      <c r="I514" s="45">
        <f>J506+J507+J509+J510+J511+J512</f>
        <v>21664.410000000003</v>
      </c>
      <c r="J514" s="45"/>
      <c r="K514" s="24">
        <f>IF(Source!I526&lt;&gt;0, ROUND(I514/Source!I526, 2), 0)</f>
        <v>29276.23</v>
      </c>
      <c r="P514" s="22">
        <f>I514</f>
        <v>21664.410000000003</v>
      </c>
    </row>
    <row r="515" spans="1:22" ht="42.75" x14ac:dyDescent="0.2">
      <c r="A515" s="18">
        <v>55</v>
      </c>
      <c r="B515" s="18" t="str">
        <f>Source!F527</f>
        <v>1.21-2203-1-2/1</v>
      </c>
      <c r="C515" s="18" t="str">
        <f>Source!G527</f>
        <v>Техническое обслуживание распределительных коробок (щитков), с автоматами</v>
      </c>
      <c r="D515" s="19" t="str">
        <f>Source!H527</f>
        <v>шт.</v>
      </c>
      <c r="E515" s="9">
        <f>Source!I527</f>
        <v>180</v>
      </c>
      <c r="F515" s="21"/>
      <c r="G515" s="20"/>
      <c r="H515" s="9"/>
      <c r="I515" s="9"/>
      <c r="J515" s="21"/>
      <c r="K515" s="21"/>
      <c r="Q515">
        <f>ROUND((Source!BZ527/100)*ROUND((Source!AF527*Source!AV527)*Source!I527, 2), 2)</f>
        <v>233411.22</v>
      </c>
      <c r="R515">
        <f>Source!X527</f>
        <v>233411.22</v>
      </c>
      <c r="S515">
        <f>ROUND((Source!CA527/100)*ROUND((Source!AF527*Source!AV527)*Source!I527, 2), 2)</f>
        <v>33344.46</v>
      </c>
      <c r="T515">
        <f>Source!Y527</f>
        <v>33344.46</v>
      </c>
      <c r="U515">
        <f>ROUND((175/100)*ROUND((Source!AE527*Source!AV527)*Source!I527, 2), 2)</f>
        <v>0</v>
      </c>
      <c r="V515">
        <f>ROUND((108/100)*ROUND(Source!CS527*Source!I527, 2), 2)</f>
        <v>0</v>
      </c>
    </row>
    <row r="516" spans="1:22" ht="14.25" x14ac:dyDescent="0.2">
      <c r="A516" s="18"/>
      <c r="B516" s="18"/>
      <c r="C516" s="18" t="s">
        <v>820</v>
      </c>
      <c r="D516" s="19"/>
      <c r="E516" s="9"/>
      <c r="F516" s="21">
        <f>Source!AO527</f>
        <v>1852.47</v>
      </c>
      <c r="G516" s="20" t="str">
        <f>Source!DG527</f>
        <v/>
      </c>
      <c r="H516" s="9">
        <f>Source!AV527</f>
        <v>1</v>
      </c>
      <c r="I516" s="9">
        <f>IF(Source!BA527&lt;&gt; 0, Source!BA527, 1)</f>
        <v>1</v>
      </c>
      <c r="J516" s="21">
        <f>Source!S527</f>
        <v>333444.59999999998</v>
      </c>
      <c r="K516" s="21"/>
    </row>
    <row r="517" spans="1:22" ht="14.25" x14ac:dyDescent="0.2">
      <c r="A517" s="18"/>
      <c r="B517" s="18"/>
      <c r="C517" s="18" t="s">
        <v>821</v>
      </c>
      <c r="D517" s="19"/>
      <c r="E517" s="9"/>
      <c r="F517" s="21">
        <f>Source!AL527</f>
        <v>25.69</v>
      </c>
      <c r="G517" s="20" t="str">
        <f>Source!DD527</f>
        <v/>
      </c>
      <c r="H517" s="9">
        <f>Source!AW527</f>
        <v>1</v>
      </c>
      <c r="I517" s="9">
        <f>IF(Source!BC527&lt;&gt; 0, Source!BC527, 1)</f>
        <v>1</v>
      </c>
      <c r="J517" s="21">
        <f>Source!P527</f>
        <v>4624.2</v>
      </c>
      <c r="K517" s="21"/>
    </row>
    <row r="518" spans="1:22" ht="14.25" x14ac:dyDescent="0.2">
      <c r="A518" s="18"/>
      <c r="B518" s="18"/>
      <c r="C518" s="18" t="s">
        <v>822</v>
      </c>
      <c r="D518" s="19" t="s">
        <v>823</v>
      </c>
      <c r="E518" s="9">
        <f>Source!AT527</f>
        <v>70</v>
      </c>
      <c r="F518" s="21"/>
      <c r="G518" s="20"/>
      <c r="H518" s="9"/>
      <c r="I518" s="9"/>
      <c r="J518" s="21">
        <f>SUM(R515:R517)</f>
        <v>233411.22</v>
      </c>
      <c r="K518" s="21"/>
    </row>
    <row r="519" spans="1:22" ht="14.25" x14ac:dyDescent="0.2">
      <c r="A519" s="18"/>
      <c r="B519" s="18"/>
      <c r="C519" s="18" t="s">
        <v>824</v>
      </c>
      <c r="D519" s="19" t="s">
        <v>823</v>
      </c>
      <c r="E519" s="9">
        <f>Source!AU527</f>
        <v>10</v>
      </c>
      <c r="F519" s="21"/>
      <c r="G519" s="20"/>
      <c r="H519" s="9"/>
      <c r="I519" s="9"/>
      <c r="J519" s="21">
        <f>SUM(T515:T518)</f>
        <v>33344.46</v>
      </c>
      <c r="K519" s="21"/>
    </row>
    <row r="520" spans="1:22" ht="14.25" x14ac:dyDescent="0.2">
      <c r="A520" s="18"/>
      <c r="B520" s="18"/>
      <c r="C520" s="18" t="s">
        <v>825</v>
      </c>
      <c r="D520" s="19" t="s">
        <v>826</v>
      </c>
      <c r="E520" s="9">
        <f>Source!AQ527</f>
        <v>3</v>
      </c>
      <c r="F520" s="21"/>
      <c r="G520" s="20" t="str">
        <f>Source!DI527</f>
        <v/>
      </c>
      <c r="H520" s="9">
        <f>Source!AV527</f>
        <v>1</v>
      </c>
      <c r="I520" s="9"/>
      <c r="J520" s="21"/>
      <c r="K520" s="21">
        <f>Source!U527</f>
        <v>540</v>
      </c>
    </row>
    <row r="521" spans="1:22" ht="15" x14ac:dyDescent="0.25">
      <c r="A521" s="23"/>
      <c r="B521" s="23"/>
      <c r="C521" s="23"/>
      <c r="D521" s="23"/>
      <c r="E521" s="23"/>
      <c r="F521" s="23"/>
      <c r="G521" s="23"/>
      <c r="H521" s="23"/>
      <c r="I521" s="45">
        <f>J516+J517+J518+J519</f>
        <v>604824.48</v>
      </c>
      <c r="J521" s="45"/>
      <c r="K521" s="24">
        <f>IF(Source!I527&lt;&gt;0, ROUND(I521/Source!I527, 2), 0)</f>
        <v>3360.14</v>
      </c>
      <c r="P521" s="22">
        <f>I521</f>
        <v>604824.48</v>
      </c>
    </row>
    <row r="522" spans="1:22" ht="57" x14ac:dyDescent="0.2">
      <c r="A522" s="18">
        <v>56</v>
      </c>
      <c r="B522" s="18" t="str">
        <f>Source!F528</f>
        <v>1.21-2103-9-2/1</v>
      </c>
      <c r="C522" s="18" t="str">
        <f>Source!G528</f>
        <v>Техническое обслуживание силовых сетей, проложенных по кирпичным и бетонным основаниям, провод сечением 3х1,5-6 мм2</v>
      </c>
      <c r="D522" s="19" t="str">
        <f>Source!H528</f>
        <v>100 м</v>
      </c>
      <c r="E522" s="9">
        <f>Source!I528</f>
        <v>4.9000000000000004</v>
      </c>
      <c r="F522" s="21"/>
      <c r="G522" s="20"/>
      <c r="H522" s="9"/>
      <c r="I522" s="9"/>
      <c r="J522" s="21"/>
      <c r="K522" s="21"/>
      <c r="Q522">
        <f>ROUND((Source!BZ528/100)*ROUND((Source!AF528*Source!AV528)*Source!I528, 2), 2)</f>
        <v>18361.310000000001</v>
      </c>
      <c r="R522">
        <f>Source!X528</f>
        <v>18361.310000000001</v>
      </c>
      <c r="S522">
        <f>ROUND((Source!CA528/100)*ROUND((Source!AF528*Source!AV528)*Source!I528, 2), 2)</f>
        <v>2623.04</v>
      </c>
      <c r="T522">
        <f>Source!Y528</f>
        <v>2623.04</v>
      </c>
      <c r="U522">
        <f>ROUND((175/100)*ROUND((Source!AE528*Source!AV528)*Source!I528, 2), 2)</f>
        <v>0</v>
      </c>
      <c r="V522">
        <f>ROUND((108/100)*ROUND(Source!CS528*Source!I528, 2), 2)</f>
        <v>0</v>
      </c>
    </row>
    <row r="523" spans="1:22" x14ac:dyDescent="0.2">
      <c r="C523" s="25" t="str">
        <f>"Объем: "&amp;Source!I528&amp;"=4900*"&amp;"0,1/"&amp;"100"</f>
        <v>Объем: 4,9=4900*0,1/100</v>
      </c>
    </row>
    <row r="524" spans="1:22" ht="14.25" x14ac:dyDescent="0.2">
      <c r="A524" s="18"/>
      <c r="B524" s="18"/>
      <c r="C524" s="18" t="s">
        <v>820</v>
      </c>
      <c r="D524" s="19"/>
      <c r="E524" s="9"/>
      <c r="F524" s="21">
        <f>Source!AO528</f>
        <v>5353.15</v>
      </c>
      <c r="G524" s="20" t="str">
        <f>Source!DG528</f>
        <v/>
      </c>
      <c r="H524" s="9">
        <f>Source!AV528</f>
        <v>1</v>
      </c>
      <c r="I524" s="9">
        <f>IF(Source!BA528&lt;&gt; 0, Source!BA528, 1)</f>
        <v>1</v>
      </c>
      <c r="J524" s="21">
        <f>Source!S528</f>
        <v>26230.44</v>
      </c>
      <c r="K524" s="21"/>
    </row>
    <row r="525" spans="1:22" ht="14.25" x14ac:dyDescent="0.2">
      <c r="A525" s="18"/>
      <c r="B525" s="18"/>
      <c r="C525" s="18" t="s">
        <v>821</v>
      </c>
      <c r="D525" s="19"/>
      <c r="E525" s="9"/>
      <c r="F525" s="21">
        <f>Source!AL528</f>
        <v>22.51</v>
      </c>
      <c r="G525" s="20" t="str">
        <f>Source!DD528</f>
        <v/>
      </c>
      <c r="H525" s="9">
        <f>Source!AW528</f>
        <v>1</v>
      </c>
      <c r="I525" s="9">
        <f>IF(Source!BC528&lt;&gt; 0, Source!BC528, 1)</f>
        <v>1</v>
      </c>
      <c r="J525" s="21">
        <f>Source!P528</f>
        <v>110.3</v>
      </c>
      <c r="K525" s="21"/>
    </row>
    <row r="526" spans="1:22" ht="14.25" x14ac:dyDescent="0.2">
      <c r="A526" s="18"/>
      <c r="B526" s="18"/>
      <c r="C526" s="18" t="s">
        <v>822</v>
      </c>
      <c r="D526" s="19" t="s">
        <v>823</v>
      </c>
      <c r="E526" s="9">
        <f>Source!AT528</f>
        <v>70</v>
      </c>
      <c r="F526" s="21"/>
      <c r="G526" s="20"/>
      <c r="H526" s="9"/>
      <c r="I526" s="9"/>
      <c r="J526" s="21">
        <f>SUM(R522:R525)</f>
        <v>18361.310000000001</v>
      </c>
      <c r="K526" s="21"/>
    </row>
    <row r="527" spans="1:22" ht="14.25" x14ac:dyDescent="0.2">
      <c r="A527" s="18"/>
      <c r="B527" s="18"/>
      <c r="C527" s="18" t="s">
        <v>824</v>
      </c>
      <c r="D527" s="19" t="s">
        <v>823</v>
      </c>
      <c r="E527" s="9">
        <f>Source!AU528</f>
        <v>10</v>
      </c>
      <c r="F527" s="21"/>
      <c r="G527" s="20"/>
      <c r="H527" s="9"/>
      <c r="I527" s="9"/>
      <c r="J527" s="21">
        <f>SUM(T522:T526)</f>
        <v>2623.04</v>
      </c>
      <c r="K527" s="21"/>
    </row>
    <row r="528" spans="1:22" ht="14.25" x14ac:dyDescent="0.2">
      <c r="A528" s="18"/>
      <c r="B528" s="18"/>
      <c r="C528" s="18" t="s">
        <v>825</v>
      </c>
      <c r="D528" s="19" t="s">
        <v>826</v>
      </c>
      <c r="E528" s="9">
        <f>Source!AQ528</f>
        <v>10</v>
      </c>
      <c r="F528" s="21"/>
      <c r="G528" s="20" t="str">
        <f>Source!DI528</f>
        <v/>
      </c>
      <c r="H528" s="9">
        <f>Source!AV528</f>
        <v>1</v>
      </c>
      <c r="I528" s="9"/>
      <c r="J528" s="21"/>
      <c r="K528" s="21">
        <f>Source!U528</f>
        <v>49</v>
      </c>
    </row>
    <row r="529" spans="1:22" ht="15" x14ac:dyDescent="0.25">
      <c r="A529" s="23"/>
      <c r="B529" s="23"/>
      <c r="C529" s="23"/>
      <c r="D529" s="23"/>
      <c r="E529" s="23"/>
      <c r="F529" s="23"/>
      <c r="G529" s="23"/>
      <c r="H529" s="23"/>
      <c r="I529" s="45">
        <f>J524+J525+J526+J527</f>
        <v>47325.090000000004</v>
      </c>
      <c r="J529" s="45"/>
      <c r="K529" s="24">
        <f>IF(Source!I528&lt;&gt;0, ROUND(I529/Source!I528, 2), 0)</f>
        <v>9658.18</v>
      </c>
      <c r="P529" s="22">
        <f>I529</f>
        <v>47325.090000000004</v>
      </c>
    </row>
    <row r="531" spans="1:22" ht="15" x14ac:dyDescent="0.25">
      <c r="A531" s="44" t="str">
        <f>CONCATENATE("Итого по подразделу: ",IF(Source!G531&lt;&gt;"Новый подраздел", Source!G531, ""))</f>
        <v>Итого по подразделу: Электроосвещение</v>
      </c>
      <c r="B531" s="44"/>
      <c r="C531" s="44"/>
      <c r="D531" s="44"/>
      <c r="E531" s="44"/>
      <c r="F531" s="44"/>
      <c r="G531" s="44"/>
      <c r="H531" s="44"/>
      <c r="I531" s="42">
        <f>SUM(P388:P530)</f>
        <v>1334531.95</v>
      </c>
      <c r="J531" s="43"/>
      <c r="K531" s="27"/>
    </row>
    <row r="534" spans="1:22" ht="16.5" x14ac:dyDescent="0.25">
      <c r="A534" s="46" t="str">
        <f>CONCATENATE("Подраздел: ",IF(Source!G561&lt;&gt;"Новый подраздел", Source!G561, ""))</f>
        <v>Подраздел: Электроснабжение</v>
      </c>
      <c r="B534" s="46"/>
      <c r="C534" s="46"/>
      <c r="D534" s="46"/>
      <c r="E534" s="46"/>
      <c r="F534" s="46"/>
      <c r="G534" s="46"/>
      <c r="H534" s="46"/>
      <c r="I534" s="46"/>
      <c r="J534" s="46"/>
      <c r="K534" s="46"/>
    </row>
    <row r="535" spans="1:22" ht="57" x14ac:dyDescent="0.2">
      <c r="A535" s="18">
        <v>57</v>
      </c>
      <c r="B535" s="18" t="str">
        <f>Source!F567</f>
        <v>1.21-2203-18-2/1</v>
      </c>
      <c r="C535" s="18" t="str">
        <f>Source!G567</f>
        <v>Техническое обслуживание главного распределительного силового щита типа ГРЩ, ГРЩС с количеством вводов 2</v>
      </c>
      <c r="D535" s="19" t="str">
        <f>Source!H567</f>
        <v>шт.</v>
      </c>
      <c r="E535" s="9">
        <f>Source!I567</f>
        <v>3</v>
      </c>
      <c r="F535" s="21"/>
      <c r="G535" s="20"/>
      <c r="H535" s="9"/>
      <c r="I535" s="9"/>
      <c r="J535" s="21"/>
      <c r="K535" s="21"/>
      <c r="Q535">
        <f>ROUND((Source!BZ567/100)*ROUND((Source!AF567*Source!AV567)*Source!I567, 2), 2)</f>
        <v>1888.59</v>
      </c>
      <c r="R535">
        <f>Source!X567</f>
        <v>1888.59</v>
      </c>
      <c r="S535">
        <f>ROUND((Source!CA567/100)*ROUND((Source!AF567*Source!AV567)*Source!I567, 2), 2)</f>
        <v>269.8</v>
      </c>
      <c r="T535">
        <f>Source!Y567</f>
        <v>269.8</v>
      </c>
      <c r="U535">
        <f>ROUND((175/100)*ROUND((Source!AE567*Source!AV567)*Source!I567, 2), 2)</f>
        <v>390.39</v>
      </c>
      <c r="V535">
        <f>ROUND((108/100)*ROUND(Source!CS567*Source!I567, 2), 2)</f>
        <v>240.93</v>
      </c>
    </row>
    <row r="536" spans="1:22" ht="14.25" x14ac:dyDescent="0.2">
      <c r="A536" s="18"/>
      <c r="B536" s="18"/>
      <c r="C536" s="18" t="s">
        <v>820</v>
      </c>
      <c r="D536" s="19"/>
      <c r="E536" s="9"/>
      <c r="F536" s="21">
        <f>Source!AO567</f>
        <v>899.33</v>
      </c>
      <c r="G536" s="20" t="str">
        <f>Source!DG567</f>
        <v/>
      </c>
      <c r="H536" s="9">
        <f>Source!AV567</f>
        <v>1</v>
      </c>
      <c r="I536" s="9">
        <f>IF(Source!BA567&lt;&gt; 0, Source!BA567, 1)</f>
        <v>1</v>
      </c>
      <c r="J536" s="21">
        <f>Source!S567</f>
        <v>2697.99</v>
      </c>
      <c r="K536" s="21"/>
    </row>
    <row r="537" spans="1:22" ht="14.25" x14ac:dyDescent="0.2">
      <c r="A537" s="18"/>
      <c r="B537" s="18"/>
      <c r="C537" s="18" t="s">
        <v>827</v>
      </c>
      <c r="D537" s="19"/>
      <c r="E537" s="9"/>
      <c r="F537" s="21">
        <f>Source!AM567</f>
        <v>117.27</v>
      </c>
      <c r="G537" s="20" t="str">
        <f>Source!DE567</f>
        <v/>
      </c>
      <c r="H537" s="9">
        <f>Source!AV567</f>
        <v>1</v>
      </c>
      <c r="I537" s="9">
        <f>IF(Source!BB567&lt;&gt; 0, Source!BB567, 1)</f>
        <v>1</v>
      </c>
      <c r="J537" s="21">
        <f>Source!Q567</f>
        <v>351.81</v>
      </c>
      <c r="K537" s="21"/>
    </row>
    <row r="538" spans="1:22" ht="14.25" x14ac:dyDescent="0.2">
      <c r="A538" s="18"/>
      <c r="B538" s="18"/>
      <c r="C538" s="18" t="s">
        <v>828</v>
      </c>
      <c r="D538" s="19"/>
      <c r="E538" s="9"/>
      <c r="F538" s="21">
        <f>Source!AN567</f>
        <v>74.36</v>
      </c>
      <c r="G538" s="20" t="str">
        <f>Source!DF567</f>
        <v/>
      </c>
      <c r="H538" s="9">
        <f>Source!AV567</f>
        <v>1</v>
      </c>
      <c r="I538" s="9">
        <f>IF(Source!BS567&lt;&gt; 0, Source!BS567, 1)</f>
        <v>1</v>
      </c>
      <c r="J538" s="26">
        <f>Source!R567</f>
        <v>223.08</v>
      </c>
      <c r="K538" s="21"/>
    </row>
    <row r="539" spans="1:22" ht="14.25" x14ac:dyDescent="0.2">
      <c r="A539" s="18"/>
      <c r="B539" s="18"/>
      <c r="C539" s="18" t="s">
        <v>821</v>
      </c>
      <c r="D539" s="19"/>
      <c r="E539" s="9"/>
      <c r="F539" s="21">
        <f>Source!AL567</f>
        <v>0.63</v>
      </c>
      <c r="G539" s="20" t="str">
        <f>Source!DD567</f>
        <v/>
      </c>
      <c r="H539" s="9">
        <f>Source!AW567</f>
        <v>1</v>
      </c>
      <c r="I539" s="9">
        <f>IF(Source!BC567&lt;&gt; 0, Source!BC567, 1)</f>
        <v>1</v>
      </c>
      <c r="J539" s="21">
        <f>Source!P567</f>
        <v>1.89</v>
      </c>
      <c r="K539" s="21"/>
    </row>
    <row r="540" spans="1:22" ht="14.25" x14ac:dyDescent="0.2">
      <c r="A540" s="18"/>
      <c r="B540" s="18"/>
      <c r="C540" s="18" t="s">
        <v>822</v>
      </c>
      <c r="D540" s="19" t="s">
        <v>823</v>
      </c>
      <c r="E540" s="9">
        <f>Source!AT567</f>
        <v>70</v>
      </c>
      <c r="F540" s="21"/>
      <c r="G540" s="20"/>
      <c r="H540" s="9"/>
      <c r="I540" s="9"/>
      <c r="J540" s="21">
        <f>SUM(R535:R539)</f>
        <v>1888.59</v>
      </c>
      <c r="K540" s="21"/>
    </row>
    <row r="541" spans="1:22" ht="14.25" x14ac:dyDescent="0.2">
      <c r="A541" s="18"/>
      <c r="B541" s="18"/>
      <c r="C541" s="18" t="s">
        <v>824</v>
      </c>
      <c r="D541" s="19" t="s">
        <v>823</v>
      </c>
      <c r="E541" s="9">
        <f>Source!AU567</f>
        <v>10</v>
      </c>
      <c r="F541" s="21"/>
      <c r="G541" s="20"/>
      <c r="H541" s="9"/>
      <c r="I541" s="9"/>
      <c r="J541" s="21">
        <f>SUM(T535:T540)</f>
        <v>269.8</v>
      </c>
      <c r="K541" s="21"/>
    </row>
    <row r="542" spans="1:22" ht="14.25" x14ac:dyDescent="0.2">
      <c r="A542" s="18"/>
      <c r="B542" s="18"/>
      <c r="C542" s="18" t="s">
        <v>829</v>
      </c>
      <c r="D542" s="19" t="s">
        <v>823</v>
      </c>
      <c r="E542" s="9">
        <f>108</f>
        <v>108</v>
      </c>
      <c r="F542" s="21"/>
      <c r="G542" s="20"/>
      <c r="H542" s="9"/>
      <c r="I542" s="9"/>
      <c r="J542" s="21">
        <f>SUM(V535:V541)</f>
        <v>240.93</v>
      </c>
      <c r="K542" s="21"/>
    </row>
    <row r="543" spans="1:22" ht="14.25" x14ac:dyDescent="0.2">
      <c r="A543" s="18"/>
      <c r="B543" s="18"/>
      <c r="C543" s="18" t="s">
        <v>825</v>
      </c>
      <c r="D543" s="19" t="s">
        <v>826</v>
      </c>
      <c r="E543" s="9">
        <f>Source!AQ567</f>
        <v>1.68</v>
      </c>
      <c r="F543" s="21"/>
      <c r="G543" s="20" t="str">
        <f>Source!DI567</f>
        <v/>
      </c>
      <c r="H543" s="9">
        <f>Source!AV567</f>
        <v>1</v>
      </c>
      <c r="I543" s="9"/>
      <c r="J543" s="21"/>
      <c r="K543" s="21">
        <f>Source!U567</f>
        <v>5.04</v>
      </c>
    </row>
    <row r="544" spans="1:22" ht="15" x14ac:dyDescent="0.25">
      <c r="A544" s="23"/>
      <c r="B544" s="23"/>
      <c r="C544" s="23"/>
      <c r="D544" s="23"/>
      <c r="E544" s="23"/>
      <c r="F544" s="23"/>
      <c r="G544" s="23"/>
      <c r="H544" s="23"/>
      <c r="I544" s="45">
        <f>J536+J537+J539+J540+J541+J542</f>
        <v>5451.01</v>
      </c>
      <c r="J544" s="45"/>
      <c r="K544" s="24">
        <f>IF(Source!I567&lt;&gt;0, ROUND(I544/Source!I567, 2), 0)</f>
        <v>1817</v>
      </c>
      <c r="P544" s="22">
        <f>I544</f>
        <v>5451.01</v>
      </c>
    </row>
    <row r="545" spans="1:22" ht="42.75" x14ac:dyDescent="0.2">
      <c r="A545" s="18">
        <v>58</v>
      </c>
      <c r="B545" s="18" t="str">
        <f>Source!F568</f>
        <v>1.21-2203-12-1/1</v>
      </c>
      <c r="C545" s="18" t="str">
        <f>Source!G568</f>
        <v>Техническое обслуживание щита автоматической защиты от перегрузок ЩАП</v>
      </c>
      <c r="D545" s="19" t="str">
        <f>Source!H568</f>
        <v>100 шт.</v>
      </c>
      <c r="E545" s="9">
        <f>Source!I568</f>
        <v>0.01</v>
      </c>
      <c r="F545" s="21"/>
      <c r="G545" s="20"/>
      <c r="H545" s="9"/>
      <c r="I545" s="9"/>
      <c r="J545" s="21"/>
      <c r="K545" s="21"/>
      <c r="Q545">
        <f>ROUND((Source!BZ568/100)*ROUND((Source!AF568*Source!AV568)*Source!I568, 2), 2)</f>
        <v>524.61</v>
      </c>
      <c r="R545">
        <f>Source!X568</f>
        <v>524.61</v>
      </c>
      <c r="S545">
        <f>ROUND((Source!CA568/100)*ROUND((Source!AF568*Source!AV568)*Source!I568, 2), 2)</f>
        <v>74.94</v>
      </c>
      <c r="T545">
        <f>Source!Y568</f>
        <v>74.94</v>
      </c>
      <c r="U545">
        <f>ROUND((175/100)*ROUND((Source!AE568*Source!AV568)*Source!I568, 2), 2)</f>
        <v>115.68</v>
      </c>
      <c r="V545">
        <f>ROUND((108/100)*ROUND(Source!CS568*Source!I568, 2), 2)</f>
        <v>71.39</v>
      </c>
    </row>
    <row r="546" spans="1:22" x14ac:dyDescent="0.2">
      <c r="C546" s="25" t="str">
        <f>"Объем: "&amp;Source!I568&amp;"=(1)/"&amp;"100"</f>
        <v>Объем: 0,01=(1)/100</v>
      </c>
    </row>
    <row r="547" spans="1:22" ht="14.25" x14ac:dyDescent="0.2">
      <c r="A547" s="18"/>
      <c r="B547" s="18"/>
      <c r="C547" s="18" t="s">
        <v>820</v>
      </c>
      <c r="D547" s="19"/>
      <c r="E547" s="9"/>
      <c r="F547" s="21">
        <f>Source!AO568</f>
        <v>18736.02</v>
      </c>
      <c r="G547" s="20" t="str">
        <f>Source!DG568</f>
        <v>)*4</v>
      </c>
      <c r="H547" s="9">
        <f>Source!AV568</f>
        <v>1</v>
      </c>
      <c r="I547" s="9">
        <f>IF(Source!BA568&lt;&gt; 0, Source!BA568, 1)</f>
        <v>1</v>
      </c>
      <c r="J547" s="21">
        <f>Source!S568</f>
        <v>749.44</v>
      </c>
      <c r="K547" s="21"/>
    </row>
    <row r="548" spans="1:22" ht="14.25" x14ac:dyDescent="0.2">
      <c r="A548" s="18"/>
      <c r="B548" s="18"/>
      <c r="C548" s="18" t="s">
        <v>827</v>
      </c>
      <c r="D548" s="19"/>
      <c r="E548" s="9"/>
      <c r="F548" s="21">
        <f>Source!AM568</f>
        <v>2606.02</v>
      </c>
      <c r="G548" s="20" t="str">
        <f>Source!DE568</f>
        <v>)*4</v>
      </c>
      <c r="H548" s="9">
        <f>Source!AV568</f>
        <v>1</v>
      </c>
      <c r="I548" s="9">
        <f>IF(Source!BB568&lt;&gt; 0, Source!BB568, 1)</f>
        <v>1</v>
      </c>
      <c r="J548" s="21">
        <f>Source!Q568</f>
        <v>104.24</v>
      </c>
      <c r="K548" s="21"/>
    </row>
    <row r="549" spans="1:22" ht="14.25" x14ac:dyDescent="0.2">
      <c r="A549" s="18"/>
      <c r="B549" s="18"/>
      <c r="C549" s="18" t="s">
        <v>828</v>
      </c>
      <c r="D549" s="19"/>
      <c r="E549" s="9"/>
      <c r="F549" s="21">
        <f>Source!AN568</f>
        <v>1652.4</v>
      </c>
      <c r="G549" s="20" t="str">
        <f>Source!DF568</f>
        <v>)*4</v>
      </c>
      <c r="H549" s="9">
        <f>Source!AV568</f>
        <v>1</v>
      </c>
      <c r="I549" s="9">
        <f>IF(Source!BS568&lt;&gt; 0, Source!BS568, 1)</f>
        <v>1</v>
      </c>
      <c r="J549" s="26">
        <f>Source!R568</f>
        <v>66.099999999999994</v>
      </c>
      <c r="K549" s="21"/>
    </row>
    <row r="550" spans="1:22" ht="14.25" x14ac:dyDescent="0.2">
      <c r="A550" s="18"/>
      <c r="B550" s="18"/>
      <c r="C550" s="18" t="s">
        <v>821</v>
      </c>
      <c r="D550" s="19"/>
      <c r="E550" s="9"/>
      <c r="F550" s="21">
        <f>Source!AL568</f>
        <v>6.3</v>
      </c>
      <c r="G550" s="20" t="str">
        <f>Source!DD568</f>
        <v>)*4</v>
      </c>
      <c r="H550" s="9">
        <f>Source!AW568</f>
        <v>1</v>
      </c>
      <c r="I550" s="9">
        <f>IF(Source!BC568&lt;&gt; 0, Source!BC568, 1)</f>
        <v>1</v>
      </c>
      <c r="J550" s="21">
        <f>Source!P568</f>
        <v>0.25</v>
      </c>
      <c r="K550" s="21"/>
    </row>
    <row r="551" spans="1:22" ht="14.25" x14ac:dyDescent="0.2">
      <c r="A551" s="18"/>
      <c r="B551" s="18"/>
      <c r="C551" s="18" t="s">
        <v>822</v>
      </c>
      <c r="D551" s="19" t="s">
        <v>823</v>
      </c>
      <c r="E551" s="9">
        <f>Source!AT568</f>
        <v>70</v>
      </c>
      <c r="F551" s="21"/>
      <c r="G551" s="20"/>
      <c r="H551" s="9"/>
      <c r="I551" s="9"/>
      <c r="J551" s="21">
        <f>SUM(R545:R550)</f>
        <v>524.61</v>
      </c>
      <c r="K551" s="21"/>
    </row>
    <row r="552" spans="1:22" ht="14.25" x14ac:dyDescent="0.2">
      <c r="A552" s="18"/>
      <c r="B552" s="18"/>
      <c r="C552" s="18" t="s">
        <v>824</v>
      </c>
      <c r="D552" s="19" t="s">
        <v>823</v>
      </c>
      <c r="E552" s="9">
        <f>Source!AU568</f>
        <v>10</v>
      </c>
      <c r="F552" s="21"/>
      <c r="G552" s="20"/>
      <c r="H552" s="9"/>
      <c r="I552" s="9"/>
      <c r="J552" s="21">
        <f>SUM(T545:T551)</f>
        <v>74.94</v>
      </c>
      <c r="K552" s="21"/>
    </row>
    <row r="553" spans="1:22" ht="14.25" x14ac:dyDescent="0.2">
      <c r="A553" s="18"/>
      <c r="B553" s="18"/>
      <c r="C553" s="18" t="s">
        <v>829</v>
      </c>
      <c r="D553" s="19" t="s">
        <v>823</v>
      </c>
      <c r="E553" s="9">
        <f>108</f>
        <v>108</v>
      </c>
      <c r="F553" s="21"/>
      <c r="G553" s="20"/>
      <c r="H553" s="9"/>
      <c r="I553" s="9"/>
      <c r="J553" s="21">
        <f>SUM(V545:V552)</f>
        <v>71.39</v>
      </c>
      <c r="K553" s="21"/>
    </row>
    <row r="554" spans="1:22" ht="14.25" x14ac:dyDescent="0.2">
      <c r="A554" s="18"/>
      <c r="B554" s="18"/>
      <c r="C554" s="18" t="s">
        <v>825</v>
      </c>
      <c r="D554" s="19" t="s">
        <v>826</v>
      </c>
      <c r="E554" s="9">
        <f>Source!AQ568</f>
        <v>35</v>
      </c>
      <c r="F554" s="21"/>
      <c r="G554" s="20" t="str">
        <f>Source!DI568</f>
        <v>)*4</v>
      </c>
      <c r="H554" s="9">
        <f>Source!AV568</f>
        <v>1</v>
      </c>
      <c r="I554" s="9"/>
      <c r="J554" s="21"/>
      <c r="K554" s="21">
        <f>Source!U568</f>
        <v>1.4000000000000001</v>
      </c>
    </row>
    <row r="555" spans="1:22" ht="15" x14ac:dyDescent="0.25">
      <c r="A555" s="23"/>
      <c r="B555" s="23"/>
      <c r="C555" s="23"/>
      <c r="D555" s="23"/>
      <c r="E555" s="23"/>
      <c r="F555" s="23"/>
      <c r="G555" s="23"/>
      <c r="H555" s="23"/>
      <c r="I555" s="45">
        <f>J547+J548+J550+J551+J552+J553</f>
        <v>1524.8700000000001</v>
      </c>
      <c r="J555" s="45"/>
      <c r="K555" s="24">
        <f>IF(Source!I568&lt;&gt;0, ROUND(I555/Source!I568, 2), 0)</f>
        <v>152487</v>
      </c>
      <c r="P555" s="22">
        <f>I555</f>
        <v>1524.8700000000001</v>
      </c>
    </row>
    <row r="556" spans="1:22" ht="57" x14ac:dyDescent="0.2">
      <c r="A556" s="18">
        <v>59</v>
      </c>
      <c r="B556" s="18" t="str">
        <f>Source!F569</f>
        <v>1.21-2203-44-1/1</v>
      </c>
      <c r="C556" s="18" t="str">
        <f>Source!G569</f>
        <v>Техническое обслуживание панели вводной с воздушным автоматическим выключателем на номинальный ток 2500 А - полугодовое</v>
      </c>
      <c r="D556" s="19" t="str">
        <f>Source!H569</f>
        <v>шт.</v>
      </c>
      <c r="E556" s="9">
        <f>Source!I569</f>
        <v>2</v>
      </c>
      <c r="F556" s="21"/>
      <c r="G556" s="20"/>
      <c r="H556" s="9"/>
      <c r="I556" s="9"/>
      <c r="J556" s="21"/>
      <c r="K556" s="21"/>
      <c r="Q556">
        <f>ROUND((Source!BZ569/100)*ROUND((Source!AF569*Source!AV569)*Source!I569, 2), 2)</f>
        <v>1096.23</v>
      </c>
      <c r="R556">
        <f>Source!X569</f>
        <v>1096.23</v>
      </c>
      <c r="S556">
        <f>ROUND((Source!CA569/100)*ROUND((Source!AF569*Source!AV569)*Source!I569, 2), 2)</f>
        <v>156.6</v>
      </c>
      <c r="T556">
        <f>Source!Y569</f>
        <v>156.6</v>
      </c>
      <c r="U556">
        <f>ROUND((175/100)*ROUND((Source!AE569*Source!AV569)*Source!I569, 2), 2)</f>
        <v>0.04</v>
      </c>
      <c r="V556">
        <f>ROUND((108/100)*ROUND(Source!CS569*Source!I569, 2), 2)</f>
        <v>0.02</v>
      </c>
    </row>
    <row r="557" spans="1:22" ht="14.25" x14ac:dyDescent="0.2">
      <c r="A557" s="18"/>
      <c r="B557" s="18"/>
      <c r="C557" s="18" t="s">
        <v>820</v>
      </c>
      <c r="D557" s="19"/>
      <c r="E557" s="9"/>
      <c r="F557" s="21">
        <f>Source!AO569</f>
        <v>783.02</v>
      </c>
      <c r="G557" s="20" t="str">
        <f>Source!DG569</f>
        <v/>
      </c>
      <c r="H557" s="9">
        <f>Source!AV569</f>
        <v>1</v>
      </c>
      <c r="I557" s="9">
        <f>IF(Source!BA569&lt;&gt; 0, Source!BA569, 1)</f>
        <v>1</v>
      </c>
      <c r="J557" s="21">
        <f>Source!S569</f>
        <v>1566.04</v>
      </c>
      <c r="K557" s="21"/>
    </row>
    <row r="558" spans="1:22" ht="14.25" x14ac:dyDescent="0.2">
      <c r="A558" s="18"/>
      <c r="B558" s="18"/>
      <c r="C558" s="18" t="s">
        <v>827</v>
      </c>
      <c r="D558" s="19"/>
      <c r="E558" s="9"/>
      <c r="F558" s="21">
        <f>Source!AM569</f>
        <v>0.84</v>
      </c>
      <c r="G558" s="20" t="str">
        <f>Source!DE569</f>
        <v/>
      </c>
      <c r="H558" s="9">
        <f>Source!AV569</f>
        <v>1</v>
      </c>
      <c r="I558" s="9">
        <f>IF(Source!BB569&lt;&gt; 0, Source!BB569, 1)</f>
        <v>1</v>
      </c>
      <c r="J558" s="21">
        <f>Source!Q569</f>
        <v>1.68</v>
      </c>
      <c r="K558" s="21"/>
    </row>
    <row r="559" spans="1:22" ht="14.25" x14ac:dyDescent="0.2">
      <c r="A559" s="18"/>
      <c r="B559" s="18"/>
      <c r="C559" s="18" t="s">
        <v>828</v>
      </c>
      <c r="D559" s="19"/>
      <c r="E559" s="9"/>
      <c r="F559" s="21">
        <f>Source!AN569</f>
        <v>0.01</v>
      </c>
      <c r="G559" s="20" t="str">
        <f>Source!DF569</f>
        <v/>
      </c>
      <c r="H559" s="9">
        <f>Source!AV569</f>
        <v>1</v>
      </c>
      <c r="I559" s="9">
        <f>IF(Source!BS569&lt;&gt; 0, Source!BS569, 1)</f>
        <v>1</v>
      </c>
      <c r="J559" s="26">
        <f>Source!R569</f>
        <v>0.02</v>
      </c>
      <c r="K559" s="21"/>
    </row>
    <row r="560" spans="1:22" ht="14.25" x14ac:dyDescent="0.2">
      <c r="A560" s="18"/>
      <c r="B560" s="18"/>
      <c r="C560" s="18" t="s">
        <v>821</v>
      </c>
      <c r="D560" s="19"/>
      <c r="E560" s="9"/>
      <c r="F560" s="21">
        <f>Source!AL569</f>
        <v>4.72</v>
      </c>
      <c r="G560" s="20" t="str">
        <f>Source!DD569</f>
        <v/>
      </c>
      <c r="H560" s="9">
        <f>Source!AW569</f>
        <v>1</v>
      </c>
      <c r="I560" s="9">
        <f>IF(Source!BC569&lt;&gt; 0, Source!BC569, 1)</f>
        <v>1</v>
      </c>
      <c r="J560" s="21">
        <f>Source!P569</f>
        <v>9.44</v>
      </c>
      <c r="K560" s="21"/>
    </row>
    <row r="561" spans="1:22" ht="14.25" x14ac:dyDescent="0.2">
      <c r="A561" s="18"/>
      <c r="B561" s="18"/>
      <c r="C561" s="18" t="s">
        <v>822</v>
      </c>
      <c r="D561" s="19" t="s">
        <v>823</v>
      </c>
      <c r="E561" s="9">
        <f>Source!AT569</f>
        <v>70</v>
      </c>
      <c r="F561" s="21"/>
      <c r="G561" s="20"/>
      <c r="H561" s="9"/>
      <c r="I561" s="9"/>
      <c r="J561" s="21">
        <f>SUM(R556:R560)</f>
        <v>1096.23</v>
      </c>
      <c r="K561" s="21"/>
    </row>
    <row r="562" spans="1:22" ht="14.25" x14ac:dyDescent="0.2">
      <c r="A562" s="18"/>
      <c r="B562" s="18"/>
      <c r="C562" s="18" t="s">
        <v>824</v>
      </c>
      <c r="D562" s="19" t="s">
        <v>823</v>
      </c>
      <c r="E562" s="9">
        <f>Source!AU569</f>
        <v>10</v>
      </c>
      <c r="F562" s="21"/>
      <c r="G562" s="20"/>
      <c r="H562" s="9"/>
      <c r="I562" s="9"/>
      <c r="J562" s="21">
        <f>SUM(T556:T561)</f>
        <v>156.6</v>
      </c>
      <c r="K562" s="21"/>
    </row>
    <row r="563" spans="1:22" ht="14.25" x14ac:dyDescent="0.2">
      <c r="A563" s="18"/>
      <c r="B563" s="18"/>
      <c r="C563" s="18" t="s">
        <v>829</v>
      </c>
      <c r="D563" s="19" t="s">
        <v>823</v>
      </c>
      <c r="E563" s="9">
        <f>108</f>
        <v>108</v>
      </c>
      <c r="F563" s="21"/>
      <c r="G563" s="20"/>
      <c r="H563" s="9"/>
      <c r="I563" s="9"/>
      <c r="J563" s="21">
        <f>SUM(V556:V562)</f>
        <v>0.02</v>
      </c>
      <c r="K563" s="21"/>
    </row>
    <row r="564" spans="1:22" ht="14.25" x14ac:dyDescent="0.2">
      <c r="A564" s="18"/>
      <c r="B564" s="18"/>
      <c r="C564" s="18" t="s">
        <v>825</v>
      </c>
      <c r="D564" s="19" t="s">
        <v>826</v>
      </c>
      <c r="E564" s="9">
        <f>Source!AQ569</f>
        <v>1.18</v>
      </c>
      <c r="F564" s="21"/>
      <c r="G564" s="20" t="str">
        <f>Source!DI569</f>
        <v/>
      </c>
      <c r="H564" s="9">
        <f>Source!AV569</f>
        <v>1</v>
      </c>
      <c r="I564" s="9"/>
      <c r="J564" s="21"/>
      <c r="K564" s="21">
        <f>Source!U569</f>
        <v>2.36</v>
      </c>
    </row>
    <row r="565" spans="1:22" ht="15" x14ac:dyDescent="0.25">
      <c r="A565" s="23"/>
      <c r="B565" s="23"/>
      <c r="C565" s="23"/>
      <c r="D565" s="23"/>
      <c r="E565" s="23"/>
      <c r="F565" s="23"/>
      <c r="G565" s="23"/>
      <c r="H565" s="23"/>
      <c r="I565" s="45">
        <f>J557+J558+J560+J561+J562+J563</f>
        <v>2830.01</v>
      </c>
      <c r="J565" s="45"/>
      <c r="K565" s="24">
        <f>IF(Source!I569&lt;&gt;0, ROUND(I565/Source!I569, 2), 0)</f>
        <v>1415.01</v>
      </c>
      <c r="P565" s="22">
        <f>I565</f>
        <v>2830.01</v>
      </c>
    </row>
    <row r="566" spans="1:22" ht="42.75" x14ac:dyDescent="0.2">
      <c r="A566" s="18">
        <v>60</v>
      </c>
      <c r="B566" s="18" t="str">
        <f>Source!F571</f>
        <v>1.21-2303-28-1/1</v>
      </c>
      <c r="C566" s="18" t="str">
        <f>Source!G571</f>
        <v>Техническое обслуживание автоматического выключателя до 160 А</v>
      </c>
      <c r="D566" s="19" t="str">
        <f>Source!H571</f>
        <v>шт.</v>
      </c>
      <c r="E566" s="9">
        <f>Source!I571</f>
        <v>22</v>
      </c>
      <c r="F566" s="21"/>
      <c r="G566" s="20"/>
      <c r="H566" s="9"/>
      <c r="I566" s="9"/>
      <c r="J566" s="21"/>
      <c r="K566" s="21"/>
      <c r="Q566">
        <f>ROUND((Source!BZ571/100)*ROUND((Source!AF571*Source!AV571)*Source!I571, 2), 2)</f>
        <v>13114.64</v>
      </c>
      <c r="R566">
        <f>Source!X571</f>
        <v>13114.64</v>
      </c>
      <c r="S566">
        <f>ROUND((Source!CA571/100)*ROUND((Source!AF571*Source!AV571)*Source!I571, 2), 2)</f>
        <v>1873.52</v>
      </c>
      <c r="T566">
        <f>Source!Y571</f>
        <v>1873.52</v>
      </c>
      <c r="U566">
        <f>ROUND((175/100)*ROUND((Source!AE571*Source!AV571)*Source!I571, 2), 2)</f>
        <v>0</v>
      </c>
      <c r="V566">
        <f>ROUND((108/100)*ROUND(Source!CS571*Source!I571, 2), 2)</f>
        <v>0</v>
      </c>
    </row>
    <row r="567" spans="1:22" ht="14.25" x14ac:dyDescent="0.2">
      <c r="A567" s="18"/>
      <c r="B567" s="18"/>
      <c r="C567" s="18" t="s">
        <v>820</v>
      </c>
      <c r="D567" s="19"/>
      <c r="E567" s="9"/>
      <c r="F567" s="21">
        <f>Source!AO571</f>
        <v>212.9</v>
      </c>
      <c r="G567" s="20" t="str">
        <f>Source!DG571</f>
        <v>)*4</v>
      </c>
      <c r="H567" s="9">
        <f>Source!AV571</f>
        <v>1</v>
      </c>
      <c r="I567" s="9">
        <f>IF(Source!BA571&lt;&gt; 0, Source!BA571, 1)</f>
        <v>1</v>
      </c>
      <c r="J567" s="21">
        <f>Source!S571</f>
        <v>18735.2</v>
      </c>
      <c r="K567" s="21"/>
    </row>
    <row r="568" spans="1:22" ht="14.25" x14ac:dyDescent="0.2">
      <c r="A568" s="18"/>
      <c r="B568" s="18"/>
      <c r="C568" s="18" t="s">
        <v>821</v>
      </c>
      <c r="D568" s="19"/>
      <c r="E568" s="9"/>
      <c r="F568" s="21">
        <f>Source!AL571</f>
        <v>4.53</v>
      </c>
      <c r="G568" s="20" t="str">
        <f>Source!DD571</f>
        <v>)*4</v>
      </c>
      <c r="H568" s="9">
        <f>Source!AW571</f>
        <v>1</v>
      </c>
      <c r="I568" s="9">
        <f>IF(Source!BC571&lt;&gt; 0, Source!BC571, 1)</f>
        <v>1</v>
      </c>
      <c r="J568" s="21">
        <f>Source!P571</f>
        <v>398.64</v>
      </c>
      <c r="K568" s="21"/>
    </row>
    <row r="569" spans="1:22" ht="14.25" x14ac:dyDescent="0.2">
      <c r="A569" s="18"/>
      <c r="B569" s="18"/>
      <c r="C569" s="18" t="s">
        <v>822</v>
      </c>
      <c r="D569" s="19" t="s">
        <v>823</v>
      </c>
      <c r="E569" s="9">
        <f>Source!AT571</f>
        <v>70</v>
      </c>
      <c r="F569" s="21"/>
      <c r="G569" s="20"/>
      <c r="H569" s="9"/>
      <c r="I569" s="9"/>
      <c r="J569" s="21">
        <f>SUM(R566:R568)</f>
        <v>13114.64</v>
      </c>
      <c r="K569" s="21"/>
    </row>
    <row r="570" spans="1:22" ht="14.25" x14ac:dyDescent="0.2">
      <c r="A570" s="18"/>
      <c r="B570" s="18"/>
      <c r="C570" s="18" t="s">
        <v>824</v>
      </c>
      <c r="D570" s="19" t="s">
        <v>823</v>
      </c>
      <c r="E570" s="9">
        <f>Source!AU571</f>
        <v>10</v>
      </c>
      <c r="F570" s="21"/>
      <c r="G570" s="20"/>
      <c r="H570" s="9"/>
      <c r="I570" s="9"/>
      <c r="J570" s="21">
        <f>SUM(T566:T569)</f>
        <v>1873.52</v>
      </c>
      <c r="K570" s="21"/>
    </row>
    <row r="571" spans="1:22" ht="14.25" x14ac:dyDescent="0.2">
      <c r="A571" s="18"/>
      <c r="B571" s="18"/>
      <c r="C571" s="18" t="s">
        <v>825</v>
      </c>
      <c r="D571" s="19" t="s">
        <v>826</v>
      </c>
      <c r="E571" s="9">
        <f>Source!AQ571</f>
        <v>0.3</v>
      </c>
      <c r="F571" s="21"/>
      <c r="G571" s="20" t="str">
        <f>Source!DI571</f>
        <v>)*4</v>
      </c>
      <c r="H571" s="9">
        <f>Source!AV571</f>
        <v>1</v>
      </c>
      <c r="I571" s="9"/>
      <c r="J571" s="21"/>
      <c r="K571" s="21">
        <f>Source!U571</f>
        <v>26.4</v>
      </c>
    </row>
    <row r="572" spans="1:22" ht="15" x14ac:dyDescent="0.25">
      <c r="A572" s="23"/>
      <c r="B572" s="23"/>
      <c r="C572" s="23"/>
      <c r="D572" s="23"/>
      <c r="E572" s="23"/>
      <c r="F572" s="23"/>
      <c r="G572" s="23"/>
      <c r="H572" s="23"/>
      <c r="I572" s="45">
        <f>J567+J568+J569+J570</f>
        <v>34122</v>
      </c>
      <c r="J572" s="45"/>
      <c r="K572" s="24">
        <f>IF(Source!I571&lt;&gt;0, ROUND(I572/Source!I571, 2), 0)</f>
        <v>1551</v>
      </c>
      <c r="P572" s="22">
        <f>I572</f>
        <v>34122</v>
      </c>
    </row>
    <row r="573" spans="1:22" ht="42.75" x14ac:dyDescent="0.2">
      <c r="A573" s="18">
        <v>61</v>
      </c>
      <c r="B573" s="18" t="str">
        <f>Source!F572</f>
        <v>1.21-2303-28-1/1</v>
      </c>
      <c r="C573" s="18" t="str">
        <f>Source!G572</f>
        <v>Техническое обслуживание автоматического выключателя до 160 А</v>
      </c>
      <c r="D573" s="19" t="str">
        <f>Source!H572</f>
        <v>шт.</v>
      </c>
      <c r="E573" s="9">
        <f>Source!I572</f>
        <v>17</v>
      </c>
      <c r="F573" s="21"/>
      <c r="G573" s="20"/>
      <c r="H573" s="9"/>
      <c r="I573" s="9"/>
      <c r="J573" s="21"/>
      <c r="K573" s="21"/>
      <c r="Q573">
        <f>ROUND((Source!BZ572/100)*ROUND((Source!AF572*Source!AV572)*Source!I572, 2), 2)</f>
        <v>10134.040000000001</v>
      </c>
      <c r="R573">
        <f>Source!X572</f>
        <v>10134.040000000001</v>
      </c>
      <c r="S573">
        <f>ROUND((Source!CA572/100)*ROUND((Source!AF572*Source!AV572)*Source!I572, 2), 2)</f>
        <v>1447.72</v>
      </c>
      <c r="T573">
        <f>Source!Y572</f>
        <v>1447.72</v>
      </c>
      <c r="U573">
        <f>ROUND((175/100)*ROUND((Source!AE572*Source!AV572)*Source!I572, 2), 2)</f>
        <v>0</v>
      </c>
      <c r="V573">
        <f>ROUND((108/100)*ROUND(Source!CS572*Source!I572, 2), 2)</f>
        <v>0</v>
      </c>
    </row>
    <row r="574" spans="1:22" ht="14.25" x14ac:dyDescent="0.2">
      <c r="A574" s="18"/>
      <c r="B574" s="18"/>
      <c r="C574" s="18" t="s">
        <v>820</v>
      </c>
      <c r="D574" s="19"/>
      <c r="E574" s="9"/>
      <c r="F574" s="21">
        <f>Source!AO572</f>
        <v>212.9</v>
      </c>
      <c r="G574" s="20" t="str">
        <f>Source!DG572</f>
        <v>)*4</v>
      </c>
      <c r="H574" s="9">
        <f>Source!AV572</f>
        <v>1</v>
      </c>
      <c r="I574" s="9">
        <f>IF(Source!BA572&lt;&gt; 0, Source!BA572, 1)</f>
        <v>1</v>
      </c>
      <c r="J574" s="21">
        <f>Source!S572</f>
        <v>14477.2</v>
      </c>
      <c r="K574" s="21"/>
    </row>
    <row r="575" spans="1:22" ht="14.25" x14ac:dyDescent="0.2">
      <c r="A575" s="18"/>
      <c r="B575" s="18"/>
      <c r="C575" s="18" t="s">
        <v>821</v>
      </c>
      <c r="D575" s="19"/>
      <c r="E575" s="9"/>
      <c r="F575" s="21">
        <f>Source!AL572</f>
        <v>4.53</v>
      </c>
      <c r="G575" s="20" t="str">
        <f>Source!DD572</f>
        <v>)*4</v>
      </c>
      <c r="H575" s="9">
        <f>Source!AW572</f>
        <v>1</v>
      </c>
      <c r="I575" s="9">
        <f>IF(Source!BC572&lt;&gt; 0, Source!BC572, 1)</f>
        <v>1</v>
      </c>
      <c r="J575" s="21">
        <f>Source!P572</f>
        <v>308.04000000000002</v>
      </c>
      <c r="K575" s="21"/>
    </row>
    <row r="576" spans="1:22" ht="14.25" x14ac:dyDescent="0.2">
      <c r="A576" s="18"/>
      <c r="B576" s="18"/>
      <c r="C576" s="18" t="s">
        <v>822</v>
      </c>
      <c r="D576" s="19" t="s">
        <v>823</v>
      </c>
      <c r="E576" s="9">
        <f>Source!AT572</f>
        <v>70</v>
      </c>
      <c r="F576" s="21"/>
      <c r="G576" s="20"/>
      <c r="H576" s="9"/>
      <c r="I576" s="9"/>
      <c r="J576" s="21">
        <f>SUM(R573:R575)</f>
        <v>10134.040000000001</v>
      </c>
      <c r="K576" s="21"/>
    </row>
    <row r="577" spans="1:22" ht="14.25" x14ac:dyDescent="0.2">
      <c r="A577" s="18"/>
      <c r="B577" s="18"/>
      <c r="C577" s="18" t="s">
        <v>824</v>
      </c>
      <c r="D577" s="19" t="s">
        <v>823</v>
      </c>
      <c r="E577" s="9">
        <f>Source!AU572</f>
        <v>10</v>
      </c>
      <c r="F577" s="21"/>
      <c r="G577" s="20"/>
      <c r="H577" s="9"/>
      <c r="I577" s="9"/>
      <c r="J577" s="21">
        <f>SUM(T573:T576)</f>
        <v>1447.72</v>
      </c>
      <c r="K577" s="21"/>
    </row>
    <row r="578" spans="1:22" ht="14.25" x14ac:dyDescent="0.2">
      <c r="A578" s="18"/>
      <c r="B578" s="18"/>
      <c r="C578" s="18" t="s">
        <v>825</v>
      </c>
      <c r="D578" s="19" t="s">
        <v>826</v>
      </c>
      <c r="E578" s="9">
        <f>Source!AQ572</f>
        <v>0.3</v>
      </c>
      <c r="F578" s="21"/>
      <c r="G578" s="20" t="str">
        <f>Source!DI572</f>
        <v>)*4</v>
      </c>
      <c r="H578" s="9">
        <f>Source!AV572</f>
        <v>1</v>
      </c>
      <c r="I578" s="9"/>
      <c r="J578" s="21"/>
      <c r="K578" s="21">
        <f>Source!U572</f>
        <v>20.399999999999999</v>
      </c>
    </row>
    <row r="579" spans="1:22" ht="15" x14ac:dyDescent="0.25">
      <c r="A579" s="23"/>
      <c r="B579" s="23"/>
      <c r="C579" s="23"/>
      <c r="D579" s="23"/>
      <c r="E579" s="23"/>
      <c r="F579" s="23"/>
      <c r="G579" s="23"/>
      <c r="H579" s="23"/>
      <c r="I579" s="45">
        <f>J574+J575+J576+J577</f>
        <v>26367.000000000004</v>
      </c>
      <c r="J579" s="45"/>
      <c r="K579" s="24">
        <f>IF(Source!I572&lt;&gt;0, ROUND(I579/Source!I572, 2), 0)</f>
        <v>1551</v>
      </c>
      <c r="P579" s="22">
        <f>I579</f>
        <v>26367.000000000004</v>
      </c>
    </row>
    <row r="580" spans="1:22" ht="85.5" x14ac:dyDescent="0.2">
      <c r="A580" s="18">
        <v>62</v>
      </c>
      <c r="B580" s="18" t="str">
        <f>Source!F574</f>
        <v>1.21-2203-5-1/1</v>
      </c>
      <c r="C580" s="18" t="str">
        <f>Source!G574</f>
        <v>Техническое обслуживание панельного распределительного щита с воздушными универсальными автоматическими выключателями серии АВ с ручным приводом на номинальный ток до 400 А</v>
      </c>
      <c r="D580" s="19" t="str">
        <f>Source!H574</f>
        <v>шт.</v>
      </c>
      <c r="E580" s="9">
        <f>Source!I574</f>
        <v>1</v>
      </c>
      <c r="F580" s="21"/>
      <c r="G580" s="20"/>
      <c r="H580" s="9"/>
      <c r="I580" s="9"/>
      <c r="J580" s="21"/>
      <c r="K580" s="21"/>
      <c r="Q580">
        <f>ROUND((Source!BZ574/100)*ROUND((Source!AF574*Source!AV574)*Source!I574, 2), 2)</f>
        <v>7780.37</v>
      </c>
      <c r="R580">
        <f>Source!X574</f>
        <v>7780.37</v>
      </c>
      <c r="S580">
        <f>ROUND((Source!CA574/100)*ROUND((Source!AF574*Source!AV574)*Source!I574, 2), 2)</f>
        <v>1111.48</v>
      </c>
      <c r="T580">
        <f>Source!Y574</f>
        <v>1111.48</v>
      </c>
      <c r="U580">
        <f>ROUND((175/100)*ROUND((Source!AE574*Source!AV574)*Source!I574, 2), 2)</f>
        <v>0</v>
      </c>
      <c r="V580">
        <f>ROUND((108/100)*ROUND(Source!CS574*Source!I574, 2), 2)</f>
        <v>0</v>
      </c>
    </row>
    <row r="581" spans="1:22" ht="14.25" x14ac:dyDescent="0.2">
      <c r="A581" s="18"/>
      <c r="B581" s="18"/>
      <c r="C581" s="18" t="s">
        <v>820</v>
      </c>
      <c r="D581" s="19"/>
      <c r="E581" s="9"/>
      <c r="F581" s="21">
        <f>Source!AO574</f>
        <v>11114.82</v>
      </c>
      <c r="G581" s="20" t="str">
        <f>Source!DG574</f>
        <v/>
      </c>
      <c r="H581" s="9">
        <f>Source!AV574</f>
        <v>1</v>
      </c>
      <c r="I581" s="9">
        <f>IF(Source!BA574&lt;&gt; 0, Source!BA574, 1)</f>
        <v>1</v>
      </c>
      <c r="J581" s="21">
        <f>Source!S574</f>
        <v>11114.82</v>
      </c>
      <c r="K581" s="21"/>
    </row>
    <row r="582" spans="1:22" ht="14.25" x14ac:dyDescent="0.2">
      <c r="A582" s="18"/>
      <c r="B582" s="18"/>
      <c r="C582" s="18" t="s">
        <v>821</v>
      </c>
      <c r="D582" s="19"/>
      <c r="E582" s="9"/>
      <c r="F582" s="21">
        <f>Source!AL574</f>
        <v>154.13999999999999</v>
      </c>
      <c r="G582" s="20" t="str">
        <f>Source!DD574</f>
        <v/>
      </c>
      <c r="H582" s="9">
        <f>Source!AW574</f>
        <v>1</v>
      </c>
      <c r="I582" s="9">
        <f>IF(Source!BC574&lt;&gt; 0, Source!BC574, 1)</f>
        <v>1</v>
      </c>
      <c r="J582" s="21">
        <f>Source!P574</f>
        <v>154.13999999999999</v>
      </c>
      <c r="K582" s="21"/>
    </row>
    <row r="583" spans="1:22" ht="14.25" x14ac:dyDescent="0.2">
      <c r="A583" s="18"/>
      <c r="B583" s="18"/>
      <c r="C583" s="18" t="s">
        <v>822</v>
      </c>
      <c r="D583" s="19" t="s">
        <v>823</v>
      </c>
      <c r="E583" s="9">
        <f>Source!AT574</f>
        <v>70</v>
      </c>
      <c r="F583" s="21"/>
      <c r="G583" s="20"/>
      <c r="H583" s="9"/>
      <c r="I583" s="9"/>
      <c r="J583" s="21">
        <f>SUM(R580:R582)</f>
        <v>7780.37</v>
      </c>
      <c r="K583" s="21"/>
    </row>
    <row r="584" spans="1:22" ht="14.25" x14ac:dyDescent="0.2">
      <c r="A584" s="18"/>
      <c r="B584" s="18"/>
      <c r="C584" s="18" t="s">
        <v>824</v>
      </c>
      <c r="D584" s="19" t="s">
        <v>823</v>
      </c>
      <c r="E584" s="9">
        <f>Source!AU574</f>
        <v>10</v>
      </c>
      <c r="F584" s="21"/>
      <c r="G584" s="20"/>
      <c r="H584" s="9"/>
      <c r="I584" s="9"/>
      <c r="J584" s="21">
        <f>SUM(T580:T583)</f>
        <v>1111.48</v>
      </c>
      <c r="K584" s="21"/>
    </row>
    <row r="585" spans="1:22" ht="14.25" x14ac:dyDescent="0.2">
      <c r="A585" s="18"/>
      <c r="B585" s="18"/>
      <c r="C585" s="18" t="s">
        <v>825</v>
      </c>
      <c r="D585" s="19" t="s">
        <v>826</v>
      </c>
      <c r="E585" s="9">
        <f>Source!AQ574</f>
        <v>18</v>
      </c>
      <c r="F585" s="21"/>
      <c r="G585" s="20" t="str">
        <f>Source!DI574</f>
        <v/>
      </c>
      <c r="H585" s="9">
        <f>Source!AV574</f>
        <v>1</v>
      </c>
      <c r="I585" s="9"/>
      <c r="J585" s="21"/>
      <c r="K585" s="21">
        <f>Source!U574</f>
        <v>18</v>
      </c>
    </row>
    <row r="586" spans="1:22" ht="15" x14ac:dyDescent="0.25">
      <c r="A586" s="23"/>
      <c r="B586" s="23"/>
      <c r="C586" s="23"/>
      <c r="D586" s="23"/>
      <c r="E586" s="23"/>
      <c r="F586" s="23"/>
      <c r="G586" s="23"/>
      <c r="H586" s="23"/>
      <c r="I586" s="45">
        <f>J581+J582+J583+J584</f>
        <v>20160.809999999998</v>
      </c>
      <c r="J586" s="45"/>
      <c r="K586" s="24">
        <f>IF(Source!I574&lt;&gt;0, ROUND(I586/Source!I574, 2), 0)</f>
        <v>20160.810000000001</v>
      </c>
      <c r="P586" s="22">
        <f>I586</f>
        <v>20160.809999999998</v>
      </c>
    </row>
    <row r="587" spans="1:22" ht="57" x14ac:dyDescent="0.2">
      <c r="A587" s="18">
        <v>63</v>
      </c>
      <c r="B587" s="18" t="str">
        <f>Source!F577</f>
        <v>1.21-2303-19-1/1</v>
      </c>
      <c r="C587" s="18" t="str">
        <f>Source!G577</f>
        <v>Техническое обслуживание выключателей автоматических однополюсных установочных на номинальный ток до 63 А</v>
      </c>
      <c r="D587" s="19" t="str">
        <f>Source!H577</f>
        <v>шт.</v>
      </c>
      <c r="E587" s="9">
        <f>Source!I577</f>
        <v>5</v>
      </c>
      <c r="F587" s="21"/>
      <c r="G587" s="20"/>
      <c r="H587" s="9"/>
      <c r="I587" s="9"/>
      <c r="J587" s="21"/>
      <c r="K587" s="21"/>
      <c r="Q587">
        <f>ROUND((Source!BZ577/100)*ROUND((Source!AF577*Source!AV577)*Source!I577, 2), 2)</f>
        <v>2593.4699999999998</v>
      </c>
      <c r="R587">
        <f>Source!X577</f>
        <v>2593.4699999999998</v>
      </c>
      <c r="S587">
        <f>ROUND((Source!CA577/100)*ROUND((Source!AF577*Source!AV577)*Source!I577, 2), 2)</f>
        <v>370.5</v>
      </c>
      <c r="T587">
        <f>Source!Y577</f>
        <v>370.5</v>
      </c>
      <c r="U587">
        <f>ROUND((175/100)*ROUND((Source!AE577*Source!AV577)*Source!I577, 2), 2)</f>
        <v>0</v>
      </c>
      <c r="V587">
        <f>ROUND((108/100)*ROUND(Source!CS577*Source!I577, 2), 2)</f>
        <v>0</v>
      </c>
    </row>
    <row r="588" spans="1:22" ht="14.25" x14ac:dyDescent="0.2">
      <c r="A588" s="18"/>
      <c r="B588" s="18"/>
      <c r="C588" s="18" t="s">
        <v>820</v>
      </c>
      <c r="D588" s="19"/>
      <c r="E588" s="9"/>
      <c r="F588" s="21">
        <f>Source!AO577</f>
        <v>740.99</v>
      </c>
      <c r="G588" s="20" t="str">
        <f>Source!DG577</f>
        <v/>
      </c>
      <c r="H588" s="9">
        <f>Source!AV577</f>
        <v>1</v>
      </c>
      <c r="I588" s="9">
        <f>IF(Source!BA577&lt;&gt; 0, Source!BA577, 1)</f>
        <v>1</v>
      </c>
      <c r="J588" s="21">
        <f>Source!S577</f>
        <v>3704.95</v>
      </c>
      <c r="K588" s="21"/>
    </row>
    <row r="589" spans="1:22" ht="14.25" x14ac:dyDescent="0.2">
      <c r="A589" s="18"/>
      <c r="B589" s="18"/>
      <c r="C589" s="18" t="s">
        <v>821</v>
      </c>
      <c r="D589" s="19"/>
      <c r="E589" s="9"/>
      <c r="F589" s="21">
        <f>Source!AL577</f>
        <v>1.7</v>
      </c>
      <c r="G589" s="20" t="str">
        <f>Source!DD577</f>
        <v/>
      </c>
      <c r="H589" s="9">
        <f>Source!AW577</f>
        <v>1</v>
      </c>
      <c r="I589" s="9">
        <f>IF(Source!BC577&lt;&gt; 0, Source!BC577, 1)</f>
        <v>1</v>
      </c>
      <c r="J589" s="21">
        <f>Source!P577</f>
        <v>8.5</v>
      </c>
      <c r="K589" s="21"/>
    </row>
    <row r="590" spans="1:22" ht="14.25" x14ac:dyDescent="0.2">
      <c r="A590" s="18"/>
      <c r="B590" s="18"/>
      <c r="C590" s="18" t="s">
        <v>822</v>
      </c>
      <c r="D590" s="19" t="s">
        <v>823</v>
      </c>
      <c r="E590" s="9">
        <f>Source!AT577</f>
        <v>70</v>
      </c>
      <c r="F590" s="21"/>
      <c r="G590" s="20"/>
      <c r="H590" s="9"/>
      <c r="I590" s="9"/>
      <c r="J590" s="21">
        <f>SUM(R587:R589)</f>
        <v>2593.4699999999998</v>
      </c>
      <c r="K590" s="21"/>
    </row>
    <row r="591" spans="1:22" ht="14.25" x14ac:dyDescent="0.2">
      <c r="A591" s="18"/>
      <c r="B591" s="18"/>
      <c r="C591" s="18" t="s">
        <v>824</v>
      </c>
      <c r="D591" s="19" t="s">
        <v>823</v>
      </c>
      <c r="E591" s="9">
        <f>Source!AU577</f>
        <v>10</v>
      </c>
      <c r="F591" s="21"/>
      <c r="G591" s="20"/>
      <c r="H591" s="9"/>
      <c r="I591" s="9"/>
      <c r="J591" s="21">
        <f>SUM(T587:T590)</f>
        <v>370.5</v>
      </c>
      <c r="K591" s="21"/>
    </row>
    <row r="592" spans="1:22" ht="14.25" x14ac:dyDescent="0.2">
      <c r="A592" s="18"/>
      <c r="B592" s="18"/>
      <c r="C592" s="18" t="s">
        <v>825</v>
      </c>
      <c r="D592" s="19" t="s">
        <v>826</v>
      </c>
      <c r="E592" s="9">
        <f>Source!AQ577</f>
        <v>1.2</v>
      </c>
      <c r="F592" s="21"/>
      <c r="G592" s="20" t="str">
        <f>Source!DI577</f>
        <v/>
      </c>
      <c r="H592" s="9">
        <f>Source!AV577</f>
        <v>1</v>
      </c>
      <c r="I592" s="9"/>
      <c r="J592" s="21"/>
      <c r="K592" s="21">
        <f>Source!U577</f>
        <v>6</v>
      </c>
    </row>
    <row r="593" spans="1:22" ht="15" x14ac:dyDescent="0.25">
      <c r="A593" s="23"/>
      <c r="B593" s="23"/>
      <c r="C593" s="23"/>
      <c r="D593" s="23"/>
      <c r="E593" s="23"/>
      <c r="F593" s="23"/>
      <c r="G593" s="23"/>
      <c r="H593" s="23"/>
      <c r="I593" s="45">
        <f>J588+J589+J590+J591</f>
        <v>6677.42</v>
      </c>
      <c r="J593" s="45"/>
      <c r="K593" s="24">
        <f>IF(Source!I577&lt;&gt;0, ROUND(I593/Source!I577, 2), 0)</f>
        <v>1335.48</v>
      </c>
      <c r="P593" s="22">
        <f>I593</f>
        <v>6677.42</v>
      </c>
    </row>
    <row r="594" spans="1:22" ht="57" x14ac:dyDescent="0.2">
      <c r="A594" s="18">
        <v>64</v>
      </c>
      <c r="B594" s="18" t="str">
        <f>Source!F579</f>
        <v>1.21-2303-3-3/1</v>
      </c>
      <c r="C594" s="18" t="str">
        <f>Source!G579</f>
        <v>Техническое обслуживание выключателей автоматических трехполюсных установочных, номинальный ток до 600 А</v>
      </c>
      <c r="D594" s="19" t="str">
        <f>Source!H579</f>
        <v>шт.</v>
      </c>
      <c r="E594" s="9">
        <f>Source!I579</f>
        <v>1</v>
      </c>
      <c r="F594" s="21"/>
      <c r="G594" s="20"/>
      <c r="H594" s="9"/>
      <c r="I594" s="9"/>
      <c r="J594" s="21"/>
      <c r="K594" s="21"/>
      <c r="Q594">
        <f>ROUND((Source!BZ579/100)*ROUND((Source!AF579*Source!AV579)*Source!I579, 2), 2)</f>
        <v>1296.73</v>
      </c>
      <c r="R594">
        <f>Source!X579</f>
        <v>1296.73</v>
      </c>
      <c r="S594">
        <f>ROUND((Source!CA579/100)*ROUND((Source!AF579*Source!AV579)*Source!I579, 2), 2)</f>
        <v>185.25</v>
      </c>
      <c r="T594">
        <f>Source!Y579</f>
        <v>185.25</v>
      </c>
      <c r="U594">
        <f>ROUND((175/100)*ROUND((Source!AE579*Source!AV579)*Source!I579, 2), 2)</f>
        <v>0</v>
      </c>
      <c r="V594">
        <f>ROUND((108/100)*ROUND(Source!CS579*Source!I579, 2), 2)</f>
        <v>0</v>
      </c>
    </row>
    <row r="595" spans="1:22" ht="14.25" x14ac:dyDescent="0.2">
      <c r="A595" s="18"/>
      <c r="B595" s="18"/>
      <c r="C595" s="18" t="s">
        <v>820</v>
      </c>
      <c r="D595" s="19"/>
      <c r="E595" s="9"/>
      <c r="F595" s="21">
        <f>Source!AO579</f>
        <v>1852.47</v>
      </c>
      <c r="G595" s="20" t="str">
        <f>Source!DG579</f>
        <v/>
      </c>
      <c r="H595" s="9">
        <f>Source!AV579</f>
        <v>1</v>
      </c>
      <c r="I595" s="9">
        <f>IF(Source!BA579&lt;&gt; 0, Source!BA579, 1)</f>
        <v>1</v>
      </c>
      <c r="J595" s="21">
        <f>Source!S579</f>
        <v>1852.47</v>
      </c>
      <c r="K595" s="21"/>
    </row>
    <row r="596" spans="1:22" ht="14.25" x14ac:dyDescent="0.2">
      <c r="A596" s="18"/>
      <c r="B596" s="18"/>
      <c r="C596" s="18" t="s">
        <v>821</v>
      </c>
      <c r="D596" s="19"/>
      <c r="E596" s="9"/>
      <c r="F596" s="21">
        <f>Source!AL579</f>
        <v>24.92</v>
      </c>
      <c r="G596" s="20" t="str">
        <f>Source!DD579</f>
        <v/>
      </c>
      <c r="H596" s="9">
        <f>Source!AW579</f>
        <v>1</v>
      </c>
      <c r="I596" s="9">
        <f>IF(Source!BC579&lt;&gt; 0, Source!BC579, 1)</f>
        <v>1</v>
      </c>
      <c r="J596" s="21">
        <f>Source!P579</f>
        <v>24.92</v>
      </c>
      <c r="K596" s="21"/>
    </row>
    <row r="597" spans="1:22" ht="14.25" x14ac:dyDescent="0.2">
      <c r="A597" s="18"/>
      <c r="B597" s="18"/>
      <c r="C597" s="18" t="s">
        <v>822</v>
      </c>
      <c r="D597" s="19" t="s">
        <v>823</v>
      </c>
      <c r="E597" s="9">
        <f>Source!AT579</f>
        <v>70</v>
      </c>
      <c r="F597" s="21"/>
      <c r="G597" s="20"/>
      <c r="H597" s="9"/>
      <c r="I597" s="9"/>
      <c r="J597" s="21">
        <f>SUM(R594:R596)</f>
        <v>1296.73</v>
      </c>
      <c r="K597" s="21"/>
    </row>
    <row r="598" spans="1:22" ht="14.25" x14ac:dyDescent="0.2">
      <c r="A598" s="18"/>
      <c r="B598" s="18"/>
      <c r="C598" s="18" t="s">
        <v>824</v>
      </c>
      <c r="D598" s="19" t="s">
        <v>823</v>
      </c>
      <c r="E598" s="9">
        <f>Source!AU579</f>
        <v>10</v>
      </c>
      <c r="F598" s="21"/>
      <c r="G598" s="20"/>
      <c r="H598" s="9"/>
      <c r="I598" s="9"/>
      <c r="J598" s="21">
        <f>SUM(T594:T597)</f>
        <v>185.25</v>
      </c>
      <c r="K598" s="21"/>
    </row>
    <row r="599" spans="1:22" ht="14.25" x14ac:dyDescent="0.2">
      <c r="A599" s="18"/>
      <c r="B599" s="18"/>
      <c r="C599" s="18" t="s">
        <v>825</v>
      </c>
      <c r="D599" s="19" t="s">
        <v>826</v>
      </c>
      <c r="E599" s="9">
        <f>Source!AQ579</f>
        <v>3</v>
      </c>
      <c r="F599" s="21"/>
      <c r="G599" s="20" t="str">
        <f>Source!DI579</f>
        <v/>
      </c>
      <c r="H599" s="9">
        <f>Source!AV579</f>
        <v>1</v>
      </c>
      <c r="I599" s="9"/>
      <c r="J599" s="21"/>
      <c r="K599" s="21">
        <f>Source!U579</f>
        <v>3</v>
      </c>
    </row>
    <row r="600" spans="1:22" ht="15" x14ac:dyDescent="0.25">
      <c r="A600" s="23"/>
      <c r="B600" s="23"/>
      <c r="C600" s="23"/>
      <c r="D600" s="23"/>
      <c r="E600" s="23"/>
      <c r="F600" s="23"/>
      <c r="G600" s="23"/>
      <c r="H600" s="23"/>
      <c r="I600" s="45">
        <f>J595+J596+J597+J598</f>
        <v>3359.37</v>
      </c>
      <c r="J600" s="45"/>
      <c r="K600" s="24">
        <f>IF(Source!I579&lt;&gt;0, ROUND(I600/Source!I579, 2), 0)</f>
        <v>3359.37</v>
      </c>
      <c r="P600" s="22">
        <f>I600</f>
        <v>3359.37</v>
      </c>
    </row>
    <row r="601" spans="1:22" ht="57" x14ac:dyDescent="0.2">
      <c r="A601" s="18">
        <v>65</v>
      </c>
      <c r="B601" s="18" t="str">
        <f>Source!F580</f>
        <v>1.21-2303-2-1/1</v>
      </c>
      <c r="C601" s="18" t="str">
        <f>Source!G580</f>
        <v>Техническое обслуживание выключателей автоматических двухполюсных установочных, номинальный ток до 200 А,</v>
      </c>
      <c r="D601" s="19" t="str">
        <f>Source!H580</f>
        <v>шт.</v>
      </c>
      <c r="E601" s="9">
        <f>Source!I580</f>
        <v>13</v>
      </c>
      <c r="F601" s="21"/>
      <c r="G601" s="20"/>
      <c r="H601" s="9"/>
      <c r="I601" s="9"/>
      <c r="J601" s="21"/>
      <c r="K601" s="21"/>
      <c r="Q601">
        <f>ROUND((Source!BZ580/100)*ROUND((Source!AF580*Source!AV580)*Source!I580, 2), 2)</f>
        <v>6349.62</v>
      </c>
      <c r="R601">
        <f>Source!X580</f>
        <v>6349.62</v>
      </c>
      <c r="S601">
        <f>ROUND((Source!CA580/100)*ROUND((Source!AF580*Source!AV580)*Source!I580, 2), 2)</f>
        <v>907.09</v>
      </c>
      <c r="T601">
        <f>Source!Y580</f>
        <v>907.09</v>
      </c>
      <c r="U601">
        <f>ROUND((175/100)*ROUND((Source!AE580*Source!AV580)*Source!I580, 2), 2)</f>
        <v>0</v>
      </c>
      <c r="V601">
        <f>ROUND((108/100)*ROUND(Source!CS580*Source!I580, 2), 2)</f>
        <v>0</v>
      </c>
    </row>
    <row r="602" spans="1:22" ht="14.25" x14ac:dyDescent="0.2">
      <c r="A602" s="18"/>
      <c r="B602" s="18"/>
      <c r="C602" s="18" t="s">
        <v>820</v>
      </c>
      <c r="D602" s="19"/>
      <c r="E602" s="9"/>
      <c r="F602" s="21">
        <f>Source!AO580</f>
        <v>697.76</v>
      </c>
      <c r="G602" s="20" t="str">
        <f>Source!DG580</f>
        <v/>
      </c>
      <c r="H602" s="9">
        <f>Source!AV580</f>
        <v>1</v>
      </c>
      <c r="I602" s="9">
        <f>IF(Source!BA580&lt;&gt; 0, Source!BA580, 1)</f>
        <v>1</v>
      </c>
      <c r="J602" s="21">
        <f>Source!S580</f>
        <v>9070.8799999999992</v>
      </c>
      <c r="K602" s="21"/>
    </row>
    <row r="603" spans="1:22" ht="14.25" x14ac:dyDescent="0.2">
      <c r="A603" s="18"/>
      <c r="B603" s="18"/>
      <c r="C603" s="18" t="s">
        <v>821</v>
      </c>
      <c r="D603" s="19"/>
      <c r="E603" s="9"/>
      <c r="F603" s="21">
        <f>Source!AL580</f>
        <v>9.27</v>
      </c>
      <c r="G603" s="20" t="str">
        <f>Source!DD580</f>
        <v/>
      </c>
      <c r="H603" s="9">
        <f>Source!AW580</f>
        <v>1</v>
      </c>
      <c r="I603" s="9">
        <f>IF(Source!BC580&lt;&gt; 0, Source!BC580, 1)</f>
        <v>1</v>
      </c>
      <c r="J603" s="21">
        <f>Source!P580</f>
        <v>120.51</v>
      </c>
      <c r="K603" s="21"/>
    </row>
    <row r="604" spans="1:22" ht="14.25" x14ac:dyDescent="0.2">
      <c r="A604" s="18"/>
      <c r="B604" s="18"/>
      <c r="C604" s="18" t="s">
        <v>822</v>
      </c>
      <c r="D604" s="19" t="s">
        <v>823</v>
      </c>
      <c r="E604" s="9">
        <f>Source!AT580</f>
        <v>70</v>
      </c>
      <c r="F604" s="21"/>
      <c r="G604" s="20"/>
      <c r="H604" s="9"/>
      <c r="I604" s="9"/>
      <c r="J604" s="21">
        <f>SUM(R601:R603)</f>
        <v>6349.62</v>
      </c>
      <c r="K604" s="21"/>
    </row>
    <row r="605" spans="1:22" ht="14.25" x14ac:dyDescent="0.2">
      <c r="A605" s="18"/>
      <c r="B605" s="18"/>
      <c r="C605" s="18" t="s">
        <v>824</v>
      </c>
      <c r="D605" s="19" t="s">
        <v>823</v>
      </c>
      <c r="E605" s="9">
        <f>Source!AU580</f>
        <v>10</v>
      </c>
      <c r="F605" s="21"/>
      <c r="G605" s="20"/>
      <c r="H605" s="9"/>
      <c r="I605" s="9"/>
      <c r="J605" s="21">
        <f>SUM(T601:T604)</f>
        <v>907.09</v>
      </c>
      <c r="K605" s="21"/>
    </row>
    <row r="606" spans="1:22" ht="14.25" x14ac:dyDescent="0.2">
      <c r="A606" s="18"/>
      <c r="B606" s="18"/>
      <c r="C606" s="18" t="s">
        <v>825</v>
      </c>
      <c r="D606" s="19" t="s">
        <v>826</v>
      </c>
      <c r="E606" s="9">
        <f>Source!AQ580</f>
        <v>1.1299999999999999</v>
      </c>
      <c r="F606" s="21"/>
      <c r="G606" s="20" t="str">
        <f>Source!DI580</f>
        <v/>
      </c>
      <c r="H606" s="9">
        <f>Source!AV580</f>
        <v>1</v>
      </c>
      <c r="I606" s="9"/>
      <c r="J606" s="21"/>
      <c r="K606" s="21">
        <f>Source!U580</f>
        <v>14.689999999999998</v>
      </c>
    </row>
    <row r="607" spans="1:22" ht="15" x14ac:dyDescent="0.25">
      <c r="A607" s="23"/>
      <c r="B607" s="23"/>
      <c r="C607" s="23"/>
      <c r="D607" s="23"/>
      <c r="E607" s="23"/>
      <c r="F607" s="23"/>
      <c r="G607" s="23"/>
      <c r="H607" s="23"/>
      <c r="I607" s="45">
        <f>J602+J603+J604+J605</f>
        <v>16448.099999999999</v>
      </c>
      <c r="J607" s="45"/>
      <c r="K607" s="24">
        <f>IF(Source!I580&lt;&gt;0, ROUND(I607/Source!I580, 2), 0)</f>
        <v>1265.24</v>
      </c>
      <c r="P607" s="22">
        <f>I607</f>
        <v>16448.099999999999</v>
      </c>
    </row>
    <row r="608" spans="1:22" ht="85.5" x14ac:dyDescent="0.2">
      <c r="A608" s="18">
        <v>66</v>
      </c>
      <c r="B608" s="18" t="str">
        <f>Source!F583</f>
        <v>1.21-2203-5-1/1</v>
      </c>
      <c r="C608" s="18" t="str">
        <f>Source!G583</f>
        <v>Техническое обслуживание панельного распределительного щита с воздушными универсальными автоматическими выключателями серии АВ с ручным приводом на номинальный ток до 400 А</v>
      </c>
      <c r="D608" s="19" t="str">
        <f>Source!H583</f>
        <v>шт.</v>
      </c>
      <c r="E608" s="9">
        <f>Source!I583</f>
        <v>1</v>
      </c>
      <c r="F608" s="21"/>
      <c r="G608" s="20"/>
      <c r="H608" s="9"/>
      <c r="I608" s="9"/>
      <c r="J608" s="21"/>
      <c r="K608" s="21"/>
      <c r="Q608">
        <f>ROUND((Source!BZ583/100)*ROUND((Source!AF583*Source!AV583)*Source!I583, 2), 2)</f>
        <v>7780.37</v>
      </c>
      <c r="R608">
        <f>Source!X583</f>
        <v>7780.37</v>
      </c>
      <c r="S608">
        <f>ROUND((Source!CA583/100)*ROUND((Source!AF583*Source!AV583)*Source!I583, 2), 2)</f>
        <v>1111.48</v>
      </c>
      <c r="T608">
        <f>Source!Y583</f>
        <v>1111.48</v>
      </c>
      <c r="U608">
        <f>ROUND((175/100)*ROUND((Source!AE583*Source!AV583)*Source!I583, 2), 2)</f>
        <v>0</v>
      </c>
      <c r="V608">
        <f>ROUND((108/100)*ROUND(Source!CS583*Source!I583, 2), 2)</f>
        <v>0</v>
      </c>
    </row>
    <row r="609" spans="1:22" ht="14.25" x14ac:dyDescent="0.2">
      <c r="A609" s="18"/>
      <c r="B609" s="18"/>
      <c r="C609" s="18" t="s">
        <v>820</v>
      </c>
      <c r="D609" s="19"/>
      <c r="E609" s="9"/>
      <c r="F609" s="21">
        <f>Source!AO583</f>
        <v>11114.82</v>
      </c>
      <c r="G609" s="20" t="str">
        <f>Source!DG583</f>
        <v/>
      </c>
      <c r="H609" s="9">
        <f>Source!AV583</f>
        <v>1</v>
      </c>
      <c r="I609" s="9">
        <f>IF(Source!BA583&lt;&gt; 0, Source!BA583, 1)</f>
        <v>1</v>
      </c>
      <c r="J609" s="21">
        <f>Source!S583</f>
        <v>11114.82</v>
      </c>
      <c r="K609" s="21"/>
    </row>
    <row r="610" spans="1:22" ht="14.25" x14ac:dyDescent="0.2">
      <c r="A610" s="18"/>
      <c r="B610" s="18"/>
      <c r="C610" s="18" t="s">
        <v>821</v>
      </c>
      <c r="D610" s="19"/>
      <c r="E610" s="9"/>
      <c r="F610" s="21">
        <f>Source!AL583</f>
        <v>154.13999999999999</v>
      </c>
      <c r="G610" s="20" t="str">
        <f>Source!DD583</f>
        <v/>
      </c>
      <c r="H610" s="9">
        <f>Source!AW583</f>
        <v>1</v>
      </c>
      <c r="I610" s="9">
        <f>IF(Source!BC583&lt;&gt; 0, Source!BC583, 1)</f>
        <v>1</v>
      </c>
      <c r="J610" s="21">
        <f>Source!P583</f>
        <v>154.13999999999999</v>
      </c>
      <c r="K610" s="21"/>
    </row>
    <row r="611" spans="1:22" ht="14.25" x14ac:dyDescent="0.2">
      <c r="A611" s="18"/>
      <c r="B611" s="18"/>
      <c r="C611" s="18" t="s">
        <v>822</v>
      </c>
      <c r="D611" s="19" t="s">
        <v>823</v>
      </c>
      <c r="E611" s="9">
        <f>Source!AT583</f>
        <v>70</v>
      </c>
      <c r="F611" s="21"/>
      <c r="G611" s="20"/>
      <c r="H611" s="9"/>
      <c r="I611" s="9"/>
      <c r="J611" s="21">
        <f>SUM(R608:R610)</f>
        <v>7780.37</v>
      </c>
      <c r="K611" s="21"/>
    </row>
    <row r="612" spans="1:22" ht="14.25" x14ac:dyDescent="0.2">
      <c r="A612" s="18"/>
      <c r="B612" s="18"/>
      <c r="C612" s="18" t="s">
        <v>824</v>
      </c>
      <c r="D612" s="19" t="s">
        <v>823</v>
      </c>
      <c r="E612" s="9">
        <f>Source!AU583</f>
        <v>10</v>
      </c>
      <c r="F612" s="21"/>
      <c r="G612" s="20"/>
      <c r="H612" s="9"/>
      <c r="I612" s="9"/>
      <c r="J612" s="21">
        <f>SUM(T608:T611)</f>
        <v>1111.48</v>
      </c>
      <c r="K612" s="21"/>
    </row>
    <row r="613" spans="1:22" ht="14.25" x14ac:dyDescent="0.2">
      <c r="A613" s="18"/>
      <c r="B613" s="18"/>
      <c r="C613" s="18" t="s">
        <v>825</v>
      </c>
      <c r="D613" s="19" t="s">
        <v>826</v>
      </c>
      <c r="E613" s="9">
        <f>Source!AQ583</f>
        <v>18</v>
      </c>
      <c r="F613" s="21"/>
      <c r="G613" s="20" t="str">
        <f>Source!DI583</f>
        <v/>
      </c>
      <c r="H613" s="9">
        <f>Source!AV583</f>
        <v>1</v>
      </c>
      <c r="I613" s="9"/>
      <c r="J613" s="21"/>
      <c r="K613" s="21">
        <f>Source!U583</f>
        <v>18</v>
      </c>
    </row>
    <row r="614" spans="1:22" ht="15" x14ac:dyDescent="0.25">
      <c r="A614" s="23"/>
      <c r="B614" s="23"/>
      <c r="C614" s="23"/>
      <c r="D614" s="23"/>
      <c r="E614" s="23"/>
      <c r="F614" s="23"/>
      <c r="G614" s="23"/>
      <c r="H614" s="23"/>
      <c r="I614" s="45">
        <f>J609+J610+J611+J612</f>
        <v>20160.809999999998</v>
      </c>
      <c r="J614" s="45"/>
      <c r="K614" s="24">
        <f>IF(Source!I583&lt;&gt;0, ROUND(I614/Source!I583, 2), 0)</f>
        <v>20160.810000000001</v>
      </c>
      <c r="P614" s="22">
        <f>I614</f>
        <v>20160.809999999998</v>
      </c>
    </row>
    <row r="615" spans="1:22" ht="57" x14ac:dyDescent="0.2">
      <c r="A615" s="18">
        <v>67</v>
      </c>
      <c r="B615" s="18" t="str">
        <f>Source!F585</f>
        <v>1.21-2303-19-1/1</v>
      </c>
      <c r="C615" s="18" t="str">
        <f>Source!G585</f>
        <v>Техническое обслуживание выключателей автоматических однополюсных установочных на номинальный ток до 63 А</v>
      </c>
      <c r="D615" s="19" t="str">
        <f>Source!H585</f>
        <v>шт.</v>
      </c>
      <c r="E615" s="9">
        <f>Source!I585</f>
        <v>1</v>
      </c>
      <c r="F615" s="21"/>
      <c r="G615" s="20"/>
      <c r="H615" s="9"/>
      <c r="I615" s="9"/>
      <c r="J615" s="21"/>
      <c r="K615" s="21"/>
      <c r="Q615">
        <f>ROUND((Source!BZ585/100)*ROUND((Source!AF585*Source!AV585)*Source!I585, 2), 2)</f>
        <v>518.69000000000005</v>
      </c>
      <c r="R615">
        <f>Source!X585</f>
        <v>518.69000000000005</v>
      </c>
      <c r="S615">
        <f>ROUND((Source!CA585/100)*ROUND((Source!AF585*Source!AV585)*Source!I585, 2), 2)</f>
        <v>74.099999999999994</v>
      </c>
      <c r="T615">
        <f>Source!Y585</f>
        <v>74.099999999999994</v>
      </c>
      <c r="U615">
        <f>ROUND((175/100)*ROUND((Source!AE585*Source!AV585)*Source!I585, 2), 2)</f>
        <v>0</v>
      </c>
      <c r="V615">
        <f>ROUND((108/100)*ROUND(Source!CS585*Source!I585, 2), 2)</f>
        <v>0</v>
      </c>
    </row>
    <row r="616" spans="1:22" ht="14.25" x14ac:dyDescent="0.2">
      <c r="A616" s="18"/>
      <c r="B616" s="18"/>
      <c r="C616" s="18" t="s">
        <v>820</v>
      </c>
      <c r="D616" s="19"/>
      <c r="E616" s="9"/>
      <c r="F616" s="21">
        <f>Source!AO585</f>
        <v>740.99</v>
      </c>
      <c r="G616" s="20" t="str">
        <f>Source!DG585</f>
        <v/>
      </c>
      <c r="H616" s="9">
        <f>Source!AV585</f>
        <v>1</v>
      </c>
      <c r="I616" s="9">
        <f>IF(Source!BA585&lt;&gt; 0, Source!BA585, 1)</f>
        <v>1</v>
      </c>
      <c r="J616" s="21">
        <f>Source!S585</f>
        <v>740.99</v>
      </c>
      <c r="K616" s="21"/>
    </row>
    <row r="617" spans="1:22" ht="14.25" x14ac:dyDescent="0.2">
      <c r="A617" s="18"/>
      <c r="B617" s="18"/>
      <c r="C617" s="18" t="s">
        <v>821</v>
      </c>
      <c r="D617" s="19"/>
      <c r="E617" s="9"/>
      <c r="F617" s="21">
        <f>Source!AL585</f>
        <v>1.7</v>
      </c>
      <c r="G617" s="20" t="str">
        <f>Source!DD585</f>
        <v/>
      </c>
      <c r="H617" s="9">
        <f>Source!AW585</f>
        <v>1</v>
      </c>
      <c r="I617" s="9">
        <f>IF(Source!BC585&lt;&gt; 0, Source!BC585, 1)</f>
        <v>1</v>
      </c>
      <c r="J617" s="21">
        <f>Source!P585</f>
        <v>1.7</v>
      </c>
      <c r="K617" s="21"/>
    </row>
    <row r="618" spans="1:22" ht="14.25" x14ac:dyDescent="0.2">
      <c r="A618" s="18"/>
      <c r="B618" s="18"/>
      <c r="C618" s="18" t="s">
        <v>822</v>
      </c>
      <c r="D618" s="19" t="s">
        <v>823</v>
      </c>
      <c r="E618" s="9">
        <f>Source!AT585</f>
        <v>70</v>
      </c>
      <c r="F618" s="21"/>
      <c r="G618" s="20"/>
      <c r="H618" s="9"/>
      <c r="I618" s="9"/>
      <c r="J618" s="21">
        <f>SUM(R615:R617)</f>
        <v>518.69000000000005</v>
      </c>
      <c r="K618" s="21"/>
    </row>
    <row r="619" spans="1:22" ht="14.25" x14ac:dyDescent="0.2">
      <c r="A619" s="18"/>
      <c r="B619" s="18"/>
      <c r="C619" s="18" t="s">
        <v>824</v>
      </c>
      <c r="D619" s="19" t="s">
        <v>823</v>
      </c>
      <c r="E619" s="9">
        <f>Source!AU585</f>
        <v>10</v>
      </c>
      <c r="F619" s="21"/>
      <c r="G619" s="20"/>
      <c r="H619" s="9"/>
      <c r="I619" s="9"/>
      <c r="J619" s="21">
        <f>SUM(T615:T618)</f>
        <v>74.099999999999994</v>
      </c>
      <c r="K619" s="21"/>
    </row>
    <row r="620" spans="1:22" ht="14.25" x14ac:dyDescent="0.2">
      <c r="A620" s="18"/>
      <c r="B620" s="18"/>
      <c r="C620" s="18" t="s">
        <v>825</v>
      </c>
      <c r="D620" s="19" t="s">
        <v>826</v>
      </c>
      <c r="E620" s="9">
        <f>Source!AQ585</f>
        <v>1.2</v>
      </c>
      <c r="F620" s="21"/>
      <c r="G620" s="20" t="str">
        <f>Source!DI585</f>
        <v/>
      </c>
      <c r="H620" s="9">
        <f>Source!AV585</f>
        <v>1</v>
      </c>
      <c r="I620" s="9"/>
      <c r="J620" s="21"/>
      <c r="K620" s="21">
        <f>Source!U585</f>
        <v>1.2</v>
      </c>
    </row>
    <row r="621" spans="1:22" ht="15" x14ac:dyDescent="0.25">
      <c r="A621" s="23"/>
      <c r="B621" s="23"/>
      <c r="C621" s="23"/>
      <c r="D621" s="23"/>
      <c r="E621" s="23"/>
      <c r="F621" s="23"/>
      <c r="G621" s="23"/>
      <c r="H621" s="23"/>
      <c r="I621" s="45">
        <f>J616+J617+J618+J619</f>
        <v>1335.48</v>
      </c>
      <c r="J621" s="45"/>
      <c r="K621" s="24">
        <f>IF(Source!I585&lt;&gt;0, ROUND(I621/Source!I585, 2), 0)</f>
        <v>1335.48</v>
      </c>
      <c r="P621" s="22">
        <f>I621</f>
        <v>1335.48</v>
      </c>
    </row>
    <row r="622" spans="1:22" ht="57" x14ac:dyDescent="0.2">
      <c r="A622" s="18">
        <v>68</v>
      </c>
      <c r="B622" s="18" t="str">
        <f>Source!F587</f>
        <v>1.21-2303-3-3/1</v>
      </c>
      <c r="C622" s="18" t="str">
        <f>Source!G587</f>
        <v>Техническое обслуживание выключателей автоматических трехполюсных установочных, номинальный ток до 600 А</v>
      </c>
      <c r="D622" s="19" t="str">
        <f>Source!H587</f>
        <v>шт.</v>
      </c>
      <c r="E622" s="9">
        <f>Source!I587</f>
        <v>3</v>
      </c>
      <c r="F622" s="21"/>
      <c r="G622" s="20"/>
      <c r="H622" s="9"/>
      <c r="I622" s="9"/>
      <c r="J622" s="21"/>
      <c r="K622" s="21"/>
      <c r="Q622">
        <f>ROUND((Source!BZ587/100)*ROUND((Source!AF587*Source!AV587)*Source!I587, 2), 2)</f>
        <v>3890.19</v>
      </c>
      <c r="R622">
        <f>Source!X587</f>
        <v>3890.19</v>
      </c>
      <c r="S622">
        <f>ROUND((Source!CA587/100)*ROUND((Source!AF587*Source!AV587)*Source!I587, 2), 2)</f>
        <v>555.74</v>
      </c>
      <c r="T622">
        <f>Source!Y587</f>
        <v>555.74</v>
      </c>
      <c r="U622">
        <f>ROUND((175/100)*ROUND((Source!AE587*Source!AV587)*Source!I587, 2), 2)</f>
        <v>0</v>
      </c>
      <c r="V622">
        <f>ROUND((108/100)*ROUND(Source!CS587*Source!I587, 2), 2)</f>
        <v>0</v>
      </c>
    </row>
    <row r="623" spans="1:22" ht="14.25" x14ac:dyDescent="0.2">
      <c r="A623" s="18"/>
      <c r="B623" s="18"/>
      <c r="C623" s="18" t="s">
        <v>820</v>
      </c>
      <c r="D623" s="19"/>
      <c r="E623" s="9"/>
      <c r="F623" s="21">
        <f>Source!AO587</f>
        <v>1852.47</v>
      </c>
      <c r="G623" s="20" t="str">
        <f>Source!DG587</f>
        <v/>
      </c>
      <c r="H623" s="9">
        <f>Source!AV587</f>
        <v>1</v>
      </c>
      <c r="I623" s="9">
        <f>IF(Source!BA587&lt;&gt; 0, Source!BA587, 1)</f>
        <v>1</v>
      </c>
      <c r="J623" s="21">
        <f>Source!S587</f>
        <v>5557.41</v>
      </c>
      <c r="K623" s="21"/>
    </row>
    <row r="624" spans="1:22" ht="14.25" x14ac:dyDescent="0.2">
      <c r="A624" s="18"/>
      <c r="B624" s="18"/>
      <c r="C624" s="18" t="s">
        <v>821</v>
      </c>
      <c r="D624" s="19"/>
      <c r="E624" s="9"/>
      <c r="F624" s="21">
        <f>Source!AL587</f>
        <v>24.92</v>
      </c>
      <c r="G624" s="20" t="str">
        <f>Source!DD587</f>
        <v/>
      </c>
      <c r="H624" s="9">
        <f>Source!AW587</f>
        <v>1</v>
      </c>
      <c r="I624" s="9">
        <f>IF(Source!BC587&lt;&gt; 0, Source!BC587, 1)</f>
        <v>1</v>
      </c>
      <c r="J624" s="21">
        <f>Source!P587</f>
        <v>74.760000000000005</v>
      </c>
      <c r="K624" s="21"/>
    </row>
    <row r="625" spans="1:22" ht="14.25" x14ac:dyDescent="0.2">
      <c r="A625" s="18"/>
      <c r="B625" s="18"/>
      <c r="C625" s="18" t="s">
        <v>822</v>
      </c>
      <c r="D625" s="19" t="s">
        <v>823</v>
      </c>
      <c r="E625" s="9">
        <f>Source!AT587</f>
        <v>70</v>
      </c>
      <c r="F625" s="21"/>
      <c r="G625" s="20"/>
      <c r="H625" s="9"/>
      <c r="I625" s="9"/>
      <c r="J625" s="21">
        <f>SUM(R622:R624)</f>
        <v>3890.19</v>
      </c>
      <c r="K625" s="21"/>
    </row>
    <row r="626" spans="1:22" ht="14.25" x14ac:dyDescent="0.2">
      <c r="A626" s="18"/>
      <c r="B626" s="18"/>
      <c r="C626" s="18" t="s">
        <v>824</v>
      </c>
      <c r="D626" s="19" t="s">
        <v>823</v>
      </c>
      <c r="E626" s="9">
        <f>Source!AU587</f>
        <v>10</v>
      </c>
      <c r="F626" s="21"/>
      <c r="G626" s="20"/>
      <c r="H626" s="9"/>
      <c r="I626" s="9"/>
      <c r="J626" s="21">
        <f>SUM(T622:T625)</f>
        <v>555.74</v>
      </c>
      <c r="K626" s="21"/>
    </row>
    <row r="627" spans="1:22" ht="14.25" x14ac:dyDescent="0.2">
      <c r="A627" s="18"/>
      <c r="B627" s="18"/>
      <c r="C627" s="18" t="s">
        <v>825</v>
      </c>
      <c r="D627" s="19" t="s">
        <v>826</v>
      </c>
      <c r="E627" s="9">
        <f>Source!AQ587</f>
        <v>3</v>
      </c>
      <c r="F627" s="21"/>
      <c r="G627" s="20" t="str">
        <f>Source!DI587</f>
        <v/>
      </c>
      <c r="H627" s="9">
        <f>Source!AV587</f>
        <v>1</v>
      </c>
      <c r="I627" s="9"/>
      <c r="J627" s="21"/>
      <c r="K627" s="21">
        <f>Source!U587</f>
        <v>9</v>
      </c>
    </row>
    <row r="628" spans="1:22" ht="15" x14ac:dyDescent="0.25">
      <c r="A628" s="23"/>
      <c r="B628" s="23"/>
      <c r="C628" s="23"/>
      <c r="D628" s="23"/>
      <c r="E628" s="23"/>
      <c r="F628" s="23"/>
      <c r="G628" s="23"/>
      <c r="H628" s="23"/>
      <c r="I628" s="45">
        <f>J623+J624+J625+J626</f>
        <v>10078.1</v>
      </c>
      <c r="J628" s="45"/>
      <c r="K628" s="24">
        <f>IF(Source!I587&lt;&gt;0, ROUND(I628/Source!I587, 2), 0)</f>
        <v>3359.37</v>
      </c>
      <c r="P628" s="22">
        <f>I628</f>
        <v>10078.1</v>
      </c>
    </row>
    <row r="629" spans="1:22" ht="57" x14ac:dyDescent="0.2">
      <c r="A629" s="18">
        <v>69</v>
      </c>
      <c r="B629" s="18" t="str">
        <f>Source!F588</f>
        <v>1.21-2303-2-1/1</v>
      </c>
      <c r="C629" s="18" t="str">
        <f>Source!G588</f>
        <v>Техническое обслуживание выключателей автоматических двухполюсных установочных, номинальный ток до 200 А,</v>
      </c>
      <c r="D629" s="19" t="str">
        <f>Source!H588</f>
        <v>шт.</v>
      </c>
      <c r="E629" s="9">
        <f>Source!I588</f>
        <v>35</v>
      </c>
      <c r="F629" s="21"/>
      <c r="G629" s="20"/>
      <c r="H629" s="9"/>
      <c r="I629" s="9"/>
      <c r="J629" s="21"/>
      <c r="K629" s="21"/>
      <c r="Q629">
        <f>ROUND((Source!BZ588/100)*ROUND((Source!AF588*Source!AV588)*Source!I588, 2), 2)</f>
        <v>17095.12</v>
      </c>
      <c r="R629">
        <f>Source!X588</f>
        <v>17095.12</v>
      </c>
      <c r="S629">
        <f>ROUND((Source!CA588/100)*ROUND((Source!AF588*Source!AV588)*Source!I588, 2), 2)</f>
        <v>2442.16</v>
      </c>
      <c r="T629">
        <f>Source!Y588</f>
        <v>2442.16</v>
      </c>
      <c r="U629">
        <f>ROUND((175/100)*ROUND((Source!AE588*Source!AV588)*Source!I588, 2), 2)</f>
        <v>0</v>
      </c>
      <c r="V629">
        <f>ROUND((108/100)*ROUND(Source!CS588*Source!I588, 2), 2)</f>
        <v>0</v>
      </c>
    </row>
    <row r="630" spans="1:22" ht="14.25" x14ac:dyDescent="0.2">
      <c r="A630" s="18"/>
      <c r="B630" s="18"/>
      <c r="C630" s="18" t="s">
        <v>820</v>
      </c>
      <c r="D630" s="19"/>
      <c r="E630" s="9"/>
      <c r="F630" s="21">
        <f>Source!AO588</f>
        <v>697.76</v>
      </c>
      <c r="G630" s="20" t="str">
        <f>Source!DG588</f>
        <v/>
      </c>
      <c r="H630" s="9">
        <f>Source!AV588</f>
        <v>1</v>
      </c>
      <c r="I630" s="9">
        <f>IF(Source!BA588&lt;&gt; 0, Source!BA588, 1)</f>
        <v>1</v>
      </c>
      <c r="J630" s="21">
        <f>Source!S588</f>
        <v>24421.599999999999</v>
      </c>
      <c r="K630" s="21"/>
    </row>
    <row r="631" spans="1:22" ht="14.25" x14ac:dyDescent="0.2">
      <c r="A631" s="18"/>
      <c r="B631" s="18"/>
      <c r="C631" s="18" t="s">
        <v>821</v>
      </c>
      <c r="D631" s="19"/>
      <c r="E631" s="9"/>
      <c r="F631" s="21">
        <f>Source!AL588</f>
        <v>9.27</v>
      </c>
      <c r="G631" s="20" t="str">
        <f>Source!DD588</f>
        <v/>
      </c>
      <c r="H631" s="9">
        <f>Source!AW588</f>
        <v>1</v>
      </c>
      <c r="I631" s="9">
        <f>IF(Source!BC588&lt;&gt; 0, Source!BC588, 1)</f>
        <v>1</v>
      </c>
      <c r="J631" s="21">
        <f>Source!P588</f>
        <v>324.45</v>
      </c>
      <c r="K631" s="21"/>
    </row>
    <row r="632" spans="1:22" ht="14.25" x14ac:dyDescent="0.2">
      <c r="A632" s="18"/>
      <c r="B632" s="18"/>
      <c r="C632" s="18" t="s">
        <v>822</v>
      </c>
      <c r="D632" s="19" t="s">
        <v>823</v>
      </c>
      <c r="E632" s="9">
        <f>Source!AT588</f>
        <v>70</v>
      </c>
      <c r="F632" s="21"/>
      <c r="G632" s="20"/>
      <c r="H632" s="9"/>
      <c r="I632" s="9"/>
      <c r="J632" s="21">
        <f>SUM(R629:R631)</f>
        <v>17095.12</v>
      </c>
      <c r="K632" s="21"/>
    </row>
    <row r="633" spans="1:22" ht="14.25" x14ac:dyDescent="0.2">
      <c r="A633" s="18"/>
      <c r="B633" s="18"/>
      <c r="C633" s="18" t="s">
        <v>824</v>
      </c>
      <c r="D633" s="19" t="s">
        <v>823</v>
      </c>
      <c r="E633" s="9">
        <f>Source!AU588</f>
        <v>10</v>
      </c>
      <c r="F633" s="21"/>
      <c r="G633" s="20"/>
      <c r="H633" s="9"/>
      <c r="I633" s="9"/>
      <c r="J633" s="21">
        <f>SUM(T629:T632)</f>
        <v>2442.16</v>
      </c>
      <c r="K633" s="21"/>
    </row>
    <row r="634" spans="1:22" ht="14.25" x14ac:dyDescent="0.2">
      <c r="A634" s="18"/>
      <c r="B634" s="18"/>
      <c r="C634" s="18" t="s">
        <v>825</v>
      </c>
      <c r="D634" s="19" t="s">
        <v>826</v>
      </c>
      <c r="E634" s="9">
        <f>Source!AQ588</f>
        <v>1.1299999999999999</v>
      </c>
      <c r="F634" s="21"/>
      <c r="G634" s="20" t="str">
        <f>Source!DI588</f>
        <v/>
      </c>
      <c r="H634" s="9">
        <f>Source!AV588</f>
        <v>1</v>
      </c>
      <c r="I634" s="9"/>
      <c r="J634" s="21"/>
      <c r="K634" s="21">
        <f>Source!U588</f>
        <v>39.549999999999997</v>
      </c>
    </row>
    <row r="635" spans="1:22" ht="15" x14ac:dyDescent="0.25">
      <c r="A635" s="23"/>
      <c r="B635" s="23"/>
      <c r="C635" s="23"/>
      <c r="D635" s="23"/>
      <c r="E635" s="23"/>
      <c r="F635" s="23"/>
      <c r="G635" s="23"/>
      <c r="H635" s="23"/>
      <c r="I635" s="45">
        <f>J630+J631+J632+J633</f>
        <v>44283.33</v>
      </c>
      <c r="J635" s="45"/>
      <c r="K635" s="24">
        <f>IF(Source!I588&lt;&gt;0, ROUND(I635/Source!I588, 2), 0)</f>
        <v>1265.24</v>
      </c>
      <c r="P635" s="22">
        <f>I635</f>
        <v>44283.33</v>
      </c>
    </row>
    <row r="636" spans="1:22" ht="85.5" x14ac:dyDescent="0.2">
      <c r="A636" s="18">
        <v>70</v>
      </c>
      <c r="B636" s="18" t="str">
        <f>Source!F591</f>
        <v>1.21-2203-5-1/1</v>
      </c>
      <c r="C636" s="18" t="str">
        <f>Source!G591</f>
        <v>Техническое обслуживание панельного распределительного щита с воздушными универсальными автоматическими выключателями серии АВ с ручным приводом на номинальный ток до 400 А</v>
      </c>
      <c r="D636" s="19" t="str">
        <f>Source!H591</f>
        <v>шт.</v>
      </c>
      <c r="E636" s="9">
        <f>Source!I591</f>
        <v>1</v>
      </c>
      <c r="F636" s="21"/>
      <c r="G636" s="20"/>
      <c r="H636" s="9"/>
      <c r="I636" s="9"/>
      <c r="J636" s="21"/>
      <c r="K636" s="21"/>
      <c r="Q636">
        <f>ROUND((Source!BZ591/100)*ROUND((Source!AF591*Source!AV591)*Source!I591, 2), 2)</f>
        <v>7780.37</v>
      </c>
      <c r="R636">
        <f>Source!X591</f>
        <v>7780.37</v>
      </c>
      <c r="S636">
        <f>ROUND((Source!CA591/100)*ROUND((Source!AF591*Source!AV591)*Source!I591, 2), 2)</f>
        <v>1111.48</v>
      </c>
      <c r="T636">
        <f>Source!Y591</f>
        <v>1111.48</v>
      </c>
      <c r="U636">
        <f>ROUND((175/100)*ROUND((Source!AE591*Source!AV591)*Source!I591, 2), 2)</f>
        <v>0</v>
      </c>
      <c r="V636">
        <f>ROUND((108/100)*ROUND(Source!CS591*Source!I591, 2), 2)</f>
        <v>0</v>
      </c>
    </row>
    <row r="637" spans="1:22" ht="14.25" x14ac:dyDescent="0.2">
      <c r="A637" s="18"/>
      <c r="B637" s="18"/>
      <c r="C637" s="18" t="s">
        <v>820</v>
      </c>
      <c r="D637" s="19"/>
      <c r="E637" s="9"/>
      <c r="F637" s="21">
        <f>Source!AO591</f>
        <v>11114.82</v>
      </c>
      <c r="G637" s="20" t="str">
        <f>Source!DG591</f>
        <v/>
      </c>
      <c r="H637" s="9">
        <f>Source!AV591</f>
        <v>1</v>
      </c>
      <c r="I637" s="9">
        <f>IF(Source!BA591&lt;&gt; 0, Source!BA591, 1)</f>
        <v>1</v>
      </c>
      <c r="J637" s="21">
        <f>Source!S591</f>
        <v>11114.82</v>
      </c>
      <c r="K637" s="21"/>
    </row>
    <row r="638" spans="1:22" ht="14.25" x14ac:dyDescent="0.2">
      <c r="A638" s="18"/>
      <c r="B638" s="18"/>
      <c r="C638" s="18" t="s">
        <v>821</v>
      </c>
      <c r="D638" s="19"/>
      <c r="E638" s="9"/>
      <c r="F638" s="21">
        <f>Source!AL591</f>
        <v>154.13999999999999</v>
      </c>
      <c r="G638" s="20" t="str">
        <f>Source!DD591</f>
        <v/>
      </c>
      <c r="H638" s="9">
        <f>Source!AW591</f>
        <v>1</v>
      </c>
      <c r="I638" s="9">
        <f>IF(Source!BC591&lt;&gt; 0, Source!BC591, 1)</f>
        <v>1</v>
      </c>
      <c r="J638" s="21">
        <f>Source!P591</f>
        <v>154.13999999999999</v>
      </c>
      <c r="K638" s="21"/>
    </row>
    <row r="639" spans="1:22" ht="14.25" x14ac:dyDescent="0.2">
      <c r="A639" s="18"/>
      <c r="B639" s="18"/>
      <c r="C639" s="18" t="s">
        <v>822</v>
      </c>
      <c r="D639" s="19" t="s">
        <v>823</v>
      </c>
      <c r="E639" s="9">
        <f>Source!AT591</f>
        <v>70</v>
      </c>
      <c r="F639" s="21"/>
      <c r="G639" s="20"/>
      <c r="H639" s="9"/>
      <c r="I639" s="9"/>
      <c r="J639" s="21">
        <f>SUM(R636:R638)</f>
        <v>7780.37</v>
      </c>
      <c r="K639" s="21"/>
    </row>
    <row r="640" spans="1:22" ht="14.25" x14ac:dyDescent="0.2">
      <c r="A640" s="18"/>
      <c r="B640" s="18"/>
      <c r="C640" s="18" t="s">
        <v>824</v>
      </c>
      <c r="D640" s="19" t="s">
        <v>823</v>
      </c>
      <c r="E640" s="9">
        <f>Source!AU591</f>
        <v>10</v>
      </c>
      <c r="F640" s="21"/>
      <c r="G640" s="20"/>
      <c r="H640" s="9"/>
      <c r="I640" s="9"/>
      <c r="J640" s="21">
        <f>SUM(T636:T639)</f>
        <v>1111.48</v>
      </c>
      <c r="K640" s="21"/>
    </row>
    <row r="641" spans="1:22" ht="14.25" x14ac:dyDescent="0.2">
      <c r="A641" s="18"/>
      <c r="B641" s="18"/>
      <c r="C641" s="18" t="s">
        <v>825</v>
      </c>
      <c r="D641" s="19" t="s">
        <v>826</v>
      </c>
      <c r="E641" s="9">
        <f>Source!AQ591</f>
        <v>18</v>
      </c>
      <c r="F641" s="21"/>
      <c r="G641" s="20" t="str">
        <f>Source!DI591</f>
        <v/>
      </c>
      <c r="H641" s="9">
        <f>Source!AV591</f>
        <v>1</v>
      </c>
      <c r="I641" s="9"/>
      <c r="J641" s="21"/>
      <c r="K641" s="21">
        <f>Source!U591</f>
        <v>18</v>
      </c>
    </row>
    <row r="642" spans="1:22" ht="15" x14ac:dyDescent="0.25">
      <c r="A642" s="23"/>
      <c r="B642" s="23"/>
      <c r="C642" s="23"/>
      <c r="D642" s="23"/>
      <c r="E642" s="23"/>
      <c r="F642" s="23"/>
      <c r="G642" s="23"/>
      <c r="H642" s="23"/>
      <c r="I642" s="45">
        <f>J637+J638+J639+J640</f>
        <v>20160.809999999998</v>
      </c>
      <c r="J642" s="45"/>
      <c r="K642" s="24">
        <f>IF(Source!I591&lt;&gt;0, ROUND(I642/Source!I591, 2), 0)</f>
        <v>20160.810000000001</v>
      </c>
      <c r="P642" s="22">
        <f>I642</f>
        <v>20160.809999999998</v>
      </c>
    </row>
    <row r="643" spans="1:22" ht="57" x14ac:dyDescent="0.2">
      <c r="A643" s="18">
        <v>71</v>
      </c>
      <c r="B643" s="18" t="str">
        <f>Source!F593</f>
        <v>1.21-2303-19-1/1</v>
      </c>
      <c r="C643" s="18" t="str">
        <f>Source!G593</f>
        <v>Техническое обслуживание выключателей автоматических однополюсных установочных на номинальный ток до 63 А</v>
      </c>
      <c r="D643" s="19" t="str">
        <f>Source!H593</f>
        <v>шт.</v>
      </c>
      <c r="E643" s="9">
        <f>Source!I593</f>
        <v>3</v>
      </c>
      <c r="F643" s="21"/>
      <c r="G643" s="20"/>
      <c r="H643" s="9"/>
      <c r="I643" s="9"/>
      <c r="J643" s="21"/>
      <c r="K643" s="21"/>
      <c r="Q643">
        <f>ROUND((Source!BZ593/100)*ROUND((Source!AF593*Source!AV593)*Source!I593, 2), 2)</f>
        <v>1556.08</v>
      </c>
      <c r="R643">
        <f>Source!X593</f>
        <v>1556.08</v>
      </c>
      <c r="S643">
        <f>ROUND((Source!CA593/100)*ROUND((Source!AF593*Source!AV593)*Source!I593, 2), 2)</f>
        <v>222.3</v>
      </c>
      <c r="T643">
        <f>Source!Y593</f>
        <v>222.3</v>
      </c>
      <c r="U643">
        <f>ROUND((175/100)*ROUND((Source!AE593*Source!AV593)*Source!I593, 2), 2)</f>
        <v>0</v>
      </c>
      <c r="V643">
        <f>ROUND((108/100)*ROUND(Source!CS593*Source!I593, 2), 2)</f>
        <v>0</v>
      </c>
    </row>
    <row r="644" spans="1:22" ht="14.25" x14ac:dyDescent="0.2">
      <c r="A644" s="18"/>
      <c r="B644" s="18"/>
      <c r="C644" s="18" t="s">
        <v>820</v>
      </c>
      <c r="D644" s="19"/>
      <c r="E644" s="9"/>
      <c r="F644" s="21">
        <f>Source!AO593</f>
        <v>740.99</v>
      </c>
      <c r="G644" s="20" t="str">
        <f>Source!DG593</f>
        <v/>
      </c>
      <c r="H644" s="9">
        <f>Source!AV593</f>
        <v>1</v>
      </c>
      <c r="I644" s="9">
        <f>IF(Source!BA593&lt;&gt; 0, Source!BA593, 1)</f>
        <v>1</v>
      </c>
      <c r="J644" s="21">
        <f>Source!S593</f>
        <v>2222.9699999999998</v>
      </c>
      <c r="K644" s="21"/>
    </row>
    <row r="645" spans="1:22" ht="14.25" x14ac:dyDescent="0.2">
      <c r="A645" s="18"/>
      <c r="B645" s="18"/>
      <c r="C645" s="18" t="s">
        <v>821</v>
      </c>
      <c r="D645" s="19"/>
      <c r="E645" s="9"/>
      <c r="F645" s="21">
        <f>Source!AL593</f>
        <v>1.7</v>
      </c>
      <c r="G645" s="20" t="str">
        <f>Source!DD593</f>
        <v/>
      </c>
      <c r="H645" s="9">
        <f>Source!AW593</f>
        <v>1</v>
      </c>
      <c r="I645" s="9">
        <f>IF(Source!BC593&lt;&gt; 0, Source!BC593, 1)</f>
        <v>1</v>
      </c>
      <c r="J645" s="21">
        <f>Source!P593</f>
        <v>5.0999999999999996</v>
      </c>
      <c r="K645" s="21"/>
    </row>
    <row r="646" spans="1:22" ht="14.25" x14ac:dyDescent="0.2">
      <c r="A646" s="18"/>
      <c r="B646" s="18"/>
      <c r="C646" s="18" t="s">
        <v>822</v>
      </c>
      <c r="D646" s="19" t="s">
        <v>823</v>
      </c>
      <c r="E646" s="9">
        <f>Source!AT593</f>
        <v>70</v>
      </c>
      <c r="F646" s="21"/>
      <c r="G646" s="20"/>
      <c r="H646" s="9"/>
      <c r="I646" s="9"/>
      <c r="J646" s="21">
        <f>SUM(R643:R645)</f>
        <v>1556.08</v>
      </c>
      <c r="K646" s="21"/>
    </row>
    <row r="647" spans="1:22" ht="14.25" x14ac:dyDescent="0.2">
      <c r="A647" s="18"/>
      <c r="B647" s="18"/>
      <c r="C647" s="18" t="s">
        <v>824</v>
      </c>
      <c r="D647" s="19" t="s">
        <v>823</v>
      </c>
      <c r="E647" s="9">
        <f>Source!AU593</f>
        <v>10</v>
      </c>
      <c r="F647" s="21"/>
      <c r="G647" s="20"/>
      <c r="H647" s="9"/>
      <c r="I647" s="9"/>
      <c r="J647" s="21">
        <f>SUM(T643:T646)</f>
        <v>222.3</v>
      </c>
      <c r="K647" s="21"/>
    </row>
    <row r="648" spans="1:22" ht="14.25" x14ac:dyDescent="0.2">
      <c r="A648" s="18"/>
      <c r="B648" s="18"/>
      <c r="C648" s="18" t="s">
        <v>825</v>
      </c>
      <c r="D648" s="19" t="s">
        <v>826</v>
      </c>
      <c r="E648" s="9">
        <f>Source!AQ593</f>
        <v>1.2</v>
      </c>
      <c r="F648" s="21"/>
      <c r="G648" s="20" t="str">
        <f>Source!DI593</f>
        <v/>
      </c>
      <c r="H648" s="9">
        <f>Source!AV593</f>
        <v>1</v>
      </c>
      <c r="I648" s="9"/>
      <c r="J648" s="21"/>
      <c r="K648" s="21">
        <f>Source!U593</f>
        <v>3.5999999999999996</v>
      </c>
    </row>
    <row r="649" spans="1:22" ht="15" x14ac:dyDescent="0.25">
      <c r="A649" s="23"/>
      <c r="B649" s="23"/>
      <c r="C649" s="23"/>
      <c r="D649" s="23"/>
      <c r="E649" s="23"/>
      <c r="F649" s="23"/>
      <c r="G649" s="23"/>
      <c r="H649" s="23"/>
      <c r="I649" s="45">
        <f>J644+J645+J646+J647</f>
        <v>4006.45</v>
      </c>
      <c r="J649" s="45"/>
      <c r="K649" s="24">
        <f>IF(Source!I593&lt;&gt;0, ROUND(I649/Source!I593, 2), 0)</f>
        <v>1335.48</v>
      </c>
      <c r="P649" s="22">
        <f>I649</f>
        <v>4006.45</v>
      </c>
    </row>
    <row r="650" spans="1:22" ht="57" x14ac:dyDescent="0.2">
      <c r="A650" s="18">
        <v>72</v>
      </c>
      <c r="B650" s="18" t="str">
        <f>Source!F595</f>
        <v>1.21-2303-3-3/1</v>
      </c>
      <c r="C650" s="18" t="str">
        <f>Source!G595</f>
        <v>Техническое обслуживание выключателей автоматических трехполюсных установочных, номинальный ток до 600 А</v>
      </c>
      <c r="D650" s="19" t="str">
        <f>Source!H595</f>
        <v>шт.</v>
      </c>
      <c r="E650" s="9">
        <f>Source!I595</f>
        <v>1</v>
      </c>
      <c r="F650" s="21"/>
      <c r="G650" s="20"/>
      <c r="H650" s="9"/>
      <c r="I650" s="9"/>
      <c r="J650" s="21"/>
      <c r="K650" s="21"/>
      <c r="Q650">
        <f>ROUND((Source!BZ595/100)*ROUND((Source!AF595*Source!AV595)*Source!I595, 2), 2)</f>
        <v>1296.73</v>
      </c>
      <c r="R650">
        <f>Source!X595</f>
        <v>1296.73</v>
      </c>
      <c r="S650">
        <f>ROUND((Source!CA595/100)*ROUND((Source!AF595*Source!AV595)*Source!I595, 2), 2)</f>
        <v>185.25</v>
      </c>
      <c r="T650">
        <f>Source!Y595</f>
        <v>185.25</v>
      </c>
      <c r="U650">
        <f>ROUND((175/100)*ROUND((Source!AE595*Source!AV595)*Source!I595, 2), 2)</f>
        <v>0</v>
      </c>
      <c r="V650">
        <f>ROUND((108/100)*ROUND(Source!CS595*Source!I595, 2), 2)</f>
        <v>0</v>
      </c>
    </row>
    <row r="651" spans="1:22" ht="14.25" x14ac:dyDescent="0.2">
      <c r="A651" s="18"/>
      <c r="B651" s="18"/>
      <c r="C651" s="18" t="s">
        <v>820</v>
      </c>
      <c r="D651" s="19"/>
      <c r="E651" s="9"/>
      <c r="F651" s="21">
        <f>Source!AO595</f>
        <v>1852.47</v>
      </c>
      <c r="G651" s="20" t="str">
        <f>Source!DG595</f>
        <v/>
      </c>
      <c r="H651" s="9">
        <f>Source!AV595</f>
        <v>1</v>
      </c>
      <c r="I651" s="9">
        <f>IF(Source!BA595&lt;&gt; 0, Source!BA595, 1)</f>
        <v>1</v>
      </c>
      <c r="J651" s="21">
        <f>Source!S595</f>
        <v>1852.47</v>
      </c>
      <c r="K651" s="21"/>
    </row>
    <row r="652" spans="1:22" ht="14.25" x14ac:dyDescent="0.2">
      <c r="A652" s="18"/>
      <c r="B652" s="18"/>
      <c r="C652" s="18" t="s">
        <v>821</v>
      </c>
      <c r="D652" s="19"/>
      <c r="E652" s="9"/>
      <c r="F652" s="21">
        <f>Source!AL595</f>
        <v>24.92</v>
      </c>
      <c r="G652" s="20" t="str">
        <f>Source!DD595</f>
        <v/>
      </c>
      <c r="H652" s="9">
        <f>Source!AW595</f>
        <v>1</v>
      </c>
      <c r="I652" s="9">
        <f>IF(Source!BC595&lt;&gt; 0, Source!BC595, 1)</f>
        <v>1</v>
      </c>
      <c r="J652" s="21">
        <f>Source!P595</f>
        <v>24.92</v>
      </c>
      <c r="K652" s="21"/>
    </row>
    <row r="653" spans="1:22" ht="14.25" x14ac:dyDescent="0.2">
      <c r="A653" s="18"/>
      <c r="B653" s="18"/>
      <c r="C653" s="18" t="s">
        <v>822</v>
      </c>
      <c r="D653" s="19" t="s">
        <v>823</v>
      </c>
      <c r="E653" s="9">
        <f>Source!AT595</f>
        <v>70</v>
      </c>
      <c r="F653" s="21"/>
      <c r="G653" s="20"/>
      <c r="H653" s="9"/>
      <c r="I653" s="9"/>
      <c r="J653" s="21">
        <f>SUM(R650:R652)</f>
        <v>1296.73</v>
      </c>
      <c r="K653" s="21"/>
    </row>
    <row r="654" spans="1:22" ht="14.25" x14ac:dyDescent="0.2">
      <c r="A654" s="18"/>
      <c r="B654" s="18"/>
      <c r="C654" s="18" t="s">
        <v>824</v>
      </c>
      <c r="D654" s="19" t="s">
        <v>823</v>
      </c>
      <c r="E654" s="9">
        <f>Source!AU595</f>
        <v>10</v>
      </c>
      <c r="F654" s="21"/>
      <c r="G654" s="20"/>
      <c r="H654" s="9"/>
      <c r="I654" s="9"/>
      <c r="J654" s="21">
        <f>SUM(T650:T653)</f>
        <v>185.25</v>
      </c>
      <c r="K654" s="21"/>
    </row>
    <row r="655" spans="1:22" ht="14.25" x14ac:dyDescent="0.2">
      <c r="A655" s="18"/>
      <c r="B655" s="18"/>
      <c r="C655" s="18" t="s">
        <v>825</v>
      </c>
      <c r="D655" s="19" t="s">
        <v>826</v>
      </c>
      <c r="E655" s="9">
        <f>Source!AQ595</f>
        <v>3</v>
      </c>
      <c r="F655" s="21"/>
      <c r="G655" s="20" t="str">
        <f>Source!DI595</f>
        <v/>
      </c>
      <c r="H655" s="9">
        <f>Source!AV595</f>
        <v>1</v>
      </c>
      <c r="I655" s="9"/>
      <c r="J655" s="21"/>
      <c r="K655" s="21">
        <f>Source!U595</f>
        <v>3</v>
      </c>
    </row>
    <row r="656" spans="1:22" ht="15" x14ac:dyDescent="0.25">
      <c r="A656" s="23"/>
      <c r="B656" s="23"/>
      <c r="C656" s="23"/>
      <c r="D656" s="23"/>
      <c r="E656" s="23"/>
      <c r="F656" s="23"/>
      <c r="G656" s="23"/>
      <c r="H656" s="23"/>
      <c r="I656" s="45">
        <f>J651+J652+J653+J654</f>
        <v>3359.37</v>
      </c>
      <c r="J656" s="45"/>
      <c r="K656" s="24">
        <f>IF(Source!I595&lt;&gt;0, ROUND(I656/Source!I595, 2), 0)</f>
        <v>3359.37</v>
      </c>
      <c r="P656" s="22">
        <f>I656</f>
        <v>3359.37</v>
      </c>
    </row>
    <row r="657" spans="1:22" ht="57" x14ac:dyDescent="0.2">
      <c r="A657" s="18">
        <v>73</v>
      </c>
      <c r="B657" s="18" t="str">
        <f>Source!F596</f>
        <v>1.21-2303-2-1/1</v>
      </c>
      <c r="C657" s="18" t="str">
        <f>Source!G596</f>
        <v>Техническое обслуживание выключателей автоматических двухполюсных установочных, номинальный ток до 200 А,</v>
      </c>
      <c r="D657" s="19" t="str">
        <f>Source!H596</f>
        <v>шт.</v>
      </c>
      <c r="E657" s="9">
        <f>Source!I596</f>
        <v>26</v>
      </c>
      <c r="F657" s="21"/>
      <c r="G657" s="20"/>
      <c r="H657" s="9"/>
      <c r="I657" s="9"/>
      <c r="J657" s="21"/>
      <c r="K657" s="21"/>
      <c r="Q657">
        <f>ROUND((Source!BZ596/100)*ROUND((Source!AF596*Source!AV596)*Source!I596, 2), 2)</f>
        <v>12699.23</v>
      </c>
      <c r="R657">
        <f>Source!X596</f>
        <v>12699.23</v>
      </c>
      <c r="S657">
        <f>ROUND((Source!CA596/100)*ROUND((Source!AF596*Source!AV596)*Source!I596, 2), 2)</f>
        <v>1814.18</v>
      </c>
      <c r="T657">
        <f>Source!Y596</f>
        <v>1814.18</v>
      </c>
      <c r="U657">
        <f>ROUND((175/100)*ROUND((Source!AE596*Source!AV596)*Source!I596, 2), 2)</f>
        <v>0</v>
      </c>
      <c r="V657">
        <f>ROUND((108/100)*ROUND(Source!CS596*Source!I596, 2), 2)</f>
        <v>0</v>
      </c>
    </row>
    <row r="658" spans="1:22" ht="14.25" x14ac:dyDescent="0.2">
      <c r="A658" s="18"/>
      <c r="B658" s="18"/>
      <c r="C658" s="18" t="s">
        <v>820</v>
      </c>
      <c r="D658" s="19"/>
      <c r="E658" s="9"/>
      <c r="F658" s="21">
        <f>Source!AO596</f>
        <v>697.76</v>
      </c>
      <c r="G658" s="20" t="str">
        <f>Source!DG596</f>
        <v/>
      </c>
      <c r="H658" s="9">
        <f>Source!AV596</f>
        <v>1</v>
      </c>
      <c r="I658" s="9">
        <f>IF(Source!BA596&lt;&gt; 0, Source!BA596, 1)</f>
        <v>1</v>
      </c>
      <c r="J658" s="21">
        <f>Source!S596</f>
        <v>18141.759999999998</v>
      </c>
      <c r="K658" s="21"/>
    </row>
    <row r="659" spans="1:22" ht="14.25" x14ac:dyDescent="0.2">
      <c r="A659" s="18"/>
      <c r="B659" s="18"/>
      <c r="C659" s="18" t="s">
        <v>821</v>
      </c>
      <c r="D659" s="19"/>
      <c r="E659" s="9"/>
      <c r="F659" s="21">
        <f>Source!AL596</f>
        <v>9.27</v>
      </c>
      <c r="G659" s="20" t="str">
        <f>Source!DD596</f>
        <v/>
      </c>
      <c r="H659" s="9">
        <f>Source!AW596</f>
        <v>1</v>
      </c>
      <c r="I659" s="9">
        <f>IF(Source!BC596&lt;&gt; 0, Source!BC596, 1)</f>
        <v>1</v>
      </c>
      <c r="J659" s="21">
        <f>Source!P596</f>
        <v>241.02</v>
      </c>
      <c r="K659" s="21"/>
    </row>
    <row r="660" spans="1:22" ht="14.25" x14ac:dyDescent="0.2">
      <c r="A660" s="18"/>
      <c r="B660" s="18"/>
      <c r="C660" s="18" t="s">
        <v>822</v>
      </c>
      <c r="D660" s="19" t="s">
        <v>823</v>
      </c>
      <c r="E660" s="9">
        <f>Source!AT596</f>
        <v>70</v>
      </c>
      <c r="F660" s="21"/>
      <c r="G660" s="20"/>
      <c r="H660" s="9"/>
      <c r="I660" s="9"/>
      <c r="J660" s="21">
        <f>SUM(R657:R659)</f>
        <v>12699.23</v>
      </c>
      <c r="K660" s="21"/>
    </row>
    <row r="661" spans="1:22" ht="14.25" x14ac:dyDescent="0.2">
      <c r="A661" s="18"/>
      <c r="B661" s="18"/>
      <c r="C661" s="18" t="s">
        <v>824</v>
      </c>
      <c r="D661" s="19" t="s">
        <v>823</v>
      </c>
      <c r="E661" s="9">
        <f>Source!AU596</f>
        <v>10</v>
      </c>
      <c r="F661" s="21"/>
      <c r="G661" s="20"/>
      <c r="H661" s="9"/>
      <c r="I661" s="9"/>
      <c r="J661" s="21">
        <f>SUM(T657:T660)</f>
        <v>1814.18</v>
      </c>
      <c r="K661" s="21"/>
    </row>
    <row r="662" spans="1:22" ht="14.25" x14ac:dyDescent="0.2">
      <c r="A662" s="18"/>
      <c r="B662" s="18"/>
      <c r="C662" s="18" t="s">
        <v>825</v>
      </c>
      <c r="D662" s="19" t="s">
        <v>826</v>
      </c>
      <c r="E662" s="9">
        <f>Source!AQ596</f>
        <v>1.1299999999999999</v>
      </c>
      <c r="F662" s="21"/>
      <c r="G662" s="20" t="str">
        <f>Source!DI596</f>
        <v/>
      </c>
      <c r="H662" s="9">
        <f>Source!AV596</f>
        <v>1</v>
      </c>
      <c r="I662" s="9"/>
      <c r="J662" s="21"/>
      <c r="K662" s="21">
        <f>Source!U596</f>
        <v>29.379999999999995</v>
      </c>
    </row>
    <row r="663" spans="1:22" ht="15" x14ac:dyDescent="0.25">
      <c r="A663" s="23"/>
      <c r="B663" s="23"/>
      <c r="C663" s="23"/>
      <c r="D663" s="23"/>
      <c r="E663" s="23"/>
      <c r="F663" s="23"/>
      <c r="G663" s="23"/>
      <c r="H663" s="23"/>
      <c r="I663" s="45">
        <f>J658+J659+J660+J661</f>
        <v>32896.189999999995</v>
      </c>
      <c r="J663" s="45"/>
      <c r="K663" s="24">
        <f>IF(Source!I596&lt;&gt;0, ROUND(I663/Source!I596, 2), 0)</f>
        <v>1265.24</v>
      </c>
      <c r="P663" s="22">
        <f>I663</f>
        <v>32896.189999999995</v>
      </c>
    </row>
    <row r="664" spans="1:22" ht="85.5" x14ac:dyDescent="0.2">
      <c r="A664" s="18">
        <v>74</v>
      </c>
      <c r="B664" s="18" t="str">
        <f>Source!F599</f>
        <v>1.21-2203-5-1/1</v>
      </c>
      <c r="C664" s="18" t="str">
        <f>Source!G599</f>
        <v>Техническое обслуживание панельного распределительного щита с воздушными универсальными автоматическими выключателями серии АВ с ручным приводом на номинальный ток до 400 А</v>
      </c>
      <c r="D664" s="19" t="str">
        <f>Source!H599</f>
        <v>шт.</v>
      </c>
      <c r="E664" s="9">
        <f>Source!I599</f>
        <v>1</v>
      </c>
      <c r="F664" s="21"/>
      <c r="G664" s="20"/>
      <c r="H664" s="9"/>
      <c r="I664" s="9"/>
      <c r="J664" s="21"/>
      <c r="K664" s="21"/>
      <c r="Q664">
        <f>ROUND((Source!BZ599/100)*ROUND((Source!AF599*Source!AV599)*Source!I599, 2), 2)</f>
        <v>7780.37</v>
      </c>
      <c r="R664">
        <f>Source!X599</f>
        <v>7780.37</v>
      </c>
      <c r="S664">
        <f>ROUND((Source!CA599/100)*ROUND((Source!AF599*Source!AV599)*Source!I599, 2), 2)</f>
        <v>1111.48</v>
      </c>
      <c r="T664">
        <f>Source!Y599</f>
        <v>1111.48</v>
      </c>
      <c r="U664">
        <f>ROUND((175/100)*ROUND((Source!AE599*Source!AV599)*Source!I599, 2), 2)</f>
        <v>0</v>
      </c>
      <c r="V664">
        <f>ROUND((108/100)*ROUND(Source!CS599*Source!I599, 2), 2)</f>
        <v>0</v>
      </c>
    </row>
    <row r="665" spans="1:22" ht="14.25" x14ac:dyDescent="0.2">
      <c r="A665" s="18"/>
      <c r="B665" s="18"/>
      <c r="C665" s="18" t="s">
        <v>820</v>
      </c>
      <c r="D665" s="19"/>
      <c r="E665" s="9"/>
      <c r="F665" s="21">
        <f>Source!AO599</f>
        <v>11114.82</v>
      </c>
      <c r="G665" s="20" t="str">
        <f>Source!DG599</f>
        <v/>
      </c>
      <c r="H665" s="9">
        <f>Source!AV599</f>
        <v>1</v>
      </c>
      <c r="I665" s="9">
        <f>IF(Source!BA599&lt;&gt; 0, Source!BA599, 1)</f>
        <v>1</v>
      </c>
      <c r="J665" s="21">
        <f>Source!S599</f>
        <v>11114.82</v>
      </c>
      <c r="K665" s="21"/>
    </row>
    <row r="666" spans="1:22" ht="14.25" x14ac:dyDescent="0.2">
      <c r="A666" s="18"/>
      <c r="B666" s="18"/>
      <c r="C666" s="18" t="s">
        <v>821</v>
      </c>
      <c r="D666" s="19"/>
      <c r="E666" s="9"/>
      <c r="F666" s="21">
        <f>Source!AL599</f>
        <v>154.13999999999999</v>
      </c>
      <c r="G666" s="20" t="str">
        <f>Source!DD599</f>
        <v/>
      </c>
      <c r="H666" s="9">
        <f>Source!AW599</f>
        <v>1</v>
      </c>
      <c r="I666" s="9">
        <f>IF(Source!BC599&lt;&gt; 0, Source!BC599, 1)</f>
        <v>1</v>
      </c>
      <c r="J666" s="21">
        <f>Source!P599</f>
        <v>154.13999999999999</v>
      </c>
      <c r="K666" s="21"/>
    </row>
    <row r="667" spans="1:22" ht="14.25" x14ac:dyDescent="0.2">
      <c r="A667" s="18"/>
      <c r="B667" s="18"/>
      <c r="C667" s="18" t="s">
        <v>822</v>
      </c>
      <c r="D667" s="19" t="s">
        <v>823</v>
      </c>
      <c r="E667" s="9">
        <f>Source!AT599</f>
        <v>70</v>
      </c>
      <c r="F667" s="21"/>
      <c r="G667" s="20"/>
      <c r="H667" s="9"/>
      <c r="I667" s="9"/>
      <c r="J667" s="21">
        <f>SUM(R664:R666)</f>
        <v>7780.37</v>
      </c>
      <c r="K667" s="21"/>
    </row>
    <row r="668" spans="1:22" ht="14.25" x14ac:dyDescent="0.2">
      <c r="A668" s="18"/>
      <c r="B668" s="18"/>
      <c r="C668" s="18" t="s">
        <v>824</v>
      </c>
      <c r="D668" s="19" t="s">
        <v>823</v>
      </c>
      <c r="E668" s="9">
        <f>Source!AU599</f>
        <v>10</v>
      </c>
      <c r="F668" s="21"/>
      <c r="G668" s="20"/>
      <c r="H668" s="9"/>
      <c r="I668" s="9"/>
      <c r="J668" s="21">
        <f>SUM(T664:T667)</f>
        <v>1111.48</v>
      </c>
      <c r="K668" s="21"/>
    </row>
    <row r="669" spans="1:22" ht="14.25" x14ac:dyDescent="0.2">
      <c r="A669" s="18"/>
      <c r="B669" s="18"/>
      <c r="C669" s="18" t="s">
        <v>825</v>
      </c>
      <c r="D669" s="19" t="s">
        <v>826</v>
      </c>
      <c r="E669" s="9">
        <f>Source!AQ599</f>
        <v>18</v>
      </c>
      <c r="F669" s="21"/>
      <c r="G669" s="20" t="str">
        <f>Source!DI599</f>
        <v/>
      </c>
      <c r="H669" s="9">
        <f>Source!AV599</f>
        <v>1</v>
      </c>
      <c r="I669" s="9"/>
      <c r="J669" s="21"/>
      <c r="K669" s="21">
        <f>Source!U599</f>
        <v>18</v>
      </c>
    </row>
    <row r="670" spans="1:22" ht="15" x14ac:dyDescent="0.25">
      <c r="A670" s="23"/>
      <c r="B670" s="23"/>
      <c r="C670" s="23"/>
      <c r="D670" s="23"/>
      <c r="E670" s="23"/>
      <c r="F670" s="23"/>
      <c r="G670" s="23"/>
      <c r="H670" s="23"/>
      <c r="I670" s="45">
        <f>J665+J666+J667+J668</f>
        <v>20160.809999999998</v>
      </c>
      <c r="J670" s="45"/>
      <c r="K670" s="24">
        <f>IF(Source!I599&lt;&gt;0, ROUND(I670/Source!I599, 2), 0)</f>
        <v>20160.810000000001</v>
      </c>
      <c r="P670" s="22">
        <f>I670</f>
        <v>20160.809999999998</v>
      </c>
    </row>
    <row r="671" spans="1:22" ht="57" x14ac:dyDescent="0.2">
      <c r="A671" s="18">
        <v>75</v>
      </c>
      <c r="B671" s="18" t="str">
        <f>Source!F601</f>
        <v>1.21-2303-19-1/1</v>
      </c>
      <c r="C671" s="18" t="str">
        <f>Source!G601</f>
        <v>Техническое обслуживание выключателей автоматических однополюсных установочных на номинальный ток до 63 А</v>
      </c>
      <c r="D671" s="19" t="str">
        <f>Source!H601</f>
        <v>шт.</v>
      </c>
      <c r="E671" s="9">
        <f>Source!I601</f>
        <v>1</v>
      </c>
      <c r="F671" s="21"/>
      <c r="G671" s="20"/>
      <c r="H671" s="9"/>
      <c r="I671" s="9"/>
      <c r="J671" s="21"/>
      <c r="K671" s="21"/>
      <c r="Q671">
        <f>ROUND((Source!BZ601/100)*ROUND((Source!AF601*Source!AV601)*Source!I601, 2), 2)</f>
        <v>518.69000000000005</v>
      </c>
      <c r="R671">
        <f>Source!X601</f>
        <v>518.69000000000005</v>
      </c>
      <c r="S671">
        <f>ROUND((Source!CA601/100)*ROUND((Source!AF601*Source!AV601)*Source!I601, 2), 2)</f>
        <v>74.099999999999994</v>
      </c>
      <c r="T671">
        <f>Source!Y601</f>
        <v>74.099999999999994</v>
      </c>
      <c r="U671">
        <f>ROUND((175/100)*ROUND((Source!AE601*Source!AV601)*Source!I601, 2), 2)</f>
        <v>0</v>
      </c>
      <c r="V671">
        <f>ROUND((108/100)*ROUND(Source!CS601*Source!I601, 2), 2)</f>
        <v>0</v>
      </c>
    </row>
    <row r="672" spans="1:22" ht="14.25" x14ac:dyDescent="0.2">
      <c r="A672" s="18"/>
      <c r="B672" s="18"/>
      <c r="C672" s="18" t="s">
        <v>820</v>
      </c>
      <c r="D672" s="19"/>
      <c r="E672" s="9"/>
      <c r="F672" s="21">
        <f>Source!AO601</f>
        <v>740.99</v>
      </c>
      <c r="G672" s="20" t="str">
        <f>Source!DG601</f>
        <v/>
      </c>
      <c r="H672" s="9">
        <f>Source!AV601</f>
        <v>1</v>
      </c>
      <c r="I672" s="9">
        <f>IF(Source!BA601&lt;&gt; 0, Source!BA601, 1)</f>
        <v>1</v>
      </c>
      <c r="J672" s="21">
        <f>Source!S601</f>
        <v>740.99</v>
      </c>
      <c r="K672" s="21"/>
    </row>
    <row r="673" spans="1:22" ht="14.25" x14ac:dyDescent="0.2">
      <c r="A673" s="18"/>
      <c r="B673" s="18"/>
      <c r="C673" s="18" t="s">
        <v>821</v>
      </c>
      <c r="D673" s="19"/>
      <c r="E673" s="9"/>
      <c r="F673" s="21">
        <f>Source!AL601</f>
        <v>1.7</v>
      </c>
      <c r="G673" s="20" t="str">
        <f>Source!DD601</f>
        <v/>
      </c>
      <c r="H673" s="9">
        <f>Source!AW601</f>
        <v>1</v>
      </c>
      <c r="I673" s="9">
        <f>IF(Source!BC601&lt;&gt; 0, Source!BC601, 1)</f>
        <v>1</v>
      </c>
      <c r="J673" s="21">
        <f>Source!P601</f>
        <v>1.7</v>
      </c>
      <c r="K673" s="21"/>
    </row>
    <row r="674" spans="1:22" ht="14.25" x14ac:dyDescent="0.2">
      <c r="A674" s="18"/>
      <c r="B674" s="18"/>
      <c r="C674" s="18" t="s">
        <v>822</v>
      </c>
      <c r="D674" s="19" t="s">
        <v>823</v>
      </c>
      <c r="E674" s="9">
        <f>Source!AT601</f>
        <v>70</v>
      </c>
      <c r="F674" s="21"/>
      <c r="G674" s="20"/>
      <c r="H674" s="9"/>
      <c r="I674" s="9"/>
      <c r="J674" s="21">
        <f>SUM(R671:R673)</f>
        <v>518.69000000000005</v>
      </c>
      <c r="K674" s="21"/>
    </row>
    <row r="675" spans="1:22" ht="14.25" x14ac:dyDescent="0.2">
      <c r="A675" s="18"/>
      <c r="B675" s="18"/>
      <c r="C675" s="18" t="s">
        <v>824</v>
      </c>
      <c r="D675" s="19" t="s">
        <v>823</v>
      </c>
      <c r="E675" s="9">
        <f>Source!AU601</f>
        <v>10</v>
      </c>
      <c r="F675" s="21"/>
      <c r="G675" s="20"/>
      <c r="H675" s="9"/>
      <c r="I675" s="9"/>
      <c r="J675" s="21">
        <f>SUM(T671:T674)</f>
        <v>74.099999999999994</v>
      </c>
      <c r="K675" s="21"/>
    </row>
    <row r="676" spans="1:22" ht="14.25" x14ac:dyDescent="0.2">
      <c r="A676" s="18"/>
      <c r="B676" s="18"/>
      <c r="C676" s="18" t="s">
        <v>825</v>
      </c>
      <c r="D676" s="19" t="s">
        <v>826</v>
      </c>
      <c r="E676" s="9">
        <f>Source!AQ601</f>
        <v>1.2</v>
      </c>
      <c r="F676" s="21"/>
      <c r="G676" s="20" t="str">
        <f>Source!DI601</f>
        <v/>
      </c>
      <c r="H676" s="9">
        <f>Source!AV601</f>
        <v>1</v>
      </c>
      <c r="I676" s="9"/>
      <c r="J676" s="21"/>
      <c r="K676" s="21">
        <f>Source!U601</f>
        <v>1.2</v>
      </c>
    </row>
    <row r="677" spans="1:22" ht="15" x14ac:dyDescent="0.25">
      <c r="A677" s="23"/>
      <c r="B677" s="23"/>
      <c r="C677" s="23"/>
      <c r="D677" s="23"/>
      <c r="E677" s="23"/>
      <c r="F677" s="23"/>
      <c r="G677" s="23"/>
      <c r="H677" s="23"/>
      <c r="I677" s="45">
        <f>J672+J673+J674+J675</f>
        <v>1335.48</v>
      </c>
      <c r="J677" s="45"/>
      <c r="K677" s="24">
        <f>IF(Source!I601&lt;&gt;0, ROUND(I677/Source!I601, 2), 0)</f>
        <v>1335.48</v>
      </c>
      <c r="P677" s="22">
        <f>I677</f>
        <v>1335.48</v>
      </c>
    </row>
    <row r="678" spans="1:22" ht="57" x14ac:dyDescent="0.2">
      <c r="A678" s="18">
        <v>76</v>
      </c>
      <c r="B678" s="18" t="str">
        <f>Source!F602</f>
        <v>1.21-2303-2-1/1</v>
      </c>
      <c r="C678" s="18" t="str">
        <f>Source!G602</f>
        <v>Техническое обслуживание выключателей автоматических двухполюсных установочных, номинальный ток до 200 А,</v>
      </c>
      <c r="D678" s="19" t="str">
        <f>Source!H602</f>
        <v>шт.</v>
      </c>
      <c r="E678" s="9">
        <f>Source!I602</f>
        <v>9</v>
      </c>
      <c r="F678" s="21"/>
      <c r="G678" s="20"/>
      <c r="H678" s="9"/>
      <c r="I678" s="9"/>
      <c r="J678" s="21"/>
      <c r="K678" s="21"/>
      <c r="Q678">
        <f>ROUND((Source!BZ602/100)*ROUND((Source!AF602*Source!AV602)*Source!I602, 2), 2)</f>
        <v>4395.8900000000003</v>
      </c>
      <c r="R678">
        <f>Source!X602</f>
        <v>4395.8900000000003</v>
      </c>
      <c r="S678">
        <f>ROUND((Source!CA602/100)*ROUND((Source!AF602*Source!AV602)*Source!I602, 2), 2)</f>
        <v>627.98</v>
      </c>
      <c r="T678">
        <f>Source!Y602</f>
        <v>627.98</v>
      </c>
      <c r="U678">
        <f>ROUND((175/100)*ROUND((Source!AE602*Source!AV602)*Source!I602, 2), 2)</f>
        <v>0</v>
      </c>
      <c r="V678">
        <f>ROUND((108/100)*ROUND(Source!CS602*Source!I602, 2), 2)</f>
        <v>0</v>
      </c>
    </row>
    <row r="679" spans="1:22" ht="14.25" x14ac:dyDescent="0.2">
      <c r="A679" s="18"/>
      <c r="B679" s="18"/>
      <c r="C679" s="18" t="s">
        <v>820</v>
      </c>
      <c r="D679" s="19"/>
      <c r="E679" s="9"/>
      <c r="F679" s="21">
        <f>Source!AO602</f>
        <v>697.76</v>
      </c>
      <c r="G679" s="20" t="str">
        <f>Source!DG602</f>
        <v/>
      </c>
      <c r="H679" s="9">
        <f>Source!AV602</f>
        <v>1</v>
      </c>
      <c r="I679" s="9">
        <f>IF(Source!BA602&lt;&gt; 0, Source!BA602, 1)</f>
        <v>1</v>
      </c>
      <c r="J679" s="21">
        <f>Source!S602</f>
        <v>6279.84</v>
      </c>
      <c r="K679" s="21"/>
    </row>
    <row r="680" spans="1:22" ht="14.25" x14ac:dyDescent="0.2">
      <c r="A680" s="18"/>
      <c r="B680" s="18"/>
      <c r="C680" s="18" t="s">
        <v>821</v>
      </c>
      <c r="D680" s="19"/>
      <c r="E680" s="9"/>
      <c r="F680" s="21">
        <f>Source!AL602</f>
        <v>9.27</v>
      </c>
      <c r="G680" s="20" t="str">
        <f>Source!DD602</f>
        <v/>
      </c>
      <c r="H680" s="9">
        <f>Source!AW602</f>
        <v>1</v>
      </c>
      <c r="I680" s="9">
        <f>IF(Source!BC602&lt;&gt; 0, Source!BC602, 1)</f>
        <v>1</v>
      </c>
      <c r="J680" s="21">
        <f>Source!P602</f>
        <v>83.43</v>
      </c>
      <c r="K680" s="21"/>
    </row>
    <row r="681" spans="1:22" ht="14.25" x14ac:dyDescent="0.2">
      <c r="A681" s="18"/>
      <c r="B681" s="18"/>
      <c r="C681" s="18" t="s">
        <v>822</v>
      </c>
      <c r="D681" s="19" t="s">
        <v>823</v>
      </c>
      <c r="E681" s="9">
        <f>Source!AT602</f>
        <v>70</v>
      </c>
      <c r="F681" s="21"/>
      <c r="G681" s="20"/>
      <c r="H681" s="9"/>
      <c r="I681" s="9"/>
      <c r="J681" s="21">
        <f>SUM(R678:R680)</f>
        <v>4395.8900000000003</v>
      </c>
      <c r="K681" s="21"/>
    </row>
    <row r="682" spans="1:22" ht="14.25" x14ac:dyDescent="0.2">
      <c r="A682" s="18"/>
      <c r="B682" s="18"/>
      <c r="C682" s="18" t="s">
        <v>824</v>
      </c>
      <c r="D682" s="19" t="s">
        <v>823</v>
      </c>
      <c r="E682" s="9">
        <f>Source!AU602</f>
        <v>10</v>
      </c>
      <c r="F682" s="21"/>
      <c r="G682" s="20"/>
      <c r="H682" s="9"/>
      <c r="I682" s="9"/>
      <c r="J682" s="21">
        <f>SUM(T678:T681)</f>
        <v>627.98</v>
      </c>
      <c r="K682" s="21"/>
    </row>
    <row r="683" spans="1:22" ht="14.25" x14ac:dyDescent="0.2">
      <c r="A683" s="18"/>
      <c r="B683" s="18"/>
      <c r="C683" s="18" t="s">
        <v>825</v>
      </c>
      <c r="D683" s="19" t="s">
        <v>826</v>
      </c>
      <c r="E683" s="9">
        <f>Source!AQ602</f>
        <v>1.1299999999999999</v>
      </c>
      <c r="F683" s="21"/>
      <c r="G683" s="20" t="str">
        <f>Source!DI602</f>
        <v/>
      </c>
      <c r="H683" s="9">
        <f>Source!AV602</f>
        <v>1</v>
      </c>
      <c r="I683" s="9"/>
      <c r="J683" s="21"/>
      <c r="K683" s="21">
        <f>Source!U602</f>
        <v>10.169999999999998</v>
      </c>
    </row>
    <row r="684" spans="1:22" ht="15" x14ac:dyDescent="0.25">
      <c r="A684" s="23"/>
      <c r="B684" s="23"/>
      <c r="C684" s="23"/>
      <c r="D684" s="23"/>
      <c r="E684" s="23"/>
      <c r="F684" s="23"/>
      <c r="G684" s="23"/>
      <c r="H684" s="23"/>
      <c r="I684" s="45">
        <f>J679+J680+J681+J682</f>
        <v>11387.14</v>
      </c>
      <c r="J684" s="45"/>
      <c r="K684" s="24">
        <f>IF(Source!I602&lt;&gt;0, ROUND(I684/Source!I602, 2), 0)</f>
        <v>1265.24</v>
      </c>
      <c r="P684" s="22">
        <f>I684</f>
        <v>11387.14</v>
      </c>
    </row>
    <row r="685" spans="1:22" ht="85.5" x14ac:dyDescent="0.2">
      <c r="A685" s="18">
        <v>77</v>
      </c>
      <c r="B685" s="18" t="str">
        <f>Source!F605</f>
        <v>1.21-2203-5-1/1</v>
      </c>
      <c r="C685" s="18" t="str">
        <f>Source!G605</f>
        <v>Техническое обслуживание панельного распределительного щита с воздушными универсальными автоматическими выключателями серии АВ с ручным приводом на номинальный ток до 400 А</v>
      </c>
      <c r="D685" s="19" t="str">
        <f>Source!H605</f>
        <v>шт.</v>
      </c>
      <c r="E685" s="9">
        <f>Source!I605</f>
        <v>1</v>
      </c>
      <c r="F685" s="21"/>
      <c r="G685" s="20"/>
      <c r="H685" s="9"/>
      <c r="I685" s="9"/>
      <c r="J685" s="21"/>
      <c r="K685" s="21"/>
      <c r="Q685">
        <f>ROUND((Source!BZ605/100)*ROUND((Source!AF605*Source!AV605)*Source!I605, 2), 2)</f>
        <v>7780.37</v>
      </c>
      <c r="R685">
        <f>Source!X605</f>
        <v>7780.37</v>
      </c>
      <c r="S685">
        <f>ROUND((Source!CA605/100)*ROUND((Source!AF605*Source!AV605)*Source!I605, 2), 2)</f>
        <v>1111.48</v>
      </c>
      <c r="T685">
        <f>Source!Y605</f>
        <v>1111.48</v>
      </c>
      <c r="U685">
        <f>ROUND((175/100)*ROUND((Source!AE605*Source!AV605)*Source!I605, 2), 2)</f>
        <v>0</v>
      </c>
      <c r="V685">
        <f>ROUND((108/100)*ROUND(Source!CS605*Source!I605, 2), 2)</f>
        <v>0</v>
      </c>
    </row>
    <row r="686" spans="1:22" ht="14.25" x14ac:dyDescent="0.2">
      <c r="A686" s="18"/>
      <c r="B686" s="18"/>
      <c r="C686" s="18" t="s">
        <v>820</v>
      </c>
      <c r="D686" s="19"/>
      <c r="E686" s="9"/>
      <c r="F686" s="21">
        <f>Source!AO605</f>
        <v>11114.82</v>
      </c>
      <c r="G686" s="20" t="str">
        <f>Source!DG605</f>
        <v/>
      </c>
      <c r="H686" s="9">
        <f>Source!AV605</f>
        <v>1</v>
      </c>
      <c r="I686" s="9">
        <f>IF(Source!BA605&lt;&gt; 0, Source!BA605, 1)</f>
        <v>1</v>
      </c>
      <c r="J686" s="21">
        <f>Source!S605</f>
        <v>11114.82</v>
      </c>
      <c r="K686" s="21"/>
    </row>
    <row r="687" spans="1:22" ht="14.25" x14ac:dyDescent="0.2">
      <c r="A687" s="18"/>
      <c r="B687" s="18"/>
      <c r="C687" s="18" t="s">
        <v>821</v>
      </c>
      <c r="D687" s="19"/>
      <c r="E687" s="9"/>
      <c r="F687" s="21">
        <f>Source!AL605</f>
        <v>154.13999999999999</v>
      </c>
      <c r="G687" s="20" t="str">
        <f>Source!DD605</f>
        <v/>
      </c>
      <c r="H687" s="9">
        <f>Source!AW605</f>
        <v>1</v>
      </c>
      <c r="I687" s="9">
        <f>IF(Source!BC605&lt;&gt; 0, Source!BC605, 1)</f>
        <v>1</v>
      </c>
      <c r="J687" s="21">
        <f>Source!P605</f>
        <v>154.13999999999999</v>
      </c>
      <c r="K687" s="21"/>
    </row>
    <row r="688" spans="1:22" ht="14.25" x14ac:dyDescent="0.2">
      <c r="A688" s="18"/>
      <c r="B688" s="18"/>
      <c r="C688" s="18" t="s">
        <v>822</v>
      </c>
      <c r="D688" s="19" t="s">
        <v>823</v>
      </c>
      <c r="E688" s="9">
        <f>Source!AT605</f>
        <v>70</v>
      </c>
      <c r="F688" s="21"/>
      <c r="G688" s="20"/>
      <c r="H688" s="9"/>
      <c r="I688" s="9"/>
      <c r="J688" s="21">
        <f>SUM(R685:R687)</f>
        <v>7780.37</v>
      </c>
      <c r="K688" s="21"/>
    </row>
    <row r="689" spans="1:22" ht="14.25" x14ac:dyDescent="0.2">
      <c r="A689" s="18"/>
      <c r="B689" s="18"/>
      <c r="C689" s="18" t="s">
        <v>824</v>
      </c>
      <c r="D689" s="19" t="s">
        <v>823</v>
      </c>
      <c r="E689" s="9">
        <f>Source!AU605</f>
        <v>10</v>
      </c>
      <c r="F689" s="21"/>
      <c r="G689" s="20"/>
      <c r="H689" s="9"/>
      <c r="I689" s="9"/>
      <c r="J689" s="21">
        <f>SUM(T685:T688)</f>
        <v>1111.48</v>
      </c>
      <c r="K689" s="21"/>
    </row>
    <row r="690" spans="1:22" ht="14.25" x14ac:dyDescent="0.2">
      <c r="A690" s="18"/>
      <c r="B690" s="18"/>
      <c r="C690" s="18" t="s">
        <v>825</v>
      </c>
      <c r="D690" s="19" t="s">
        <v>826</v>
      </c>
      <c r="E690" s="9">
        <f>Source!AQ605</f>
        <v>18</v>
      </c>
      <c r="F690" s="21"/>
      <c r="G690" s="20" t="str">
        <f>Source!DI605</f>
        <v/>
      </c>
      <c r="H690" s="9">
        <f>Source!AV605</f>
        <v>1</v>
      </c>
      <c r="I690" s="9"/>
      <c r="J690" s="21"/>
      <c r="K690" s="21">
        <f>Source!U605</f>
        <v>18</v>
      </c>
    </row>
    <row r="691" spans="1:22" ht="15" x14ac:dyDescent="0.25">
      <c r="A691" s="23"/>
      <c r="B691" s="23"/>
      <c r="C691" s="23"/>
      <c r="D691" s="23"/>
      <c r="E691" s="23"/>
      <c r="F691" s="23"/>
      <c r="G691" s="23"/>
      <c r="H691" s="23"/>
      <c r="I691" s="45">
        <f>J686+J687+J688+J689</f>
        <v>20160.809999999998</v>
      </c>
      <c r="J691" s="45"/>
      <c r="K691" s="24">
        <f>IF(Source!I605&lt;&gt;0, ROUND(I691/Source!I605, 2), 0)</f>
        <v>20160.810000000001</v>
      </c>
      <c r="P691" s="22">
        <f>I691</f>
        <v>20160.809999999998</v>
      </c>
    </row>
    <row r="692" spans="1:22" ht="57" x14ac:dyDescent="0.2">
      <c r="A692" s="18">
        <v>78</v>
      </c>
      <c r="B692" s="18" t="str">
        <f>Source!F607</f>
        <v>1.21-2303-19-1/1</v>
      </c>
      <c r="C692" s="18" t="str">
        <f>Source!G607</f>
        <v>Техническое обслуживание выключателей автоматических однополюсных установочных на номинальный ток до 63 А</v>
      </c>
      <c r="D692" s="19" t="str">
        <f>Source!H607</f>
        <v>шт.</v>
      </c>
      <c r="E692" s="9">
        <f>Source!I607</f>
        <v>9</v>
      </c>
      <c r="F692" s="21"/>
      <c r="G692" s="20"/>
      <c r="H692" s="9"/>
      <c r="I692" s="9"/>
      <c r="J692" s="21"/>
      <c r="K692" s="21"/>
      <c r="Q692">
        <f>ROUND((Source!BZ607/100)*ROUND((Source!AF607*Source!AV607)*Source!I607, 2), 2)</f>
        <v>4668.24</v>
      </c>
      <c r="R692">
        <f>Source!X607</f>
        <v>4668.24</v>
      </c>
      <c r="S692">
        <f>ROUND((Source!CA607/100)*ROUND((Source!AF607*Source!AV607)*Source!I607, 2), 2)</f>
        <v>666.89</v>
      </c>
      <c r="T692">
        <f>Source!Y607</f>
        <v>666.89</v>
      </c>
      <c r="U692">
        <f>ROUND((175/100)*ROUND((Source!AE607*Source!AV607)*Source!I607, 2), 2)</f>
        <v>0</v>
      </c>
      <c r="V692">
        <f>ROUND((108/100)*ROUND(Source!CS607*Source!I607, 2), 2)</f>
        <v>0</v>
      </c>
    </row>
    <row r="693" spans="1:22" ht="14.25" x14ac:dyDescent="0.2">
      <c r="A693" s="18"/>
      <c r="B693" s="18"/>
      <c r="C693" s="18" t="s">
        <v>820</v>
      </c>
      <c r="D693" s="19"/>
      <c r="E693" s="9"/>
      <c r="F693" s="21">
        <f>Source!AO607</f>
        <v>740.99</v>
      </c>
      <c r="G693" s="20" t="str">
        <f>Source!DG607</f>
        <v/>
      </c>
      <c r="H693" s="9">
        <f>Source!AV607</f>
        <v>1</v>
      </c>
      <c r="I693" s="9">
        <f>IF(Source!BA607&lt;&gt; 0, Source!BA607, 1)</f>
        <v>1</v>
      </c>
      <c r="J693" s="21">
        <f>Source!S607</f>
        <v>6668.91</v>
      </c>
      <c r="K693" s="21"/>
    </row>
    <row r="694" spans="1:22" ht="14.25" x14ac:dyDescent="0.2">
      <c r="A694" s="18"/>
      <c r="B694" s="18"/>
      <c r="C694" s="18" t="s">
        <v>821</v>
      </c>
      <c r="D694" s="19"/>
      <c r="E694" s="9"/>
      <c r="F694" s="21">
        <f>Source!AL607</f>
        <v>1.7</v>
      </c>
      <c r="G694" s="20" t="str">
        <f>Source!DD607</f>
        <v/>
      </c>
      <c r="H694" s="9">
        <f>Source!AW607</f>
        <v>1</v>
      </c>
      <c r="I694" s="9">
        <f>IF(Source!BC607&lt;&gt; 0, Source!BC607, 1)</f>
        <v>1</v>
      </c>
      <c r="J694" s="21">
        <f>Source!P607</f>
        <v>15.3</v>
      </c>
      <c r="K694" s="21"/>
    </row>
    <row r="695" spans="1:22" ht="14.25" x14ac:dyDescent="0.2">
      <c r="A695" s="18"/>
      <c r="B695" s="18"/>
      <c r="C695" s="18" t="s">
        <v>822</v>
      </c>
      <c r="D695" s="19" t="s">
        <v>823</v>
      </c>
      <c r="E695" s="9">
        <f>Source!AT607</f>
        <v>70</v>
      </c>
      <c r="F695" s="21"/>
      <c r="G695" s="20"/>
      <c r="H695" s="9"/>
      <c r="I695" s="9"/>
      <c r="J695" s="21">
        <f>SUM(R692:R694)</f>
        <v>4668.24</v>
      </c>
      <c r="K695" s="21"/>
    </row>
    <row r="696" spans="1:22" ht="14.25" x14ac:dyDescent="0.2">
      <c r="A696" s="18"/>
      <c r="B696" s="18"/>
      <c r="C696" s="18" t="s">
        <v>824</v>
      </c>
      <c r="D696" s="19" t="s">
        <v>823</v>
      </c>
      <c r="E696" s="9">
        <f>Source!AU607</f>
        <v>10</v>
      </c>
      <c r="F696" s="21"/>
      <c r="G696" s="20"/>
      <c r="H696" s="9"/>
      <c r="I696" s="9"/>
      <c r="J696" s="21">
        <f>SUM(T692:T695)</f>
        <v>666.89</v>
      </c>
      <c r="K696" s="21"/>
    </row>
    <row r="697" spans="1:22" ht="14.25" x14ac:dyDescent="0.2">
      <c r="A697" s="18"/>
      <c r="B697" s="18"/>
      <c r="C697" s="18" t="s">
        <v>825</v>
      </c>
      <c r="D697" s="19" t="s">
        <v>826</v>
      </c>
      <c r="E697" s="9">
        <f>Source!AQ607</f>
        <v>1.2</v>
      </c>
      <c r="F697" s="21"/>
      <c r="G697" s="20" t="str">
        <f>Source!DI607</f>
        <v/>
      </c>
      <c r="H697" s="9">
        <f>Source!AV607</f>
        <v>1</v>
      </c>
      <c r="I697" s="9"/>
      <c r="J697" s="21"/>
      <c r="K697" s="21">
        <f>Source!U607</f>
        <v>10.799999999999999</v>
      </c>
    </row>
    <row r="698" spans="1:22" ht="15" x14ac:dyDescent="0.25">
      <c r="A698" s="23"/>
      <c r="B698" s="23"/>
      <c r="C698" s="23"/>
      <c r="D698" s="23"/>
      <c r="E698" s="23"/>
      <c r="F698" s="23"/>
      <c r="G698" s="23"/>
      <c r="H698" s="23"/>
      <c r="I698" s="45">
        <f>J693+J694+J695+J696</f>
        <v>12019.34</v>
      </c>
      <c r="J698" s="45"/>
      <c r="K698" s="24">
        <f>IF(Source!I607&lt;&gt;0, ROUND(I698/Source!I607, 2), 0)</f>
        <v>1335.48</v>
      </c>
      <c r="P698" s="22">
        <f>I698</f>
        <v>12019.34</v>
      </c>
    </row>
    <row r="699" spans="1:22" ht="57" x14ac:dyDescent="0.2">
      <c r="A699" s="18">
        <v>79</v>
      </c>
      <c r="B699" s="18" t="str">
        <f>Source!F608</f>
        <v>1.21-2303-2-1/1</v>
      </c>
      <c r="C699" s="18" t="str">
        <f>Source!G608</f>
        <v>Техническое обслуживание выключателей автоматических двухполюсных установочных, номинальный ток до 200 А,</v>
      </c>
      <c r="D699" s="19" t="str">
        <f>Source!H608</f>
        <v>шт.</v>
      </c>
      <c r="E699" s="9">
        <f>Source!I608</f>
        <v>3</v>
      </c>
      <c r="F699" s="21"/>
      <c r="G699" s="20"/>
      <c r="H699" s="9"/>
      <c r="I699" s="9"/>
      <c r="J699" s="21"/>
      <c r="K699" s="21"/>
      <c r="Q699">
        <f>ROUND((Source!BZ608/100)*ROUND((Source!AF608*Source!AV608)*Source!I608, 2), 2)</f>
        <v>1465.3</v>
      </c>
      <c r="R699">
        <f>Source!X608</f>
        <v>1465.3</v>
      </c>
      <c r="S699">
        <f>ROUND((Source!CA608/100)*ROUND((Source!AF608*Source!AV608)*Source!I608, 2), 2)</f>
        <v>209.33</v>
      </c>
      <c r="T699">
        <f>Source!Y608</f>
        <v>209.33</v>
      </c>
      <c r="U699">
        <f>ROUND((175/100)*ROUND((Source!AE608*Source!AV608)*Source!I608, 2), 2)</f>
        <v>0</v>
      </c>
      <c r="V699">
        <f>ROUND((108/100)*ROUND(Source!CS608*Source!I608, 2), 2)</f>
        <v>0</v>
      </c>
    </row>
    <row r="700" spans="1:22" ht="14.25" x14ac:dyDescent="0.2">
      <c r="A700" s="18"/>
      <c r="B700" s="18"/>
      <c r="C700" s="18" t="s">
        <v>820</v>
      </c>
      <c r="D700" s="19"/>
      <c r="E700" s="9"/>
      <c r="F700" s="21">
        <f>Source!AO608</f>
        <v>697.76</v>
      </c>
      <c r="G700" s="20" t="str">
        <f>Source!DG608</f>
        <v/>
      </c>
      <c r="H700" s="9">
        <f>Source!AV608</f>
        <v>1</v>
      </c>
      <c r="I700" s="9">
        <f>IF(Source!BA608&lt;&gt; 0, Source!BA608, 1)</f>
        <v>1</v>
      </c>
      <c r="J700" s="21">
        <f>Source!S608</f>
        <v>2093.2800000000002</v>
      </c>
      <c r="K700" s="21"/>
    </row>
    <row r="701" spans="1:22" ht="14.25" x14ac:dyDescent="0.2">
      <c r="A701" s="18"/>
      <c r="B701" s="18"/>
      <c r="C701" s="18" t="s">
        <v>821</v>
      </c>
      <c r="D701" s="19"/>
      <c r="E701" s="9"/>
      <c r="F701" s="21">
        <f>Source!AL608</f>
        <v>9.27</v>
      </c>
      <c r="G701" s="20" t="str">
        <f>Source!DD608</f>
        <v/>
      </c>
      <c r="H701" s="9">
        <f>Source!AW608</f>
        <v>1</v>
      </c>
      <c r="I701" s="9">
        <f>IF(Source!BC608&lt;&gt; 0, Source!BC608, 1)</f>
        <v>1</v>
      </c>
      <c r="J701" s="21">
        <f>Source!P608</f>
        <v>27.81</v>
      </c>
      <c r="K701" s="21"/>
    </row>
    <row r="702" spans="1:22" ht="14.25" x14ac:dyDescent="0.2">
      <c r="A702" s="18"/>
      <c r="B702" s="18"/>
      <c r="C702" s="18" t="s">
        <v>822</v>
      </c>
      <c r="D702" s="19" t="s">
        <v>823</v>
      </c>
      <c r="E702" s="9">
        <f>Source!AT608</f>
        <v>70</v>
      </c>
      <c r="F702" s="21"/>
      <c r="G702" s="20"/>
      <c r="H702" s="9"/>
      <c r="I702" s="9"/>
      <c r="J702" s="21">
        <f>SUM(R699:R701)</f>
        <v>1465.3</v>
      </c>
      <c r="K702" s="21"/>
    </row>
    <row r="703" spans="1:22" ht="14.25" x14ac:dyDescent="0.2">
      <c r="A703" s="18"/>
      <c r="B703" s="18"/>
      <c r="C703" s="18" t="s">
        <v>824</v>
      </c>
      <c r="D703" s="19" t="s">
        <v>823</v>
      </c>
      <c r="E703" s="9">
        <f>Source!AU608</f>
        <v>10</v>
      </c>
      <c r="F703" s="21"/>
      <c r="G703" s="20"/>
      <c r="H703" s="9"/>
      <c r="I703" s="9"/>
      <c r="J703" s="21">
        <f>SUM(T699:T702)</f>
        <v>209.33</v>
      </c>
      <c r="K703" s="21"/>
    </row>
    <row r="704" spans="1:22" ht="14.25" x14ac:dyDescent="0.2">
      <c r="A704" s="18"/>
      <c r="B704" s="18"/>
      <c r="C704" s="18" t="s">
        <v>825</v>
      </c>
      <c r="D704" s="19" t="s">
        <v>826</v>
      </c>
      <c r="E704" s="9">
        <f>Source!AQ608</f>
        <v>1.1299999999999999</v>
      </c>
      <c r="F704" s="21"/>
      <c r="G704" s="20" t="str">
        <f>Source!DI608</f>
        <v/>
      </c>
      <c r="H704" s="9">
        <f>Source!AV608</f>
        <v>1</v>
      </c>
      <c r="I704" s="9"/>
      <c r="J704" s="21"/>
      <c r="K704" s="21">
        <f>Source!U608</f>
        <v>3.3899999999999997</v>
      </c>
    </row>
    <row r="705" spans="1:22" ht="15" x14ac:dyDescent="0.25">
      <c r="A705" s="23"/>
      <c r="B705" s="23"/>
      <c r="C705" s="23"/>
      <c r="D705" s="23"/>
      <c r="E705" s="23"/>
      <c r="F705" s="23"/>
      <c r="G705" s="23"/>
      <c r="H705" s="23"/>
      <c r="I705" s="45">
        <f>J700+J701+J702+J703</f>
        <v>3795.7200000000003</v>
      </c>
      <c r="J705" s="45"/>
      <c r="K705" s="24">
        <f>IF(Source!I608&lt;&gt;0, ROUND(I705/Source!I608, 2), 0)</f>
        <v>1265.24</v>
      </c>
      <c r="P705" s="22">
        <f>I705</f>
        <v>3795.7200000000003</v>
      </c>
    </row>
    <row r="706" spans="1:22" ht="85.5" x14ac:dyDescent="0.2">
      <c r="A706" s="18">
        <v>80</v>
      </c>
      <c r="B706" s="18" t="str">
        <f>Source!F611</f>
        <v>1.21-2203-5-1/1</v>
      </c>
      <c r="C706" s="18" t="str">
        <f>Source!G611</f>
        <v>Техническое обслуживание панельного распределительного щита с воздушными универсальными автоматическими выключателями серии АВ с ручным приводом на номинальный ток до 400 А</v>
      </c>
      <c r="D706" s="19" t="str">
        <f>Source!H611</f>
        <v>шт.</v>
      </c>
      <c r="E706" s="9">
        <f>Source!I611</f>
        <v>1</v>
      </c>
      <c r="F706" s="21"/>
      <c r="G706" s="20"/>
      <c r="H706" s="9"/>
      <c r="I706" s="9"/>
      <c r="J706" s="21"/>
      <c r="K706" s="21"/>
      <c r="Q706">
        <f>ROUND((Source!BZ611/100)*ROUND((Source!AF611*Source!AV611)*Source!I611, 2), 2)</f>
        <v>7780.37</v>
      </c>
      <c r="R706">
        <f>Source!X611</f>
        <v>7780.37</v>
      </c>
      <c r="S706">
        <f>ROUND((Source!CA611/100)*ROUND((Source!AF611*Source!AV611)*Source!I611, 2), 2)</f>
        <v>1111.48</v>
      </c>
      <c r="T706">
        <f>Source!Y611</f>
        <v>1111.48</v>
      </c>
      <c r="U706">
        <f>ROUND((175/100)*ROUND((Source!AE611*Source!AV611)*Source!I611, 2), 2)</f>
        <v>0</v>
      </c>
      <c r="V706">
        <f>ROUND((108/100)*ROUND(Source!CS611*Source!I611, 2), 2)</f>
        <v>0</v>
      </c>
    </row>
    <row r="707" spans="1:22" ht="14.25" x14ac:dyDescent="0.2">
      <c r="A707" s="18"/>
      <c r="B707" s="18"/>
      <c r="C707" s="18" t="s">
        <v>820</v>
      </c>
      <c r="D707" s="19"/>
      <c r="E707" s="9"/>
      <c r="F707" s="21">
        <f>Source!AO611</f>
        <v>11114.82</v>
      </c>
      <c r="G707" s="20" t="str">
        <f>Source!DG611</f>
        <v/>
      </c>
      <c r="H707" s="9">
        <f>Source!AV611</f>
        <v>1</v>
      </c>
      <c r="I707" s="9">
        <f>IF(Source!BA611&lt;&gt; 0, Source!BA611, 1)</f>
        <v>1</v>
      </c>
      <c r="J707" s="21">
        <f>Source!S611</f>
        <v>11114.82</v>
      </c>
      <c r="K707" s="21"/>
    </row>
    <row r="708" spans="1:22" ht="14.25" x14ac:dyDescent="0.2">
      <c r="A708" s="18"/>
      <c r="B708" s="18"/>
      <c r="C708" s="18" t="s">
        <v>821</v>
      </c>
      <c r="D708" s="19"/>
      <c r="E708" s="9"/>
      <c r="F708" s="21">
        <f>Source!AL611</f>
        <v>154.13999999999999</v>
      </c>
      <c r="G708" s="20" t="str">
        <f>Source!DD611</f>
        <v/>
      </c>
      <c r="H708" s="9">
        <f>Source!AW611</f>
        <v>1</v>
      </c>
      <c r="I708" s="9">
        <f>IF(Source!BC611&lt;&gt; 0, Source!BC611, 1)</f>
        <v>1</v>
      </c>
      <c r="J708" s="21">
        <f>Source!P611</f>
        <v>154.13999999999999</v>
      </c>
      <c r="K708" s="21"/>
    </row>
    <row r="709" spans="1:22" ht="14.25" x14ac:dyDescent="0.2">
      <c r="A709" s="18"/>
      <c r="B709" s="18"/>
      <c r="C709" s="18" t="s">
        <v>822</v>
      </c>
      <c r="D709" s="19" t="s">
        <v>823</v>
      </c>
      <c r="E709" s="9">
        <f>Source!AT611</f>
        <v>70</v>
      </c>
      <c r="F709" s="21"/>
      <c r="G709" s="20"/>
      <c r="H709" s="9"/>
      <c r="I709" s="9"/>
      <c r="J709" s="21">
        <f>SUM(R706:R708)</f>
        <v>7780.37</v>
      </c>
      <c r="K709" s="21"/>
    </row>
    <row r="710" spans="1:22" ht="14.25" x14ac:dyDescent="0.2">
      <c r="A710" s="18"/>
      <c r="B710" s="18"/>
      <c r="C710" s="18" t="s">
        <v>824</v>
      </c>
      <c r="D710" s="19" t="s">
        <v>823</v>
      </c>
      <c r="E710" s="9">
        <f>Source!AU611</f>
        <v>10</v>
      </c>
      <c r="F710" s="21"/>
      <c r="G710" s="20"/>
      <c r="H710" s="9"/>
      <c r="I710" s="9"/>
      <c r="J710" s="21">
        <f>SUM(T706:T709)</f>
        <v>1111.48</v>
      </c>
      <c r="K710" s="21"/>
    </row>
    <row r="711" spans="1:22" ht="14.25" x14ac:dyDescent="0.2">
      <c r="A711" s="18"/>
      <c r="B711" s="18"/>
      <c r="C711" s="18" t="s">
        <v>825</v>
      </c>
      <c r="D711" s="19" t="s">
        <v>826</v>
      </c>
      <c r="E711" s="9">
        <f>Source!AQ611</f>
        <v>18</v>
      </c>
      <c r="F711" s="21"/>
      <c r="G711" s="20" t="str">
        <f>Source!DI611</f>
        <v/>
      </c>
      <c r="H711" s="9">
        <f>Source!AV611</f>
        <v>1</v>
      </c>
      <c r="I711" s="9"/>
      <c r="J711" s="21"/>
      <c r="K711" s="21">
        <f>Source!U611</f>
        <v>18</v>
      </c>
    </row>
    <row r="712" spans="1:22" ht="15" x14ac:dyDescent="0.25">
      <c r="A712" s="23"/>
      <c r="B712" s="23"/>
      <c r="C712" s="23"/>
      <c r="D712" s="23"/>
      <c r="E712" s="23"/>
      <c r="F712" s="23"/>
      <c r="G712" s="23"/>
      <c r="H712" s="23"/>
      <c r="I712" s="45">
        <f>J707+J708+J709+J710</f>
        <v>20160.809999999998</v>
      </c>
      <c r="J712" s="45"/>
      <c r="K712" s="24">
        <f>IF(Source!I611&lt;&gt;0, ROUND(I712/Source!I611, 2), 0)</f>
        <v>20160.810000000001</v>
      </c>
      <c r="P712" s="22">
        <f>I712</f>
        <v>20160.809999999998</v>
      </c>
    </row>
    <row r="713" spans="1:22" ht="57" x14ac:dyDescent="0.2">
      <c r="A713" s="18">
        <v>81</v>
      </c>
      <c r="B713" s="18" t="str">
        <f>Source!F613</f>
        <v>1.21-2303-3-3/1</v>
      </c>
      <c r="C713" s="18" t="str">
        <f>Source!G613</f>
        <v>Техническое обслуживание выключателей автоматических трехполюсных установочных, номинальный ток до 600 А</v>
      </c>
      <c r="D713" s="19" t="str">
        <f>Source!H613</f>
        <v>шт.</v>
      </c>
      <c r="E713" s="9">
        <f>Source!I613</f>
        <v>10</v>
      </c>
      <c r="F713" s="21"/>
      <c r="G713" s="20"/>
      <c r="H713" s="9"/>
      <c r="I713" s="9"/>
      <c r="J713" s="21"/>
      <c r="K713" s="21"/>
      <c r="Q713">
        <f>ROUND((Source!BZ613/100)*ROUND((Source!AF613*Source!AV613)*Source!I613, 2), 2)</f>
        <v>12967.29</v>
      </c>
      <c r="R713">
        <f>Source!X613</f>
        <v>12967.29</v>
      </c>
      <c r="S713">
        <f>ROUND((Source!CA613/100)*ROUND((Source!AF613*Source!AV613)*Source!I613, 2), 2)</f>
        <v>1852.47</v>
      </c>
      <c r="T713">
        <f>Source!Y613</f>
        <v>1852.47</v>
      </c>
      <c r="U713">
        <f>ROUND((175/100)*ROUND((Source!AE613*Source!AV613)*Source!I613, 2), 2)</f>
        <v>0</v>
      </c>
      <c r="V713">
        <f>ROUND((108/100)*ROUND(Source!CS613*Source!I613, 2), 2)</f>
        <v>0</v>
      </c>
    </row>
    <row r="714" spans="1:22" ht="14.25" x14ac:dyDescent="0.2">
      <c r="A714" s="18"/>
      <c r="B714" s="18"/>
      <c r="C714" s="18" t="s">
        <v>820</v>
      </c>
      <c r="D714" s="19"/>
      <c r="E714" s="9"/>
      <c r="F714" s="21">
        <f>Source!AO613</f>
        <v>1852.47</v>
      </c>
      <c r="G714" s="20" t="str">
        <f>Source!DG613</f>
        <v/>
      </c>
      <c r="H714" s="9">
        <f>Source!AV613</f>
        <v>1</v>
      </c>
      <c r="I714" s="9">
        <f>IF(Source!BA613&lt;&gt; 0, Source!BA613, 1)</f>
        <v>1</v>
      </c>
      <c r="J714" s="21">
        <f>Source!S613</f>
        <v>18524.7</v>
      </c>
      <c r="K714" s="21"/>
    </row>
    <row r="715" spans="1:22" ht="14.25" x14ac:dyDescent="0.2">
      <c r="A715" s="18"/>
      <c r="B715" s="18"/>
      <c r="C715" s="18" t="s">
        <v>821</v>
      </c>
      <c r="D715" s="19"/>
      <c r="E715" s="9"/>
      <c r="F715" s="21">
        <f>Source!AL613</f>
        <v>24.92</v>
      </c>
      <c r="G715" s="20" t="str">
        <f>Source!DD613</f>
        <v/>
      </c>
      <c r="H715" s="9">
        <f>Source!AW613</f>
        <v>1</v>
      </c>
      <c r="I715" s="9">
        <f>IF(Source!BC613&lt;&gt; 0, Source!BC613, 1)</f>
        <v>1</v>
      </c>
      <c r="J715" s="21">
        <f>Source!P613</f>
        <v>249.2</v>
      </c>
      <c r="K715" s="21"/>
    </row>
    <row r="716" spans="1:22" ht="14.25" x14ac:dyDescent="0.2">
      <c r="A716" s="18"/>
      <c r="B716" s="18"/>
      <c r="C716" s="18" t="s">
        <v>822</v>
      </c>
      <c r="D716" s="19" t="s">
        <v>823</v>
      </c>
      <c r="E716" s="9">
        <f>Source!AT613</f>
        <v>70</v>
      </c>
      <c r="F716" s="21"/>
      <c r="G716" s="20"/>
      <c r="H716" s="9"/>
      <c r="I716" s="9"/>
      <c r="J716" s="21">
        <f>SUM(R713:R715)</f>
        <v>12967.29</v>
      </c>
      <c r="K716" s="21"/>
    </row>
    <row r="717" spans="1:22" ht="14.25" x14ac:dyDescent="0.2">
      <c r="A717" s="18"/>
      <c r="B717" s="18"/>
      <c r="C717" s="18" t="s">
        <v>824</v>
      </c>
      <c r="D717" s="19" t="s">
        <v>823</v>
      </c>
      <c r="E717" s="9">
        <f>Source!AU613</f>
        <v>10</v>
      </c>
      <c r="F717" s="21"/>
      <c r="G717" s="20"/>
      <c r="H717" s="9"/>
      <c r="I717" s="9"/>
      <c r="J717" s="21">
        <f>SUM(T713:T716)</f>
        <v>1852.47</v>
      </c>
      <c r="K717" s="21"/>
    </row>
    <row r="718" spans="1:22" ht="14.25" x14ac:dyDescent="0.2">
      <c r="A718" s="18"/>
      <c r="B718" s="18"/>
      <c r="C718" s="18" t="s">
        <v>825</v>
      </c>
      <c r="D718" s="19" t="s">
        <v>826</v>
      </c>
      <c r="E718" s="9">
        <f>Source!AQ613</f>
        <v>3</v>
      </c>
      <c r="F718" s="21"/>
      <c r="G718" s="20" t="str">
        <f>Source!DI613</f>
        <v/>
      </c>
      <c r="H718" s="9">
        <f>Source!AV613</f>
        <v>1</v>
      </c>
      <c r="I718" s="9"/>
      <c r="J718" s="21"/>
      <c r="K718" s="21">
        <f>Source!U613</f>
        <v>30</v>
      </c>
    </row>
    <row r="719" spans="1:22" ht="15" x14ac:dyDescent="0.25">
      <c r="A719" s="23"/>
      <c r="B719" s="23"/>
      <c r="C719" s="23"/>
      <c r="D719" s="23"/>
      <c r="E719" s="23"/>
      <c r="F719" s="23"/>
      <c r="G719" s="23"/>
      <c r="H719" s="23"/>
      <c r="I719" s="45">
        <f>J714+J715+J716+J717</f>
        <v>33593.660000000003</v>
      </c>
      <c r="J719" s="45"/>
      <c r="K719" s="24">
        <f>IF(Source!I613&lt;&gt;0, ROUND(I719/Source!I613, 2), 0)</f>
        <v>3359.37</v>
      </c>
      <c r="P719" s="22">
        <f>I719</f>
        <v>33593.660000000003</v>
      </c>
    </row>
    <row r="720" spans="1:22" ht="57" x14ac:dyDescent="0.2">
      <c r="A720" s="18">
        <v>82</v>
      </c>
      <c r="B720" s="18" t="str">
        <f>Source!F615</f>
        <v>1.21-2303-19-1/1</v>
      </c>
      <c r="C720" s="18" t="str">
        <f>Source!G615</f>
        <v>Техническое обслуживание выключателей автоматических однополюсных установочных на номинальный ток до 63 А</v>
      </c>
      <c r="D720" s="19" t="str">
        <f>Source!H615</f>
        <v>шт.</v>
      </c>
      <c r="E720" s="9">
        <f>Source!I615</f>
        <v>7</v>
      </c>
      <c r="F720" s="21"/>
      <c r="G720" s="20"/>
      <c r="H720" s="9"/>
      <c r="I720" s="9"/>
      <c r="J720" s="21"/>
      <c r="K720" s="21"/>
      <c r="Q720">
        <f>ROUND((Source!BZ615/100)*ROUND((Source!AF615*Source!AV615)*Source!I615, 2), 2)</f>
        <v>3630.85</v>
      </c>
      <c r="R720">
        <f>Source!X615</f>
        <v>3630.85</v>
      </c>
      <c r="S720">
        <f>ROUND((Source!CA615/100)*ROUND((Source!AF615*Source!AV615)*Source!I615, 2), 2)</f>
        <v>518.69000000000005</v>
      </c>
      <c r="T720">
        <f>Source!Y615</f>
        <v>518.69000000000005</v>
      </c>
      <c r="U720">
        <f>ROUND((175/100)*ROUND((Source!AE615*Source!AV615)*Source!I615, 2), 2)</f>
        <v>0</v>
      </c>
      <c r="V720">
        <f>ROUND((108/100)*ROUND(Source!CS615*Source!I615, 2), 2)</f>
        <v>0</v>
      </c>
    </row>
    <row r="721" spans="1:22" ht="14.25" x14ac:dyDescent="0.2">
      <c r="A721" s="18"/>
      <c r="B721" s="18"/>
      <c r="C721" s="18" t="s">
        <v>820</v>
      </c>
      <c r="D721" s="19"/>
      <c r="E721" s="9"/>
      <c r="F721" s="21">
        <f>Source!AO615</f>
        <v>740.99</v>
      </c>
      <c r="G721" s="20" t="str">
        <f>Source!DG615</f>
        <v/>
      </c>
      <c r="H721" s="9">
        <f>Source!AV615</f>
        <v>1</v>
      </c>
      <c r="I721" s="9">
        <f>IF(Source!BA615&lt;&gt; 0, Source!BA615, 1)</f>
        <v>1</v>
      </c>
      <c r="J721" s="21">
        <f>Source!S615</f>
        <v>5186.93</v>
      </c>
      <c r="K721" s="21"/>
    </row>
    <row r="722" spans="1:22" ht="14.25" x14ac:dyDescent="0.2">
      <c r="A722" s="18"/>
      <c r="B722" s="18"/>
      <c r="C722" s="18" t="s">
        <v>821</v>
      </c>
      <c r="D722" s="19"/>
      <c r="E722" s="9"/>
      <c r="F722" s="21">
        <f>Source!AL615</f>
        <v>1.7</v>
      </c>
      <c r="G722" s="20" t="str">
        <f>Source!DD615</f>
        <v/>
      </c>
      <c r="H722" s="9">
        <f>Source!AW615</f>
        <v>1</v>
      </c>
      <c r="I722" s="9">
        <f>IF(Source!BC615&lt;&gt; 0, Source!BC615, 1)</f>
        <v>1</v>
      </c>
      <c r="J722" s="21">
        <f>Source!P615</f>
        <v>11.9</v>
      </c>
      <c r="K722" s="21"/>
    </row>
    <row r="723" spans="1:22" ht="14.25" x14ac:dyDescent="0.2">
      <c r="A723" s="18"/>
      <c r="B723" s="18"/>
      <c r="C723" s="18" t="s">
        <v>822</v>
      </c>
      <c r="D723" s="19" t="s">
        <v>823</v>
      </c>
      <c r="E723" s="9">
        <f>Source!AT615</f>
        <v>70</v>
      </c>
      <c r="F723" s="21"/>
      <c r="G723" s="20"/>
      <c r="H723" s="9"/>
      <c r="I723" s="9"/>
      <c r="J723" s="21">
        <f>SUM(R720:R722)</f>
        <v>3630.85</v>
      </c>
      <c r="K723" s="21"/>
    </row>
    <row r="724" spans="1:22" ht="14.25" x14ac:dyDescent="0.2">
      <c r="A724" s="18"/>
      <c r="B724" s="18"/>
      <c r="C724" s="18" t="s">
        <v>824</v>
      </c>
      <c r="D724" s="19" t="s">
        <v>823</v>
      </c>
      <c r="E724" s="9">
        <f>Source!AU615</f>
        <v>10</v>
      </c>
      <c r="F724" s="21"/>
      <c r="G724" s="20"/>
      <c r="H724" s="9"/>
      <c r="I724" s="9"/>
      <c r="J724" s="21">
        <f>SUM(T720:T723)</f>
        <v>518.69000000000005</v>
      </c>
      <c r="K724" s="21"/>
    </row>
    <row r="725" spans="1:22" ht="14.25" x14ac:dyDescent="0.2">
      <c r="A725" s="18"/>
      <c r="B725" s="18"/>
      <c r="C725" s="18" t="s">
        <v>825</v>
      </c>
      <c r="D725" s="19" t="s">
        <v>826</v>
      </c>
      <c r="E725" s="9">
        <f>Source!AQ615</f>
        <v>1.2</v>
      </c>
      <c r="F725" s="21"/>
      <c r="G725" s="20" t="str">
        <f>Source!DI615</f>
        <v/>
      </c>
      <c r="H725" s="9">
        <f>Source!AV615</f>
        <v>1</v>
      </c>
      <c r="I725" s="9"/>
      <c r="J725" s="21"/>
      <c r="K725" s="21">
        <f>Source!U615</f>
        <v>8.4</v>
      </c>
    </row>
    <row r="726" spans="1:22" ht="15" x14ac:dyDescent="0.25">
      <c r="A726" s="23"/>
      <c r="B726" s="23"/>
      <c r="C726" s="23"/>
      <c r="D726" s="23"/>
      <c r="E726" s="23"/>
      <c r="F726" s="23"/>
      <c r="G726" s="23"/>
      <c r="H726" s="23"/>
      <c r="I726" s="45">
        <f>J721+J722+J723+J724</f>
        <v>9348.3700000000008</v>
      </c>
      <c r="J726" s="45"/>
      <c r="K726" s="24">
        <f>IF(Source!I615&lt;&gt;0, ROUND(I726/Source!I615, 2), 0)</f>
        <v>1335.48</v>
      </c>
      <c r="P726" s="22">
        <f>I726</f>
        <v>9348.3700000000008</v>
      </c>
    </row>
    <row r="727" spans="1:22" ht="85.5" x14ac:dyDescent="0.2">
      <c r="A727" s="18">
        <v>83</v>
      </c>
      <c r="B727" s="18" t="str">
        <f>Source!F617</f>
        <v>1.21-2203-5-1/1</v>
      </c>
      <c r="C727" s="18" t="str">
        <f>Source!G617</f>
        <v>Техническое обслуживание панельного распределительного щита с воздушными универсальными автоматическими выключателями серии АВ с ручным приводом на номинальный ток до 400 А</v>
      </c>
      <c r="D727" s="19" t="str">
        <f>Source!H617</f>
        <v>шт.</v>
      </c>
      <c r="E727" s="9">
        <f>Source!I617</f>
        <v>1</v>
      </c>
      <c r="F727" s="21"/>
      <c r="G727" s="20"/>
      <c r="H727" s="9"/>
      <c r="I727" s="9"/>
      <c r="J727" s="21"/>
      <c r="K727" s="21"/>
      <c r="Q727">
        <f>ROUND((Source!BZ617/100)*ROUND((Source!AF617*Source!AV617)*Source!I617, 2), 2)</f>
        <v>7780.37</v>
      </c>
      <c r="R727">
        <f>Source!X617</f>
        <v>7780.37</v>
      </c>
      <c r="S727">
        <f>ROUND((Source!CA617/100)*ROUND((Source!AF617*Source!AV617)*Source!I617, 2), 2)</f>
        <v>1111.48</v>
      </c>
      <c r="T727">
        <f>Source!Y617</f>
        <v>1111.48</v>
      </c>
      <c r="U727">
        <f>ROUND((175/100)*ROUND((Source!AE617*Source!AV617)*Source!I617, 2), 2)</f>
        <v>0</v>
      </c>
      <c r="V727">
        <f>ROUND((108/100)*ROUND(Source!CS617*Source!I617, 2), 2)</f>
        <v>0</v>
      </c>
    </row>
    <row r="728" spans="1:22" ht="14.25" x14ac:dyDescent="0.2">
      <c r="A728" s="18"/>
      <c r="B728" s="18"/>
      <c r="C728" s="18" t="s">
        <v>820</v>
      </c>
      <c r="D728" s="19"/>
      <c r="E728" s="9"/>
      <c r="F728" s="21">
        <f>Source!AO617</f>
        <v>11114.82</v>
      </c>
      <c r="G728" s="20" t="str">
        <f>Source!DG617</f>
        <v/>
      </c>
      <c r="H728" s="9">
        <f>Source!AV617</f>
        <v>1</v>
      </c>
      <c r="I728" s="9">
        <f>IF(Source!BA617&lt;&gt; 0, Source!BA617, 1)</f>
        <v>1</v>
      </c>
      <c r="J728" s="21">
        <f>Source!S617</f>
        <v>11114.82</v>
      </c>
      <c r="K728" s="21"/>
    </row>
    <row r="729" spans="1:22" ht="14.25" x14ac:dyDescent="0.2">
      <c r="A729" s="18"/>
      <c r="B729" s="18"/>
      <c r="C729" s="18" t="s">
        <v>821</v>
      </c>
      <c r="D729" s="19"/>
      <c r="E729" s="9"/>
      <c r="F729" s="21">
        <f>Source!AL617</f>
        <v>154.13999999999999</v>
      </c>
      <c r="G729" s="20" t="str">
        <f>Source!DD617</f>
        <v/>
      </c>
      <c r="H729" s="9">
        <f>Source!AW617</f>
        <v>1</v>
      </c>
      <c r="I729" s="9">
        <f>IF(Source!BC617&lt;&gt; 0, Source!BC617, 1)</f>
        <v>1</v>
      </c>
      <c r="J729" s="21">
        <f>Source!P617</f>
        <v>154.13999999999999</v>
      </c>
      <c r="K729" s="21"/>
    </row>
    <row r="730" spans="1:22" ht="14.25" x14ac:dyDescent="0.2">
      <c r="A730" s="18"/>
      <c r="B730" s="18"/>
      <c r="C730" s="18" t="s">
        <v>822</v>
      </c>
      <c r="D730" s="19" t="s">
        <v>823</v>
      </c>
      <c r="E730" s="9">
        <f>Source!AT617</f>
        <v>70</v>
      </c>
      <c r="F730" s="21"/>
      <c r="G730" s="20"/>
      <c r="H730" s="9"/>
      <c r="I730" s="9"/>
      <c r="J730" s="21">
        <f>SUM(R727:R729)</f>
        <v>7780.37</v>
      </c>
      <c r="K730" s="21"/>
    </row>
    <row r="731" spans="1:22" ht="14.25" x14ac:dyDescent="0.2">
      <c r="A731" s="18"/>
      <c r="B731" s="18"/>
      <c r="C731" s="18" t="s">
        <v>824</v>
      </c>
      <c r="D731" s="19" t="s">
        <v>823</v>
      </c>
      <c r="E731" s="9">
        <f>Source!AU617</f>
        <v>10</v>
      </c>
      <c r="F731" s="21"/>
      <c r="G731" s="20"/>
      <c r="H731" s="9"/>
      <c r="I731" s="9"/>
      <c r="J731" s="21">
        <f>SUM(T727:T730)</f>
        <v>1111.48</v>
      </c>
      <c r="K731" s="21"/>
    </row>
    <row r="732" spans="1:22" ht="14.25" x14ac:dyDescent="0.2">
      <c r="A732" s="18"/>
      <c r="B732" s="18"/>
      <c r="C732" s="18" t="s">
        <v>825</v>
      </c>
      <c r="D732" s="19" t="s">
        <v>826</v>
      </c>
      <c r="E732" s="9">
        <f>Source!AQ617</f>
        <v>18</v>
      </c>
      <c r="F732" s="21"/>
      <c r="G732" s="20" t="str">
        <f>Source!DI617</f>
        <v/>
      </c>
      <c r="H732" s="9">
        <f>Source!AV617</f>
        <v>1</v>
      </c>
      <c r="I732" s="9"/>
      <c r="J732" s="21"/>
      <c r="K732" s="21">
        <f>Source!U617</f>
        <v>18</v>
      </c>
    </row>
    <row r="733" spans="1:22" ht="15" x14ac:dyDescent="0.25">
      <c r="A733" s="23"/>
      <c r="B733" s="23"/>
      <c r="C733" s="23"/>
      <c r="D733" s="23"/>
      <c r="E733" s="23"/>
      <c r="F733" s="23"/>
      <c r="G733" s="23"/>
      <c r="H733" s="23"/>
      <c r="I733" s="45">
        <f>J728+J729+J730+J731</f>
        <v>20160.809999999998</v>
      </c>
      <c r="J733" s="45"/>
      <c r="K733" s="24">
        <f>IF(Source!I617&lt;&gt;0, ROUND(I733/Source!I617, 2), 0)</f>
        <v>20160.810000000001</v>
      </c>
      <c r="P733" s="22">
        <f>I733</f>
        <v>20160.809999999998</v>
      </c>
    </row>
    <row r="734" spans="1:22" ht="57" x14ac:dyDescent="0.2">
      <c r="A734" s="18">
        <v>84</v>
      </c>
      <c r="B734" s="18" t="str">
        <f>Source!F619</f>
        <v>1.21-2303-3-3/1</v>
      </c>
      <c r="C734" s="18" t="str">
        <f>Source!G619</f>
        <v>Техническое обслуживание выключателей автоматических трехполюсных установочных, номинальный ток до 600 А</v>
      </c>
      <c r="D734" s="19" t="str">
        <f>Source!H619</f>
        <v>шт.</v>
      </c>
      <c r="E734" s="9">
        <f>Source!I619</f>
        <v>13</v>
      </c>
      <c r="F734" s="21"/>
      <c r="G734" s="20"/>
      <c r="H734" s="9"/>
      <c r="I734" s="9"/>
      <c r="J734" s="21"/>
      <c r="K734" s="21"/>
      <c r="Q734">
        <f>ROUND((Source!BZ619/100)*ROUND((Source!AF619*Source!AV619)*Source!I619, 2), 2)</f>
        <v>16857.48</v>
      </c>
      <c r="R734">
        <f>Source!X619</f>
        <v>16857.48</v>
      </c>
      <c r="S734">
        <f>ROUND((Source!CA619/100)*ROUND((Source!AF619*Source!AV619)*Source!I619, 2), 2)</f>
        <v>2408.21</v>
      </c>
      <c r="T734">
        <f>Source!Y619</f>
        <v>2408.21</v>
      </c>
      <c r="U734">
        <f>ROUND((175/100)*ROUND((Source!AE619*Source!AV619)*Source!I619, 2), 2)</f>
        <v>0</v>
      </c>
      <c r="V734">
        <f>ROUND((108/100)*ROUND(Source!CS619*Source!I619, 2), 2)</f>
        <v>0</v>
      </c>
    </row>
    <row r="735" spans="1:22" ht="14.25" x14ac:dyDescent="0.2">
      <c r="A735" s="18"/>
      <c r="B735" s="18"/>
      <c r="C735" s="18" t="s">
        <v>820</v>
      </c>
      <c r="D735" s="19"/>
      <c r="E735" s="9"/>
      <c r="F735" s="21">
        <f>Source!AO619</f>
        <v>1852.47</v>
      </c>
      <c r="G735" s="20" t="str">
        <f>Source!DG619</f>
        <v/>
      </c>
      <c r="H735" s="9">
        <f>Source!AV619</f>
        <v>1</v>
      </c>
      <c r="I735" s="9">
        <f>IF(Source!BA619&lt;&gt; 0, Source!BA619, 1)</f>
        <v>1</v>
      </c>
      <c r="J735" s="21">
        <f>Source!S619</f>
        <v>24082.11</v>
      </c>
      <c r="K735" s="21"/>
    </row>
    <row r="736" spans="1:22" ht="14.25" x14ac:dyDescent="0.2">
      <c r="A736" s="18"/>
      <c r="B736" s="18"/>
      <c r="C736" s="18" t="s">
        <v>821</v>
      </c>
      <c r="D736" s="19"/>
      <c r="E736" s="9"/>
      <c r="F736" s="21">
        <f>Source!AL619</f>
        <v>24.92</v>
      </c>
      <c r="G736" s="20" t="str">
        <f>Source!DD619</f>
        <v/>
      </c>
      <c r="H736" s="9">
        <f>Source!AW619</f>
        <v>1</v>
      </c>
      <c r="I736" s="9">
        <f>IF(Source!BC619&lt;&gt; 0, Source!BC619, 1)</f>
        <v>1</v>
      </c>
      <c r="J736" s="21">
        <f>Source!P619</f>
        <v>323.95999999999998</v>
      </c>
      <c r="K736" s="21"/>
    </row>
    <row r="737" spans="1:22" ht="14.25" x14ac:dyDescent="0.2">
      <c r="A737" s="18"/>
      <c r="B737" s="18"/>
      <c r="C737" s="18" t="s">
        <v>822</v>
      </c>
      <c r="D737" s="19" t="s">
        <v>823</v>
      </c>
      <c r="E737" s="9">
        <f>Source!AT619</f>
        <v>70</v>
      </c>
      <c r="F737" s="21"/>
      <c r="G737" s="20"/>
      <c r="H737" s="9"/>
      <c r="I737" s="9"/>
      <c r="J737" s="21">
        <f>SUM(R734:R736)</f>
        <v>16857.48</v>
      </c>
      <c r="K737" s="21"/>
    </row>
    <row r="738" spans="1:22" ht="14.25" x14ac:dyDescent="0.2">
      <c r="A738" s="18"/>
      <c r="B738" s="18"/>
      <c r="C738" s="18" t="s">
        <v>824</v>
      </c>
      <c r="D738" s="19" t="s">
        <v>823</v>
      </c>
      <c r="E738" s="9">
        <f>Source!AU619</f>
        <v>10</v>
      </c>
      <c r="F738" s="21"/>
      <c r="G738" s="20"/>
      <c r="H738" s="9"/>
      <c r="I738" s="9"/>
      <c r="J738" s="21">
        <f>SUM(T734:T737)</f>
        <v>2408.21</v>
      </c>
      <c r="K738" s="21"/>
    </row>
    <row r="739" spans="1:22" ht="14.25" x14ac:dyDescent="0.2">
      <c r="A739" s="18"/>
      <c r="B739" s="18"/>
      <c r="C739" s="18" t="s">
        <v>825</v>
      </c>
      <c r="D739" s="19" t="s">
        <v>826</v>
      </c>
      <c r="E739" s="9">
        <f>Source!AQ619</f>
        <v>3</v>
      </c>
      <c r="F739" s="21"/>
      <c r="G739" s="20" t="str">
        <f>Source!DI619</f>
        <v/>
      </c>
      <c r="H739" s="9">
        <f>Source!AV619</f>
        <v>1</v>
      </c>
      <c r="I739" s="9"/>
      <c r="J739" s="21"/>
      <c r="K739" s="21">
        <f>Source!U619</f>
        <v>39</v>
      </c>
    </row>
    <row r="740" spans="1:22" ht="15" x14ac:dyDescent="0.25">
      <c r="A740" s="23"/>
      <c r="B740" s="23"/>
      <c r="C740" s="23"/>
      <c r="D740" s="23"/>
      <c r="E740" s="23"/>
      <c r="F740" s="23"/>
      <c r="G740" s="23"/>
      <c r="H740" s="23"/>
      <c r="I740" s="45">
        <f>J735+J736+J737+J738</f>
        <v>43671.76</v>
      </c>
      <c r="J740" s="45"/>
      <c r="K740" s="24">
        <f>IF(Source!I619&lt;&gt;0, ROUND(I740/Source!I619, 2), 0)</f>
        <v>3359.37</v>
      </c>
      <c r="P740" s="22">
        <f>I740</f>
        <v>43671.76</v>
      </c>
    </row>
    <row r="742" spans="1:22" ht="15" x14ac:dyDescent="0.25">
      <c r="A742" s="44" t="str">
        <f>CONCATENATE("Итого по подразделу: ",IF(Source!G621&lt;&gt;"Новый подраздел", Source!G621, ""))</f>
        <v>Итого по подразделу: Электроснабжение</v>
      </c>
      <c r="B742" s="44"/>
      <c r="C742" s="44"/>
      <c r="D742" s="44"/>
      <c r="E742" s="44"/>
      <c r="F742" s="44"/>
      <c r="G742" s="44"/>
      <c r="H742" s="44"/>
      <c r="I742" s="42">
        <f>SUM(P534:P741)</f>
        <v>449015.84</v>
      </c>
      <c r="J742" s="43"/>
      <c r="K742" s="27"/>
    </row>
    <row r="745" spans="1:22" ht="15" x14ac:dyDescent="0.25">
      <c r="A745" s="44" t="str">
        <f>CONCATENATE("Итого по разделу: ",IF(Source!G651&lt;&gt;"Новый раздел", Source!G651, ""))</f>
        <v>Итого по разделу: Системы электроснабжения</v>
      </c>
      <c r="B745" s="44"/>
      <c r="C745" s="44"/>
      <c r="D745" s="44"/>
      <c r="E745" s="44"/>
      <c r="F745" s="44"/>
      <c r="G745" s="44"/>
      <c r="H745" s="44"/>
      <c r="I745" s="42">
        <f>SUM(P386:P744)</f>
        <v>1783547.7900000007</v>
      </c>
      <c r="J745" s="43"/>
      <c r="K745" s="27"/>
    </row>
    <row r="748" spans="1:22" ht="16.5" x14ac:dyDescent="0.25">
      <c r="A748" s="46" t="str">
        <f>CONCATENATE("Раздел: ",IF(Source!G681&lt;&gt;"Новый раздел", Source!G681, ""))</f>
        <v>Раздел: ТСБО</v>
      </c>
      <c r="B748" s="46"/>
      <c r="C748" s="46"/>
      <c r="D748" s="46"/>
      <c r="E748" s="46"/>
      <c r="F748" s="46"/>
      <c r="G748" s="46"/>
      <c r="H748" s="46"/>
      <c r="I748" s="46"/>
      <c r="J748" s="46"/>
      <c r="K748" s="46"/>
    </row>
    <row r="750" spans="1:22" ht="16.5" x14ac:dyDescent="0.25">
      <c r="A750" s="46" t="str">
        <f>CONCATENATE("Подраздел: ",IF(Source!G685&lt;&gt;"Новый подраздел", Source!G685, ""))</f>
        <v>Подраздел: ТО Эскалаторов</v>
      </c>
      <c r="B750" s="46"/>
      <c r="C750" s="46"/>
      <c r="D750" s="46"/>
      <c r="E750" s="46"/>
      <c r="F750" s="46"/>
      <c r="G750" s="46"/>
      <c r="H750" s="46"/>
      <c r="I750" s="46"/>
      <c r="J750" s="46"/>
      <c r="K750" s="46"/>
    </row>
    <row r="751" spans="1:22" ht="85.5" x14ac:dyDescent="0.2">
      <c r="A751" s="18">
        <v>85</v>
      </c>
      <c r="B751" s="18" t="str">
        <f>Source!F689</f>
        <v>1.25-2503-17-1/1</v>
      </c>
      <c r="C751" s="18" t="str">
        <f>Source!G689</f>
        <v>Техническое обслуживание эскалатора типа Thyssen в зданиях, угол наклона 30-35 градусов, высота подъема до 22 м, скорость 0,5-0,65 м/с, лестничное полотно, балюстрада, фартук - ежемесячное</v>
      </c>
      <c r="D751" s="19" t="str">
        <f>Source!H689</f>
        <v>компл.</v>
      </c>
      <c r="E751" s="9">
        <f>Source!I689</f>
        <v>2</v>
      </c>
      <c r="F751" s="21"/>
      <c r="G751" s="20"/>
      <c r="H751" s="9"/>
      <c r="I751" s="9"/>
      <c r="J751" s="21"/>
      <c r="K751" s="21"/>
      <c r="Q751">
        <f>ROUND((Source!BZ689/100)*ROUND((Source!AF689*Source!AV689)*Source!I689, 2), 2)</f>
        <v>966.17</v>
      </c>
      <c r="R751">
        <f>Source!X689</f>
        <v>966.17</v>
      </c>
      <c r="S751">
        <f>ROUND((Source!CA689/100)*ROUND((Source!AF689*Source!AV689)*Source!I689, 2), 2)</f>
        <v>138.02000000000001</v>
      </c>
      <c r="T751">
        <f>Source!Y689</f>
        <v>138.02000000000001</v>
      </c>
      <c r="U751">
        <f>ROUND((175/100)*ROUND((Source!AE689*Source!AV689)*Source!I689, 2), 2)</f>
        <v>168</v>
      </c>
      <c r="V751">
        <f>ROUND((108/100)*ROUND(Source!CS689*Source!I689, 2), 2)</f>
        <v>103.68</v>
      </c>
    </row>
    <row r="752" spans="1:22" ht="14.25" x14ac:dyDescent="0.2">
      <c r="A752" s="18"/>
      <c r="B752" s="18"/>
      <c r="C752" s="18" t="s">
        <v>820</v>
      </c>
      <c r="D752" s="19"/>
      <c r="E752" s="9"/>
      <c r="F752" s="21">
        <f>Source!AO689</f>
        <v>345.06</v>
      </c>
      <c r="G752" s="20" t="str">
        <f>Source!DG689</f>
        <v>)*2</v>
      </c>
      <c r="H752" s="9">
        <f>Source!AV689</f>
        <v>1</v>
      </c>
      <c r="I752" s="9">
        <f>IF(Source!BA689&lt;&gt; 0, Source!BA689, 1)</f>
        <v>1</v>
      </c>
      <c r="J752" s="21">
        <f>Source!S689</f>
        <v>1380.24</v>
      </c>
      <c r="K752" s="21"/>
    </row>
    <row r="753" spans="1:22" ht="14.25" x14ac:dyDescent="0.2">
      <c r="A753" s="18"/>
      <c r="B753" s="18"/>
      <c r="C753" s="18" t="s">
        <v>827</v>
      </c>
      <c r="D753" s="19"/>
      <c r="E753" s="9"/>
      <c r="F753" s="21">
        <f>Source!AM689</f>
        <v>34.950000000000003</v>
      </c>
      <c r="G753" s="20" t="str">
        <f>Source!DE689</f>
        <v>)*2</v>
      </c>
      <c r="H753" s="9">
        <f>Source!AV689</f>
        <v>1</v>
      </c>
      <c r="I753" s="9">
        <f>IF(Source!BB689&lt;&gt; 0, Source!BB689, 1)</f>
        <v>1</v>
      </c>
      <c r="J753" s="21">
        <f>Source!Q689</f>
        <v>139.80000000000001</v>
      </c>
      <c r="K753" s="21"/>
    </row>
    <row r="754" spans="1:22" ht="14.25" x14ac:dyDescent="0.2">
      <c r="A754" s="18"/>
      <c r="B754" s="18"/>
      <c r="C754" s="18" t="s">
        <v>828</v>
      </c>
      <c r="D754" s="19"/>
      <c r="E754" s="9"/>
      <c r="F754" s="21">
        <f>Source!AN689</f>
        <v>24</v>
      </c>
      <c r="G754" s="20" t="str">
        <f>Source!DF689</f>
        <v>)*2</v>
      </c>
      <c r="H754" s="9">
        <f>Source!AV689</f>
        <v>1</v>
      </c>
      <c r="I754" s="9">
        <f>IF(Source!BS689&lt;&gt; 0, Source!BS689, 1)</f>
        <v>1</v>
      </c>
      <c r="J754" s="26">
        <f>Source!R689</f>
        <v>96</v>
      </c>
      <c r="K754" s="21"/>
    </row>
    <row r="755" spans="1:22" ht="14.25" x14ac:dyDescent="0.2">
      <c r="A755" s="18"/>
      <c r="B755" s="18"/>
      <c r="C755" s="18" t="s">
        <v>822</v>
      </c>
      <c r="D755" s="19" t="s">
        <v>823</v>
      </c>
      <c r="E755" s="9">
        <f>Source!AT689</f>
        <v>70</v>
      </c>
      <c r="F755" s="21"/>
      <c r="G755" s="20"/>
      <c r="H755" s="9"/>
      <c r="I755" s="9"/>
      <c r="J755" s="21">
        <f>SUM(R751:R754)</f>
        <v>966.17</v>
      </c>
      <c r="K755" s="21"/>
    </row>
    <row r="756" spans="1:22" ht="14.25" x14ac:dyDescent="0.2">
      <c r="A756" s="18"/>
      <c r="B756" s="18"/>
      <c r="C756" s="18" t="s">
        <v>824</v>
      </c>
      <c r="D756" s="19" t="s">
        <v>823</v>
      </c>
      <c r="E756" s="9">
        <f>Source!AU689</f>
        <v>10</v>
      </c>
      <c r="F756" s="21"/>
      <c r="G756" s="20"/>
      <c r="H756" s="9"/>
      <c r="I756" s="9"/>
      <c r="J756" s="21">
        <f>SUM(T751:T755)</f>
        <v>138.02000000000001</v>
      </c>
      <c r="K756" s="21"/>
    </row>
    <row r="757" spans="1:22" ht="14.25" x14ac:dyDescent="0.2">
      <c r="A757" s="18"/>
      <c r="B757" s="18"/>
      <c r="C757" s="18" t="s">
        <v>829</v>
      </c>
      <c r="D757" s="19" t="s">
        <v>823</v>
      </c>
      <c r="E757" s="9">
        <f>108</f>
        <v>108</v>
      </c>
      <c r="F757" s="21"/>
      <c r="G757" s="20"/>
      <c r="H757" s="9"/>
      <c r="I757" s="9"/>
      <c r="J757" s="21">
        <f>SUM(V751:V756)</f>
        <v>103.68</v>
      </c>
      <c r="K757" s="21"/>
    </row>
    <row r="758" spans="1:22" ht="14.25" x14ac:dyDescent="0.2">
      <c r="A758" s="18"/>
      <c r="B758" s="18"/>
      <c r="C758" s="18" t="s">
        <v>825</v>
      </c>
      <c r="D758" s="19" t="s">
        <v>826</v>
      </c>
      <c r="E758" s="9">
        <f>Source!AQ689</f>
        <v>0.52</v>
      </c>
      <c r="F758" s="21"/>
      <c r="G758" s="20" t="str">
        <f>Source!DI689</f>
        <v>)*2</v>
      </c>
      <c r="H758" s="9">
        <f>Source!AV689</f>
        <v>1</v>
      </c>
      <c r="I758" s="9"/>
      <c r="J758" s="21"/>
      <c r="K758" s="21">
        <f>Source!U689</f>
        <v>2.08</v>
      </c>
    </row>
    <row r="759" spans="1:22" ht="15" x14ac:dyDescent="0.25">
      <c r="A759" s="23"/>
      <c r="B759" s="23"/>
      <c r="C759" s="23"/>
      <c r="D759" s="23"/>
      <c r="E759" s="23"/>
      <c r="F759" s="23"/>
      <c r="G759" s="23"/>
      <c r="H759" s="23"/>
      <c r="I759" s="45">
        <f>J752+J753+J755+J756+J757</f>
        <v>2727.91</v>
      </c>
      <c r="J759" s="45"/>
      <c r="K759" s="24">
        <f>IF(Source!I689&lt;&gt;0, ROUND(I759/Source!I689, 2), 0)</f>
        <v>1363.96</v>
      </c>
      <c r="P759" s="22">
        <f>I759</f>
        <v>2727.91</v>
      </c>
    </row>
    <row r="760" spans="1:22" ht="85.5" x14ac:dyDescent="0.2">
      <c r="A760" s="18">
        <v>86</v>
      </c>
      <c r="B760" s="18" t="str">
        <f>Source!F690</f>
        <v>1.25-2503-17-2/1</v>
      </c>
      <c r="C760" s="18" t="str">
        <f>Source!G690</f>
        <v>Техническое обслуживание эскалатора типа Thyssen в зданиях, угол наклона 30-35 градусов, высота подъема до 22 м, скорость 0,5-0,65 м/с, лестничное полотно, балюстрада, фартук - полугодовое</v>
      </c>
      <c r="D760" s="19" t="str">
        <f>Source!H690</f>
        <v>компл.</v>
      </c>
      <c r="E760" s="9">
        <f>Source!I690</f>
        <v>2</v>
      </c>
      <c r="F760" s="21"/>
      <c r="G760" s="20"/>
      <c r="H760" s="9"/>
      <c r="I760" s="9"/>
      <c r="J760" s="21"/>
      <c r="K760" s="21"/>
      <c r="Q760">
        <f>ROUND((Source!BZ690/100)*ROUND((Source!AF690*Source!AV690)*Source!I690, 2), 2)</f>
        <v>668.89</v>
      </c>
      <c r="R760">
        <f>Source!X690</f>
        <v>668.89</v>
      </c>
      <c r="S760">
        <f>ROUND((Source!CA690/100)*ROUND((Source!AF690*Source!AV690)*Source!I690, 2), 2)</f>
        <v>95.56</v>
      </c>
      <c r="T760">
        <f>Source!Y690</f>
        <v>95.56</v>
      </c>
      <c r="U760">
        <f>ROUND((175/100)*ROUND((Source!AE690*Source!AV690)*Source!I690, 2), 2)</f>
        <v>112</v>
      </c>
      <c r="V760">
        <f>ROUND((108/100)*ROUND(Source!CS690*Source!I690, 2), 2)</f>
        <v>69.12</v>
      </c>
    </row>
    <row r="761" spans="1:22" ht="14.25" x14ac:dyDescent="0.2">
      <c r="A761" s="18"/>
      <c r="B761" s="18"/>
      <c r="C761" s="18" t="s">
        <v>820</v>
      </c>
      <c r="D761" s="19"/>
      <c r="E761" s="9"/>
      <c r="F761" s="21">
        <f>Source!AO690</f>
        <v>477.78</v>
      </c>
      <c r="G761" s="20" t="str">
        <f>Source!DG690</f>
        <v/>
      </c>
      <c r="H761" s="9">
        <f>Source!AV690</f>
        <v>1</v>
      </c>
      <c r="I761" s="9">
        <f>IF(Source!BA690&lt;&gt; 0, Source!BA690, 1)</f>
        <v>1</v>
      </c>
      <c r="J761" s="21">
        <f>Source!S690</f>
        <v>955.56</v>
      </c>
      <c r="K761" s="21"/>
    </row>
    <row r="762" spans="1:22" ht="14.25" x14ac:dyDescent="0.2">
      <c r="A762" s="18"/>
      <c r="B762" s="18"/>
      <c r="C762" s="18" t="s">
        <v>827</v>
      </c>
      <c r="D762" s="19"/>
      <c r="E762" s="9"/>
      <c r="F762" s="21">
        <f>Source!AM690</f>
        <v>46.59</v>
      </c>
      <c r="G762" s="20" t="str">
        <f>Source!DE690</f>
        <v/>
      </c>
      <c r="H762" s="9">
        <f>Source!AV690</f>
        <v>1</v>
      </c>
      <c r="I762" s="9">
        <f>IF(Source!BB690&lt;&gt; 0, Source!BB690, 1)</f>
        <v>1</v>
      </c>
      <c r="J762" s="21">
        <f>Source!Q690</f>
        <v>93.18</v>
      </c>
      <c r="K762" s="21"/>
    </row>
    <row r="763" spans="1:22" ht="14.25" x14ac:dyDescent="0.2">
      <c r="A763" s="18"/>
      <c r="B763" s="18"/>
      <c r="C763" s="18" t="s">
        <v>828</v>
      </c>
      <c r="D763" s="19"/>
      <c r="E763" s="9"/>
      <c r="F763" s="21">
        <f>Source!AN690</f>
        <v>32</v>
      </c>
      <c r="G763" s="20" t="str">
        <f>Source!DF690</f>
        <v/>
      </c>
      <c r="H763" s="9">
        <f>Source!AV690</f>
        <v>1</v>
      </c>
      <c r="I763" s="9">
        <f>IF(Source!BS690&lt;&gt; 0, Source!BS690, 1)</f>
        <v>1</v>
      </c>
      <c r="J763" s="26">
        <f>Source!R690</f>
        <v>64</v>
      </c>
      <c r="K763" s="21"/>
    </row>
    <row r="764" spans="1:22" ht="14.25" x14ac:dyDescent="0.2">
      <c r="A764" s="18"/>
      <c r="B764" s="18"/>
      <c r="C764" s="18" t="s">
        <v>822</v>
      </c>
      <c r="D764" s="19" t="s">
        <v>823</v>
      </c>
      <c r="E764" s="9">
        <f>Source!AT690</f>
        <v>70</v>
      </c>
      <c r="F764" s="21"/>
      <c r="G764" s="20"/>
      <c r="H764" s="9"/>
      <c r="I764" s="9"/>
      <c r="J764" s="21">
        <f>SUM(R760:R763)</f>
        <v>668.89</v>
      </c>
      <c r="K764" s="21"/>
    </row>
    <row r="765" spans="1:22" ht="14.25" x14ac:dyDescent="0.2">
      <c r="A765" s="18"/>
      <c r="B765" s="18"/>
      <c r="C765" s="18" t="s">
        <v>824</v>
      </c>
      <c r="D765" s="19" t="s">
        <v>823</v>
      </c>
      <c r="E765" s="9">
        <f>Source!AU690</f>
        <v>10</v>
      </c>
      <c r="F765" s="21"/>
      <c r="G765" s="20"/>
      <c r="H765" s="9"/>
      <c r="I765" s="9"/>
      <c r="J765" s="21">
        <f>SUM(T760:T764)</f>
        <v>95.56</v>
      </c>
      <c r="K765" s="21"/>
    </row>
    <row r="766" spans="1:22" ht="14.25" x14ac:dyDescent="0.2">
      <c r="A766" s="18"/>
      <c r="B766" s="18"/>
      <c r="C766" s="18" t="s">
        <v>829</v>
      </c>
      <c r="D766" s="19" t="s">
        <v>823</v>
      </c>
      <c r="E766" s="9">
        <f>108</f>
        <v>108</v>
      </c>
      <c r="F766" s="21"/>
      <c r="G766" s="20"/>
      <c r="H766" s="9"/>
      <c r="I766" s="9"/>
      <c r="J766" s="21">
        <f>SUM(V760:V765)</f>
        <v>69.12</v>
      </c>
      <c r="K766" s="21"/>
    </row>
    <row r="767" spans="1:22" ht="14.25" x14ac:dyDescent="0.2">
      <c r="A767" s="18"/>
      <c r="B767" s="18"/>
      <c r="C767" s="18" t="s">
        <v>825</v>
      </c>
      <c r="D767" s="19" t="s">
        <v>826</v>
      </c>
      <c r="E767" s="9">
        <f>Source!AQ690</f>
        <v>0.72</v>
      </c>
      <c r="F767" s="21"/>
      <c r="G767" s="20" t="str">
        <f>Source!DI690</f>
        <v/>
      </c>
      <c r="H767" s="9">
        <f>Source!AV690</f>
        <v>1</v>
      </c>
      <c r="I767" s="9"/>
      <c r="J767" s="21"/>
      <c r="K767" s="21">
        <f>Source!U690</f>
        <v>1.44</v>
      </c>
    </row>
    <row r="768" spans="1:22" ht="15" x14ac:dyDescent="0.25">
      <c r="A768" s="23"/>
      <c r="B768" s="23"/>
      <c r="C768" s="23"/>
      <c r="D768" s="23"/>
      <c r="E768" s="23"/>
      <c r="F768" s="23"/>
      <c r="G768" s="23"/>
      <c r="H768" s="23"/>
      <c r="I768" s="45">
        <f>J761+J762+J764+J765+J766</f>
        <v>1882.31</v>
      </c>
      <c r="J768" s="45"/>
      <c r="K768" s="24">
        <f>IF(Source!I690&lt;&gt;0, ROUND(I768/Source!I690, 2), 0)</f>
        <v>941.16</v>
      </c>
      <c r="P768" s="22">
        <f>I768</f>
        <v>1882.31</v>
      </c>
    </row>
    <row r="769" spans="1:22" ht="71.25" x14ac:dyDescent="0.2">
      <c r="A769" s="18">
        <v>87</v>
      </c>
      <c r="B769" s="18" t="str">
        <f>Source!F691</f>
        <v>1.25-2503-17-3/1</v>
      </c>
      <c r="C769" s="18" t="str">
        <f>Source!G691</f>
        <v>Техническое обслуживание эскалатора типа Thyssen в зданиях, угол наклона 30-35 градусов, высота подъема до 22 м, скорость 0,5-0,65 м/с, лестничное полотно, балюстрада, фартук - годовое</v>
      </c>
      <c r="D769" s="19" t="str">
        <f>Source!H691</f>
        <v>компл.</v>
      </c>
      <c r="E769" s="9">
        <f>Source!I691</f>
        <v>2</v>
      </c>
      <c r="F769" s="21"/>
      <c r="G769" s="20"/>
      <c r="H769" s="9"/>
      <c r="I769" s="9"/>
      <c r="J769" s="21"/>
      <c r="K769" s="21"/>
      <c r="Q769">
        <f>ROUND((Source!BZ691/100)*ROUND((Source!AF691*Source!AV691)*Source!I691, 2), 2)</f>
        <v>2712.7</v>
      </c>
      <c r="R769">
        <f>Source!X691</f>
        <v>2712.7</v>
      </c>
      <c r="S769">
        <f>ROUND((Source!CA691/100)*ROUND((Source!AF691*Source!AV691)*Source!I691, 2), 2)</f>
        <v>387.53</v>
      </c>
      <c r="T769">
        <f>Source!Y691</f>
        <v>387.53</v>
      </c>
      <c r="U769">
        <f>ROUND((175/100)*ROUND((Source!AE691*Source!AV691)*Source!I691, 2), 2)</f>
        <v>392</v>
      </c>
      <c r="V769">
        <f>ROUND((108/100)*ROUND(Source!CS691*Source!I691, 2), 2)</f>
        <v>241.92</v>
      </c>
    </row>
    <row r="770" spans="1:22" ht="14.25" x14ac:dyDescent="0.2">
      <c r="A770" s="18"/>
      <c r="B770" s="18"/>
      <c r="C770" s="18" t="s">
        <v>820</v>
      </c>
      <c r="D770" s="19"/>
      <c r="E770" s="9"/>
      <c r="F770" s="21">
        <f>Source!AO691</f>
        <v>1937.64</v>
      </c>
      <c r="G770" s="20" t="str">
        <f>Source!DG691</f>
        <v/>
      </c>
      <c r="H770" s="9">
        <f>Source!AV691</f>
        <v>1</v>
      </c>
      <c r="I770" s="9">
        <f>IF(Source!BA691&lt;&gt; 0, Source!BA691, 1)</f>
        <v>1</v>
      </c>
      <c r="J770" s="21">
        <f>Source!S691</f>
        <v>3875.28</v>
      </c>
      <c r="K770" s="21"/>
    </row>
    <row r="771" spans="1:22" ht="14.25" x14ac:dyDescent="0.2">
      <c r="A771" s="18"/>
      <c r="B771" s="18"/>
      <c r="C771" s="18" t="s">
        <v>827</v>
      </c>
      <c r="D771" s="19"/>
      <c r="E771" s="9"/>
      <c r="F771" s="21">
        <f>Source!AM691</f>
        <v>163.08000000000001</v>
      </c>
      <c r="G771" s="20" t="str">
        <f>Source!DE691</f>
        <v/>
      </c>
      <c r="H771" s="9">
        <f>Source!AV691</f>
        <v>1</v>
      </c>
      <c r="I771" s="9">
        <f>IF(Source!BB691&lt;&gt; 0, Source!BB691, 1)</f>
        <v>1</v>
      </c>
      <c r="J771" s="21">
        <f>Source!Q691</f>
        <v>326.16000000000003</v>
      </c>
      <c r="K771" s="21"/>
    </row>
    <row r="772" spans="1:22" ht="14.25" x14ac:dyDescent="0.2">
      <c r="A772" s="18"/>
      <c r="B772" s="18"/>
      <c r="C772" s="18" t="s">
        <v>828</v>
      </c>
      <c r="D772" s="19"/>
      <c r="E772" s="9"/>
      <c r="F772" s="21">
        <f>Source!AN691</f>
        <v>112</v>
      </c>
      <c r="G772" s="20" t="str">
        <f>Source!DF691</f>
        <v/>
      </c>
      <c r="H772" s="9">
        <f>Source!AV691</f>
        <v>1</v>
      </c>
      <c r="I772" s="9">
        <f>IF(Source!BS691&lt;&gt; 0, Source!BS691, 1)</f>
        <v>1</v>
      </c>
      <c r="J772" s="26">
        <f>Source!R691</f>
        <v>224</v>
      </c>
      <c r="K772" s="21"/>
    </row>
    <row r="773" spans="1:22" ht="14.25" x14ac:dyDescent="0.2">
      <c r="A773" s="18"/>
      <c r="B773" s="18"/>
      <c r="C773" s="18" t="s">
        <v>821</v>
      </c>
      <c r="D773" s="19"/>
      <c r="E773" s="9"/>
      <c r="F773" s="21">
        <f>Source!AL691</f>
        <v>3414.85</v>
      </c>
      <c r="G773" s="20" t="str">
        <f>Source!DD691</f>
        <v/>
      </c>
      <c r="H773" s="9">
        <f>Source!AW691</f>
        <v>1</v>
      </c>
      <c r="I773" s="9">
        <f>IF(Source!BC691&lt;&gt; 0, Source!BC691, 1)</f>
        <v>1</v>
      </c>
      <c r="J773" s="21">
        <f>Source!P691</f>
        <v>6829.7</v>
      </c>
      <c r="K773" s="21"/>
    </row>
    <row r="774" spans="1:22" ht="14.25" x14ac:dyDescent="0.2">
      <c r="A774" s="18"/>
      <c r="B774" s="18"/>
      <c r="C774" s="18" t="s">
        <v>822</v>
      </c>
      <c r="D774" s="19" t="s">
        <v>823</v>
      </c>
      <c r="E774" s="9">
        <f>Source!AT691</f>
        <v>70</v>
      </c>
      <c r="F774" s="21"/>
      <c r="G774" s="20"/>
      <c r="H774" s="9"/>
      <c r="I774" s="9"/>
      <c r="J774" s="21">
        <f>SUM(R769:R773)</f>
        <v>2712.7</v>
      </c>
      <c r="K774" s="21"/>
    </row>
    <row r="775" spans="1:22" ht="14.25" x14ac:dyDescent="0.2">
      <c r="A775" s="18"/>
      <c r="B775" s="18"/>
      <c r="C775" s="18" t="s">
        <v>824</v>
      </c>
      <c r="D775" s="19" t="s">
        <v>823</v>
      </c>
      <c r="E775" s="9">
        <f>Source!AU691</f>
        <v>10</v>
      </c>
      <c r="F775" s="21"/>
      <c r="G775" s="20"/>
      <c r="H775" s="9"/>
      <c r="I775" s="9"/>
      <c r="J775" s="21">
        <f>SUM(T769:T774)</f>
        <v>387.53</v>
      </c>
      <c r="K775" s="21"/>
    </row>
    <row r="776" spans="1:22" ht="14.25" x14ac:dyDescent="0.2">
      <c r="A776" s="18"/>
      <c r="B776" s="18"/>
      <c r="C776" s="18" t="s">
        <v>829</v>
      </c>
      <c r="D776" s="19" t="s">
        <v>823</v>
      </c>
      <c r="E776" s="9">
        <f>108</f>
        <v>108</v>
      </c>
      <c r="F776" s="21"/>
      <c r="G776" s="20"/>
      <c r="H776" s="9"/>
      <c r="I776" s="9"/>
      <c r="J776" s="21">
        <f>SUM(V769:V775)</f>
        <v>241.92</v>
      </c>
      <c r="K776" s="21"/>
    </row>
    <row r="777" spans="1:22" ht="14.25" x14ac:dyDescent="0.2">
      <c r="A777" s="18"/>
      <c r="B777" s="18"/>
      <c r="C777" s="18" t="s">
        <v>825</v>
      </c>
      <c r="D777" s="19" t="s">
        <v>826</v>
      </c>
      <c r="E777" s="9">
        <f>Source!AQ691</f>
        <v>2.92</v>
      </c>
      <c r="F777" s="21"/>
      <c r="G777" s="20" t="str">
        <f>Source!DI691</f>
        <v/>
      </c>
      <c r="H777" s="9">
        <f>Source!AV691</f>
        <v>1</v>
      </c>
      <c r="I777" s="9"/>
      <c r="J777" s="21"/>
      <c r="K777" s="21">
        <f>Source!U691</f>
        <v>5.84</v>
      </c>
    </row>
    <row r="778" spans="1:22" ht="15" x14ac:dyDescent="0.25">
      <c r="A778" s="23"/>
      <c r="B778" s="23"/>
      <c r="C778" s="23"/>
      <c r="D778" s="23"/>
      <c r="E778" s="23"/>
      <c r="F778" s="23"/>
      <c r="G778" s="23"/>
      <c r="H778" s="23"/>
      <c r="I778" s="45">
        <f>J770+J771+J773+J774+J775+J776</f>
        <v>14373.29</v>
      </c>
      <c r="J778" s="45"/>
      <c r="K778" s="24">
        <f>IF(Source!I691&lt;&gt;0, ROUND(I778/Source!I691, 2), 0)</f>
        <v>7186.65</v>
      </c>
      <c r="P778" s="22">
        <f>I778</f>
        <v>14373.29</v>
      </c>
    </row>
    <row r="779" spans="1:22" ht="71.25" x14ac:dyDescent="0.2">
      <c r="A779" s="18">
        <v>88</v>
      </c>
      <c r="B779" s="18" t="str">
        <f>Source!F692</f>
        <v>1.25-2503-3-1/1</v>
      </c>
      <c r="C779" s="18" t="str">
        <f>Source!G692</f>
        <v>Техническое обслуживание эскалатора типа OTIS NCE в зданиях, угол наклона 30-35 градусов, высота подъема до 6 м, скорость 0,5-0,65 м/с, привод эскалатора - ежемесячное</v>
      </c>
      <c r="D779" s="19" t="str">
        <f>Source!H692</f>
        <v>шт.</v>
      </c>
      <c r="E779" s="9">
        <f>Source!I692</f>
        <v>2</v>
      </c>
      <c r="F779" s="21"/>
      <c r="G779" s="20"/>
      <c r="H779" s="9"/>
      <c r="I779" s="9"/>
      <c r="J779" s="21"/>
      <c r="K779" s="21"/>
      <c r="Q779">
        <f>ROUND((Source!BZ692/100)*ROUND((Source!AF692*Source!AV692)*Source!I692, 2), 2)</f>
        <v>2006.68</v>
      </c>
      <c r="R779">
        <f>Source!X692</f>
        <v>2006.68</v>
      </c>
      <c r="S779">
        <f>ROUND((Source!CA692/100)*ROUND((Source!AF692*Source!AV692)*Source!I692, 2), 2)</f>
        <v>286.67</v>
      </c>
      <c r="T779">
        <f>Source!Y692</f>
        <v>286.67</v>
      </c>
      <c r="U779">
        <f>ROUND((175/100)*ROUND((Source!AE692*Source!AV692)*Source!I692, 2), 2)</f>
        <v>260.3</v>
      </c>
      <c r="V779">
        <f>ROUND((108/100)*ROUND(Source!CS692*Source!I692, 2), 2)</f>
        <v>160.63999999999999</v>
      </c>
    </row>
    <row r="780" spans="1:22" ht="14.25" x14ac:dyDescent="0.2">
      <c r="A780" s="18"/>
      <c r="B780" s="18"/>
      <c r="C780" s="18" t="s">
        <v>820</v>
      </c>
      <c r="D780" s="19"/>
      <c r="E780" s="9"/>
      <c r="F780" s="21">
        <f>Source!AO692</f>
        <v>477.78</v>
      </c>
      <c r="G780" s="20" t="str">
        <f>Source!DG692</f>
        <v>)*3</v>
      </c>
      <c r="H780" s="9">
        <f>Source!AV692</f>
        <v>1</v>
      </c>
      <c r="I780" s="9">
        <f>IF(Source!BA692&lt;&gt; 0, Source!BA692, 1)</f>
        <v>1</v>
      </c>
      <c r="J780" s="21">
        <f>Source!S692</f>
        <v>2866.68</v>
      </c>
      <c r="K780" s="21"/>
    </row>
    <row r="781" spans="1:22" ht="14.25" x14ac:dyDescent="0.2">
      <c r="A781" s="18"/>
      <c r="B781" s="18"/>
      <c r="C781" s="18" t="s">
        <v>827</v>
      </c>
      <c r="D781" s="19"/>
      <c r="E781" s="9"/>
      <c r="F781" s="21">
        <f>Source!AM692</f>
        <v>39.090000000000003</v>
      </c>
      <c r="G781" s="20" t="str">
        <f>Source!DE692</f>
        <v>)*3</v>
      </c>
      <c r="H781" s="9">
        <f>Source!AV692</f>
        <v>1</v>
      </c>
      <c r="I781" s="9">
        <f>IF(Source!BB692&lt;&gt; 0, Source!BB692, 1)</f>
        <v>1</v>
      </c>
      <c r="J781" s="21">
        <f>Source!Q692</f>
        <v>234.54</v>
      </c>
      <c r="K781" s="21"/>
    </row>
    <row r="782" spans="1:22" ht="14.25" x14ac:dyDescent="0.2">
      <c r="A782" s="18"/>
      <c r="B782" s="18"/>
      <c r="C782" s="18" t="s">
        <v>828</v>
      </c>
      <c r="D782" s="19"/>
      <c r="E782" s="9"/>
      <c r="F782" s="21">
        <f>Source!AN692</f>
        <v>24.79</v>
      </c>
      <c r="G782" s="20" t="str">
        <f>Source!DF692</f>
        <v>)*3</v>
      </c>
      <c r="H782" s="9">
        <f>Source!AV692</f>
        <v>1</v>
      </c>
      <c r="I782" s="9">
        <f>IF(Source!BS692&lt;&gt; 0, Source!BS692, 1)</f>
        <v>1</v>
      </c>
      <c r="J782" s="26">
        <f>Source!R692</f>
        <v>148.74</v>
      </c>
      <c r="K782" s="21"/>
    </row>
    <row r="783" spans="1:22" ht="14.25" x14ac:dyDescent="0.2">
      <c r="A783" s="18"/>
      <c r="B783" s="18"/>
      <c r="C783" s="18" t="s">
        <v>821</v>
      </c>
      <c r="D783" s="19"/>
      <c r="E783" s="9"/>
      <c r="F783" s="21">
        <f>Source!AL692</f>
        <v>106.53</v>
      </c>
      <c r="G783" s="20" t="str">
        <f>Source!DD692</f>
        <v>)*3</v>
      </c>
      <c r="H783" s="9">
        <f>Source!AW692</f>
        <v>1</v>
      </c>
      <c r="I783" s="9">
        <f>IF(Source!BC692&lt;&gt; 0, Source!BC692, 1)</f>
        <v>1</v>
      </c>
      <c r="J783" s="21">
        <f>Source!P692</f>
        <v>639.17999999999995</v>
      </c>
      <c r="K783" s="21"/>
    </row>
    <row r="784" spans="1:22" ht="14.25" x14ac:dyDescent="0.2">
      <c r="A784" s="18"/>
      <c r="B784" s="18"/>
      <c r="C784" s="18" t="s">
        <v>822</v>
      </c>
      <c r="D784" s="19" t="s">
        <v>823</v>
      </c>
      <c r="E784" s="9">
        <f>Source!AT692</f>
        <v>70</v>
      </c>
      <c r="F784" s="21"/>
      <c r="G784" s="20"/>
      <c r="H784" s="9"/>
      <c r="I784" s="9"/>
      <c r="J784" s="21">
        <f>SUM(R779:R783)</f>
        <v>2006.68</v>
      </c>
      <c r="K784" s="21"/>
    </row>
    <row r="785" spans="1:22" ht="14.25" x14ac:dyDescent="0.2">
      <c r="A785" s="18"/>
      <c r="B785" s="18"/>
      <c r="C785" s="18" t="s">
        <v>824</v>
      </c>
      <c r="D785" s="19" t="s">
        <v>823</v>
      </c>
      <c r="E785" s="9">
        <f>Source!AU692</f>
        <v>10</v>
      </c>
      <c r="F785" s="21"/>
      <c r="G785" s="20"/>
      <c r="H785" s="9"/>
      <c r="I785" s="9"/>
      <c r="J785" s="21">
        <f>SUM(T779:T784)</f>
        <v>286.67</v>
      </c>
      <c r="K785" s="21"/>
    </row>
    <row r="786" spans="1:22" ht="14.25" x14ac:dyDescent="0.2">
      <c r="A786" s="18"/>
      <c r="B786" s="18"/>
      <c r="C786" s="18" t="s">
        <v>829</v>
      </c>
      <c r="D786" s="19" t="s">
        <v>823</v>
      </c>
      <c r="E786" s="9">
        <f>108</f>
        <v>108</v>
      </c>
      <c r="F786" s="21"/>
      <c r="G786" s="20"/>
      <c r="H786" s="9"/>
      <c r="I786" s="9"/>
      <c r="J786" s="21">
        <f>SUM(V779:V785)</f>
        <v>160.63999999999999</v>
      </c>
      <c r="K786" s="21"/>
    </row>
    <row r="787" spans="1:22" ht="14.25" x14ac:dyDescent="0.2">
      <c r="A787" s="18"/>
      <c r="B787" s="18"/>
      <c r="C787" s="18" t="s">
        <v>825</v>
      </c>
      <c r="D787" s="19" t="s">
        <v>826</v>
      </c>
      <c r="E787" s="9">
        <f>Source!AQ692</f>
        <v>0.72</v>
      </c>
      <c r="F787" s="21"/>
      <c r="G787" s="20" t="str">
        <f>Source!DI692</f>
        <v>)*3</v>
      </c>
      <c r="H787" s="9">
        <f>Source!AV692</f>
        <v>1</v>
      </c>
      <c r="I787" s="9"/>
      <c r="J787" s="21"/>
      <c r="K787" s="21">
        <f>Source!U692</f>
        <v>4.32</v>
      </c>
    </row>
    <row r="788" spans="1:22" ht="15" x14ac:dyDescent="0.25">
      <c r="A788" s="23"/>
      <c r="B788" s="23"/>
      <c r="C788" s="23"/>
      <c r="D788" s="23"/>
      <c r="E788" s="23"/>
      <c r="F788" s="23"/>
      <c r="G788" s="23"/>
      <c r="H788" s="23"/>
      <c r="I788" s="45">
        <f>J780+J781+J783+J784+J785+J786</f>
        <v>6194.39</v>
      </c>
      <c r="J788" s="45"/>
      <c r="K788" s="24">
        <f>IF(Source!I692&lt;&gt;0, ROUND(I788/Source!I692, 2), 0)</f>
        <v>3097.2</v>
      </c>
      <c r="P788" s="22">
        <f>I788</f>
        <v>6194.39</v>
      </c>
    </row>
    <row r="789" spans="1:22" ht="71.25" x14ac:dyDescent="0.2">
      <c r="A789" s="18">
        <v>89</v>
      </c>
      <c r="B789" s="18" t="str">
        <f>Source!F693</f>
        <v>1.25-2503-3-2/1</v>
      </c>
      <c r="C789" s="18" t="str">
        <f>Source!G693</f>
        <v>Техническое обслуживание эскалатора типа OTIS NCE в зданиях, угол наклона 30-35 градусов, высота подъема до 6 м, скорость 0,5-0,65 м/с, привод эскалатора - годовое</v>
      </c>
      <c r="D789" s="19" t="str">
        <f>Source!H693</f>
        <v>шт.</v>
      </c>
      <c r="E789" s="9">
        <f>Source!I693</f>
        <v>2</v>
      </c>
      <c r="F789" s="21"/>
      <c r="G789" s="20"/>
      <c r="H789" s="9"/>
      <c r="I789" s="9"/>
      <c r="J789" s="21"/>
      <c r="K789" s="21"/>
      <c r="Q789">
        <f>ROUND((Source!BZ693/100)*ROUND((Source!AF693*Source!AV693)*Source!I693, 2), 2)</f>
        <v>947.59</v>
      </c>
      <c r="R789">
        <f>Source!X693</f>
        <v>947.59</v>
      </c>
      <c r="S789">
        <f>ROUND((Source!CA693/100)*ROUND((Source!AF693*Source!AV693)*Source!I693, 2), 2)</f>
        <v>135.37</v>
      </c>
      <c r="T789">
        <f>Source!Y693</f>
        <v>135.37</v>
      </c>
      <c r="U789">
        <f>ROUND((175/100)*ROUND((Source!AE693*Source!AV693)*Source!I693, 2), 2)</f>
        <v>144.59</v>
      </c>
      <c r="V789">
        <f>ROUND((108/100)*ROUND(Source!CS693*Source!I693, 2), 2)</f>
        <v>89.23</v>
      </c>
    </row>
    <row r="790" spans="1:22" ht="14.25" x14ac:dyDescent="0.2">
      <c r="A790" s="18"/>
      <c r="B790" s="18"/>
      <c r="C790" s="18" t="s">
        <v>820</v>
      </c>
      <c r="D790" s="19"/>
      <c r="E790" s="9"/>
      <c r="F790" s="21">
        <f>Source!AO693</f>
        <v>676.85</v>
      </c>
      <c r="G790" s="20" t="str">
        <f>Source!DG693</f>
        <v/>
      </c>
      <c r="H790" s="9">
        <f>Source!AV693</f>
        <v>1</v>
      </c>
      <c r="I790" s="9">
        <f>IF(Source!BA693&lt;&gt; 0, Source!BA693, 1)</f>
        <v>1</v>
      </c>
      <c r="J790" s="21">
        <f>Source!S693</f>
        <v>1353.7</v>
      </c>
      <c r="K790" s="21"/>
    </row>
    <row r="791" spans="1:22" ht="14.25" x14ac:dyDescent="0.2">
      <c r="A791" s="18"/>
      <c r="B791" s="18"/>
      <c r="C791" s="18" t="s">
        <v>827</v>
      </c>
      <c r="D791" s="19"/>
      <c r="E791" s="9"/>
      <c r="F791" s="21">
        <f>Source!AM693</f>
        <v>65.150000000000006</v>
      </c>
      <c r="G791" s="20" t="str">
        <f>Source!DE693</f>
        <v/>
      </c>
      <c r="H791" s="9">
        <f>Source!AV693</f>
        <v>1</v>
      </c>
      <c r="I791" s="9">
        <f>IF(Source!BB693&lt;&gt; 0, Source!BB693, 1)</f>
        <v>1</v>
      </c>
      <c r="J791" s="21">
        <f>Source!Q693</f>
        <v>130.30000000000001</v>
      </c>
      <c r="K791" s="21"/>
    </row>
    <row r="792" spans="1:22" ht="14.25" x14ac:dyDescent="0.2">
      <c r="A792" s="18"/>
      <c r="B792" s="18"/>
      <c r="C792" s="18" t="s">
        <v>828</v>
      </c>
      <c r="D792" s="19"/>
      <c r="E792" s="9"/>
      <c r="F792" s="21">
        <f>Source!AN693</f>
        <v>41.31</v>
      </c>
      <c r="G792" s="20" t="str">
        <f>Source!DF693</f>
        <v/>
      </c>
      <c r="H792" s="9">
        <f>Source!AV693</f>
        <v>1</v>
      </c>
      <c r="I792" s="9">
        <f>IF(Source!BS693&lt;&gt; 0, Source!BS693, 1)</f>
        <v>1</v>
      </c>
      <c r="J792" s="26">
        <f>Source!R693</f>
        <v>82.62</v>
      </c>
      <c r="K792" s="21"/>
    </row>
    <row r="793" spans="1:22" ht="14.25" x14ac:dyDescent="0.2">
      <c r="A793" s="18"/>
      <c r="B793" s="18"/>
      <c r="C793" s="18" t="s">
        <v>821</v>
      </c>
      <c r="D793" s="19"/>
      <c r="E793" s="9"/>
      <c r="F793" s="21">
        <f>Source!AL693</f>
        <v>135.4</v>
      </c>
      <c r="G793" s="20" t="str">
        <f>Source!DD693</f>
        <v/>
      </c>
      <c r="H793" s="9">
        <f>Source!AW693</f>
        <v>1</v>
      </c>
      <c r="I793" s="9">
        <f>IF(Source!BC693&lt;&gt; 0, Source!BC693, 1)</f>
        <v>1</v>
      </c>
      <c r="J793" s="21">
        <f>Source!P693</f>
        <v>270.8</v>
      </c>
      <c r="K793" s="21"/>
    </row>
    <row r="794" spans="1:22" ht="14.25" x14ac:dyDescent="0.2">
      <c r="A794" s="18"/>
      <c r="B794" s="18"/>
      <c r="C794" s="18" t="s">
        <v>822</v>
      </c>
      <c r="D794" s="19" t="s">
        <v>823</v>
      </c>
      <c r="E794" s="9">
        <f>Source!AT693</f>
        <v>70</v>
      </c>
      <c r="F794" s="21"/>
      <c r="G794" s="20"/>
      <c r="H794" s="9"/>
      <c r="I794" s="9"/>
      <c r="J794" s="21">
        <f>SUM(R789:R793)</f>
        <v>947.59</v>
      </c>
      <c r="K794" s="21"/>
    </row>
    <row r="795" spans="1:22" ht="14.25" x14ac:dyDescent="0.2">
      <c r="A795" s="18"/>
      <c r="B795" s="18"/>
      <c r="C795" s="18" t="s">
        <v>824</v>
      </c>
      <c r="D795" s="19" t="s">
        <v>823</v>
      </c>
      <c r="E795" s="9">
        <f>Source!AU693</f>
        <v>10</v>
      </c>
      <c r="F795" s="21"/>
      <c r="G795" s="20"/>
      <c r="H795" s="9"/>
      <c r="I795" s="9"/>
      <c r="J795" s="21">
        <f>SUM(T789:T794)</f>
        <v>135.37</v>
      </c>
      <c r="K795" s="21"/>
    </row>
    <row r="796" spans="1:22" ht="14.25" x14ac:dyDescent="0.2">
      <c r="A796" s="18"/>
      <c r="B796" s="18"/>
      <c r="C796" s="18" t="s">
        <v>829</v>
      </c>
      <c r="D796" s="19" t="s">
        <v>823</v>
      </c>
      <c r="E796" s="9">
        <f>108</f>
        <v>108</v>
      </c>
      <c r="F796" s="21"/>
      <c r="G796" s="20"/>
      <c r="H796" s="9"/>
      <c r="I796" s="9"/>
      <c r="J796" s="21">
        <f>SUM(V789:V795)</f>
        <v>89.23</v>
      </c>
      <c r="K796" s="21"/>
    </row>
    <row r="797" spans="1:22" ht="14.25" x14ac:dyDescent="0.2">
      <c r="A797" s="18"/>
      <c r="B797" s="18"/>
      <c r="C797" s="18" t="s">
        <v>825</v>
      </c>
      <c r="D797" s="19" t="s">
        <v>826</v>
      </c>
      <c r="E797" s="9">
        <f>Source!AQ693</f>
        <v>1.02</v>
      </c>
      <c r="F797" s="21"/>
      <c r="G797" s="20" t="str">
        <f>Source!DI693</f>
        <v/>
      </c>
      <c r="H797" s="9">
        <f>Source!AV693</f>
        <v>1</v>
      </c>
      <c r="I797" s="9"/>
      <c r="J797" s="21"/>
      <c r="K797" s="21">
        <f>Source!U693</f>
        <v>2.04</v>
      </c>
    </row>
    <row r="798" spans="1:22" ht="15" x14ac:dyDescent="0.25">
      <c r="A798" s="23"/>
      <c r="B798" s="23"/>
      <c r="C798" s="23"/>
      <c r="D798" s="23"/>
      <c r="E798" s="23"/>
      <c r="F798" s="23"/>
      <c r="G798" s="23"/>
      <c r="H798" s="23"/>
      <c r="I798" s="45">
        <f>J790+J791+J793+J794+J795+J796</f>
        <v>2926.99</v>
      </c>
      <c r="J798" s="45"/>
      <c r="K798" s="24">
        <f>IF(Source!I693&lt;&gt;0, ROUND(I798/Source!I693, 2), 0)</f>
        <v>1463.5</v>
      </c>
      <c r="P798" s="22">
        <f>I798</f>
        <v>2926.99</v>
      </c>
    </row>
    <row r="799" spans="1:22" ht="85.5" x14ac:dyDescent="0.2">
      <c r="A799" s="18">
        <v>90</v>
      </c>
      <c r="B799" s="18" t="str">
        <f>Source!F694</f>
        <v>1.25-2503-7-1/1</v>
      </c>
      <c r="C799" s="18" t="str">
        <f>Source!G694</f>
        <v>Техническое обслуживание эскалатора типа OTIS NCE в зданиях, угол наклона 30-35 градусов, высота подъема до 6 м, скорость 0,5-0,65 м/с, лестничное полотно, балюстрада, фартук - ежемесячное</v>
      </c>
      <c r="D799" s="19" t="str">
        <f>Source!H694</f>
        <v>компл.</v>
      </c>
      <c r="E799" s="9">
        <f>Source!I694</f>
        <v>2</v>
      </c>
      <c r="F799" s="21"/>
      <c r="G799" s="20"/>
      <c r="H799" s="9"/>
      <c r="I799" s="9"/>
      <c r="J799" s="21"/>
      <c r="K799" s="21"/>
      <c r="Q799">
        <f>ROUND((Source!BZ694/100)*ROUND((Source!AF694*Source!AV694)*Source!I694, 2), 2)</f>
        <v>1040.48</v>
      </c>
      <c r="R799">
        <f>Source!X694</f>
        <v>1040.48</v>
      </c>
      <c r="S799">
        <f>ROUND((Source!CA694/100)*ROUND((Source!AF694*Source!AV694)*Source!I694, 2), 2)</f>
        <v>148.63999999999999</v>
      </c>
      <c r="T799">
        <f>Source!Y694</f>
        <v>148.63999999999999</v>
      </c>
      <c r="U799">
        <f>ROUND((175/100)*ROUND((Source!AE694*Source!AV694)*Source!I694, 2), 2)</f>
        <v>173.53</v>
      </c>
      <c r="V799">
        <f>ROUND((108/100)*ROUND(Source!CS694*Source!I694, 2), 2)</f>
        <v>107.09</v>
      </c>
    </row>
    <row r="800" spans="1:22" ht="14.25" x14ac:dyDescent="0.2">
      <c r="A800" s="18"/>
      <c r="B800" s="18"/>
      <c r="C800" s="18" t="s">
        <v>820</v>
      </c>
      <c r="D800" s="19"/>
      <c r="E800" s="9"/>
      <c r="F800" s="21">
        <f>Source!AO694</f>
        <v>371.6</v>
      </c>
      <c r="G800" s="20" t="str">
        <f>Source!DG694</f>
        <v>)*2</v>
      </c>
      <c r="H800" s="9">
        <f>Source!AV694</f>
        <v>1</v>
      </c>
      <c r="I800" s="9">
        <f>IF(Source!BA694&lt;&gt; 0, Source!BA694, 1)</f>
        <v>1</v>
      </c>
      <c r="J800" s="21">
        <f>Source!S694</f>
        <v>1486.4</v>
      </c>
      <c r="K800" s="21"/>
    </row>
    <row r="801" spans="1:22" ht="14.25" x14ac:dyDescent="0.2">
      <c r="A801" s="18"/>
      <c r="B801" s="18"/>
      <c r="C801" s="18" t="s">
        <v>827</v>
      </c>
      <c r="D801" s="19"/>
      <c r="E801" s="9"/>
      <c r="F801" s="21">
        <f>Source!AM694</f>
        <v>39.090000000000003</v>
      </c>
      <c r="G801" s="20" t="str">
        <f>Source!DE694</f>
        <v>)*2</v>
      </c>
      <c r="H801" s="9">
        <f>Source!AV694</f>
        <v>1</v>
      </c>
      <c r="I801" s="9">
        <f>IF(Source!BB694&lt;&gt; 0, Source!BB694, 1)</f>
        <v>1</v>
      </c>
      <c r="J801" s="21">
        <f>Source!Q694</f>
        <v>156.36000000000001</v>
      </c>
      <c r="K801" s="21"/>
    </row>
    <row r="802" spans="1:22" ht="14.25" x14ac:dyDescent="0.2">
      <c r="A802" s="18"/>
      <c r="B802" s="18"/>
      <c r="C802" s="18" t="s">
        <v>828</v>
      </c>
      <c r="D802" s="19"/>
      <c r="E802" s="9"/>
      <c r="F802" s="21">
        <f>Source!AN694</f>
        <v>24.79</v>
      </c>
      <c r="G802" s="20" t="str">
        <f>Source!DF694</f>
        <v>)*2</v>
      </c>
      <c r="H802" s="9">
        <f>Source!AV694</f>
        <v>1</v>
      </c>
      <c r="I802" s="9">
        <f>IF(Source!BS694&lt;&gt; 0, Source!BS694, 1)</f>
        <v>1</v>
      </c>
      <c r="J802" s="26">
        <f>Source!R694</f>
        <v>99.16</v>
      </c>
      <c r="K802" s="21"/>
    </row>
    <row r="803" spans="1:22" ht="14.25" x14ac:dyDescent="0.2">
      <c r="A803" s="18"/>
      <c r="B803" s="18"/>
      <c r="C803" s="18" t="s">
        <v>822</v>
      </c>
      <c r="D803" s="19" t="s">
        <v>823</v>
      </c>
      <c r="E803" s="9">
        <f>Source!AT694</f>
        <v>70</v>
      </c>
      <c r="F803" s="21"/>
      <c r="G803" s="20"/>
      <c r="H803" s="9"/>
      <c r="I803" s="9"/>
      <c r="J803" s="21">
        <f>SUM(R799:R802)</f>
        <v>1040.48</v>
      </c>
      <c r="K803" s="21"/>
    </row>
    <row r="804" spans="1:22" ht="14.25" x14ac:dyDescent="0.2">
      <c r="A804" s="18"/>
      <c r="B804" s="18"/>
      <c r="C804" s="18" t="s">
        <v>824</v>
      </c>
      <c r="D804" s="19" t="s">
        <v>823</v>
      </c>
      <c r="E804" s="9">
        <f>Source!AU694</f>
        <v>10</v>
      </c>
      <c r="F804" s="21"/>
      <c r="G804" s="20"/>
      <c r="H804" s="9"/>
      <c r="I804" s="9"/>
      <c r="J804" s="21">
        <f>SUM(T799:T803)</f>
        <v>148.63999999999999</v>
      </c>
      <c r="K804" s="21"/>
    </row>
    <row r="805" spans="1:22" ht="14.25" x14ac:dyDescent="0.2">
      <c r="A805" s="18"/>
      <c r="B805" s="18"/>
      <c r="C805" s="18" t="s">
        <v>829</v>
      </c>
      <c r="D805" s="19" t="s">
        <v>823</v>
      </c>
      <c r="E805" s="9">
        <f>108</f>
        <v>108</v>
      </c>
      <c r="F805" s="21"/>
      <c r="G805" s="20"/>
      <c r="H805" s="9"/>
      <c r="I805" s="9"/>
      <c r="J805" s="21">
        <f>SUM(V799:V804)</f>
        <v>107.09</v>
      </c>
      <c r="K805" s="21"/>
    </row>
    <row r="806" spans="1:22" ht="14.25" x14ac:dyDescent="0.2">
      <c r="A806" s="18"/>
      <c r="B806" s="18"/>
      <c r="C806" s="18" t="s">
        <v>825</v>
      </c>
      <c r="D806" s="19" t="s">
        <v>826</v>
      </c>
      <c r="E806" s="9">
        <f>Source!AQ694</f>
        <v>0.56000000000000005</v>
      </c>
      <c r="F806" s="21"/>
      <c r="G806" s="20" t="str">
        <f>Source!DI694</f>
        <v>)*2</v>
      </c>
      <c r="H806" s="9">
        <f>Source!AV694</f>
        <v>1</v>
      </c>
      <c r="I806" s="9"/>
      <c r="J806" s="21"/>
      <c r="K806" s="21">
        <f>Source!U694</f>
        <v>2.2400000000000002</v>
      </c>
    </row>
    <row r="807" spans="1:22" ht="15" x14ac:dyDescent="0.25">
      <c r="A807" s="23"/>
      <c r="B807" s="23"/>
      <c r="C807" s="23"/>
      <c r="D807" s="23"/>
      <c r="E807" s="23"/>
      <c r="F807" s="23"/>
      <c r="G807" s="23"/>
      <c r="H807" s="23"/>
      <c r="I807" s="45">
        <f>J800+J801+J803+J804+J805</f>
        <v>2938.9700000000003</v>
      </c>
      <c r="J807" s="45"/>
      <c r="K807" s="24">
        <f>IF(Source!I694&lt;&gt;0, ROUND(I807/Source!I694, 2), 0)</f>
        <v>1469.49</v>
      </c>
      <c r="P807" s="22">
        <f>I807</f>
        <v>2938.9700000000003</v>
      </c>
    </row>
    <row r="808" spans="1:22" ht="85.5" x14ac:dyDescent="0.2">
      <c r="A808" s="18">
        <v>91</v>
      </c>
      <c r="B808" s="18" t="str">
        <f>Source!F695</f>
        <v>1.25-2503-7-2/1</v>
      </c>
      <c r="C808" s="18" t="str">
        <f>Source!G695</f>
        <v>Техническое обслуживание эскалатора типа OTIS NCE в зданиях, угол наклона 30-35 градусов, высота подъема до 6 м, скорость 0,5-0,65 м/с, лестничное полотно, балюстрада, фартук - полугодовое</v>
      </c>
      <c r="D808" s="19" t="str">
        <f>Source!H695</f>
        <v>компл.</v>
      </c>
      <c r="E808" s="9">
        <f>Source!I695</f>
        <v>2</v>
      </c>
      <c r="F808" s="21"/>
      <c r="G808" s="20"/>
      <c r="H808" s="9"/>
      <c r="I808" s="9"/>
      <c r="J808" s="21"/>
      <c r="K808" s="21"/>
      <c r="Q808">
        <f>ROUND((Source!BZ695/100)*ROUND((Source!AF695*Source!AV695)*Source!I695, 2), 2)</f>
        <v>798.94</v>
      </c>
      <c r="R808">
        <f>Source!X695</f>
        <v>798.94</v>
      </c>
      <c r="S808">
        <f>ROUND((Source!CA695/100)*ROUND((Source!AF695*Source!AV695)*Source!I695, 2), 2)</f>
        <v>114.13</v>
      </c>
      <c r="T808">
        <f>Source!Y695</f>
        <v>114.13</v>
      </c>
      <c r="U808">
        <f>ROUND((175/100)*ROUND((Source!AE695*Source!AV695)*Source!I695, 2), 2)</f>
        <v>115.68</v>
      </c>
      <c r="V808">
        <f>ROUND((108/100)*ROUND(Source!CS695*Source!I695, 2), 2)</f>
        <v>71.39</v>
      </c>
    </row>
    <row r="809" spans="1:22" ht="14.25" x14ac:dyDescent="0.2">
      <c r="A809" s="18"/>
      <c r="B809" s="18"/>
      <c r="C809" s="18" t="s">
        <v>820</v>
      </c>
      <c r="D809" s="19"/>
      <c r="E809" s="9"/>
      <c r="F809" s="21">
        <f>Source!AO695</f>
        <v>570.66999999999996</v>
      </c>
      <c r="G809" s="20" t="str">
        <f>Source!DG695</f>
        <v/>
      </c>
      <c r="H809" s="9">
        <f>Source!AV695</f>
        <v>1</v>
      </c>
      <c r="I809" s="9">
        <f>IF(Source!BA695&lt;&gt; 0, Source!BA695, 1)</f>
        <v>1</v>
      </c>
      <c r="J809" s="21">
        <f>Source!S695</f>
        <v>1141.3399999999999</v>
      </c>
      <c r="K809" s="21"/>
    </row>
    <row r="810" spans="1:22" ht="14.25" x14ac:dyDescent="0.2">
      <c r="A810" s="18"/>
      <c r="B810" s="18"/>
      <c r="C810" s="18" t="s">
        <v>827</v>
      </c>
      <c r="D810" s="19"/>
      <c r="E810" s="9"/>
      <c r="F810" s="21">
        <f>Source!AM695</f>
        <v>52.12</v>
      </c>
      <c r="G810" s="20" t="str">
        <f>Source!DE695</f>
        <v/>
      </c>
      <c r="H810" s="9">
        <f>Source!AV695</f>
        <v>1</v>
      </c>
      <c r="I810" s="9">
        <f>IF(Source!BB695&lt;&gt; 0, Source!BB695, 1)</f>
        <v>1</v>
      </c>
      <c r="J810" s="21">
        <f>Source!Q695</f>
        <v>104.24</v>
      </c>
      <c r="K810" s="21"/>
    </row>
    <row r="811" spans="1:22" ht="14.25" x14ac:dyDescent="0.2">
      <c r="A811" s="18"/>
      <c r="B811" s="18"/>
      <c r="C811" s="18" t="s">
        <v>828</v>
      </c>
      <c r="D811" s="19"/>
      <c r="E811" s="9"/>
      <c r="F811" s="21">
        <f>Source!AN695</f>
        <v>33.049999999999997</v>
      </c>
      <c r="G811" s="20" t="str">
        <f>Source!DF695</f>
        <v/>
      </c>
      <c r="H811" s="9">
        <f>Source!AV695</f>
        <v>1</v>
      </c>
      <c r="I811" s="9">
        <f>IF(Source!BS695&lt;&gt; 0, Source!BS695, 1)</f>
        <v>1</v>
      </c>
      <c r="J811" s="26">
        <f>Source!R695</f>
        <v>66.099999999999994</v>
      </c>
      <c r="K811" s="21"/>
    </row>
    <row r="812" spans="1:22" ht="14.25" x14ac:dyDescent="0.2">
      <c r="A812" s="18"/>
      <c r="B812" s="18"/>
      <c r="C812" s="18" t="s">
        <v>822</v>
      </c>
      <c r="D812" s="19" t="s">
        <v>823</v>
      </c>
      <c r="E812" s="9">
        <f>Source!AT695</f>
        <v>70</v>
      </c>
      <c r="F812" s="21"/>
      <c r="G812" s="20"/>
      <c r="H812" s="9"/>
      <c r="I812" s="9"/>
      <c r="J812" s="21">
        <f>SUM(R808:R811)</f>
        <v>798.94</v>
      </c>
      <c r="K812" s="21"/>
    </row>
    <row r="813" spans="1:22" ht="14.25" x14ac:dyDescent="0.2">
      <c r="A813" s="18"/>
      <c r="B813" s="18"/>
      <c r="C813" s="18" t="s">
        <v>824</v>
      </c>
      <c r="D813" s="19" t="s">
        <v>823</v>
      </c>
      <c r="E813" s="9">
        <f>Source!AU695</f>
        <v>10</v>
      </c>
      <c r="F813" s="21"/>
      <c r="G813" s="20"/>
      <c r="H813" s="9"/>
      <c r="I813" s="9"/>
      <c r="J813" s="21">
        <f>SUM(T808:T812)</f>
        <v>114.13</v>
      </c>
      <c r="K813" s="21"/>
    </row>
    <row r="814" spans="1:22" ht="14.25" x14ac:dyDescent="0.2">
      <c r="A814" s="18"/>
      <c r="B814" s="18"/>
      <c r="C814" s="18" t="s">
        <v>829</v>
      </c>
      <c r="D814" s="19" t="s">
        <v>823</v>
      </c>
      <c r="E814" s="9">
        <f>108</f>
        <v>108</v>
      </c>
      <c r="F814" s="21"/>
      <c r="G814" s="20"/>
      <c r="H814" s="9"/>
      <c r="I814" s="9"/>
      <c r="J814" s="21">
        <f>SUM(V808:V813)</f>
        <v>71.39</v>
      </c>
      <c r="K814" s="21"/>
    </row>
    <row r="815" spans="1:22" ht="14.25" x14ac:dyDescent="0.2">
      <c r="A815" s="18"/>
      <c r="B815" s="18"/>
      <c r="C815" s="18" t="s">
        <v>825</v>
      </c>
      <c r="D815" s="19" t="s">
        <v>826</v>
      </c>
      <c r="E815" s="9">
        <f>Source!AQ695</f>
        <v>0.86</v>
      </c>
      <c r="F815" s="21"/>
      <c r="G815" s="20" t="str">
        <f>Source!DI695</f>
        <v/>
      </c>
      <c r="H815" s="9">
        <f>Source!AV695</f>
        <v>1</v>
      </c>
      <c r="I815" s="9"/>
      <c r="J815" s="21"/>
      <c r="K815" s="21">
        <f>Source!U695</f>
        <v>1.72</v>
      </c>
    </row>
    <row r="816" spans="1:22" ht="15" x14ac:dyDescent="0.25">
      <c r="A816" s="23"/>
      <c r="B816" s="23"/>
      <c r="C816" s="23"/>
      <c r="D816" s="23"/>
      <c r="E816" s="23"/>
      <c r="F816" s="23"/>
      <c r="G816" s="23"/>
      <c r="H816" s="23"/>
      <c r="I816" s="45">
        <f>J809+J810+J812+J813+J814</f>
        <v>2230.04</v>
      </c>
      <c r="J816" s="45"/>
      <c r="K816" s="24">
        <f>IF(Source!I695&lt;&gt;0, ROUND(I816/Source!I695, 2), 0)</f>
        <v>1115.02</v>
      </c>
      <c r="P816" s="22">
        <f>I816</f>
        <v>2230.04</v>
      </c>
    </row>
    <row r="817" spans="1:22" ht="71.25" x14ac:dyDescent="0.2">
      <c r="A817" s="18">
        <v>92</v>
      </c>
      <c r="B817" s="18" t="str">
        <f>Source!F696</f>
        <v>1.25-2503-7-3/1</v>
      </c>
      <c r="C817" s="18" t="str">
        <f>Source!G696</f>
        <v>Техническое обслуживание эскалатора типа OTIS NCE в зданиях, угол наклона 30-35 градусов, высота подъема до 6 м, скорость 0,5-0,65 м/с, лестничное полотно, балюстрада, фартук - годовое</v>
      </c>
      <c r="D817" s="19" t="str">
        <f>Source!H696</f>
        <v>компл.</v>
      </c>
      <c r="E817" s="9">
        <f>Source!I696</f>
        <v>2</v>
      </c>
      <c r="F817" s="21"/>
      <c r="G817" s="20"/>
      <c r="H817" s="9"/>
      <c r="I817" s="9"/>
      <c r="J817" s="21"/>
      <c r="K817" s="21"/>
      <c r="Q817">
        <f>ROUND((Source!BZ696/100)*ROUND((Source!AF696*Source!AV696)*Source!I696, 2), 2)</f>
        <v>3344.42</v>
      </c>
      <c r="R817">
        <f>Source!X696</f>
        <v>3344.42</v>
      </c>
      <c r="S817">
        <f>ROUND((Source!CA696/100)*ROUND((Source!AF696*Source!AV696)*Source!I696, 2), 2)</f>
        <v>477.77</v>
      </c>
      <c r="T817">
        <f>Source!Y696</f>
        <v>477.77</v>
      </c>
      <c r="U817">
        <f>ROUND((175/100)*ROUND((Source!AE696*Source!AV696)*Source!I696, 2), 2)</f>
        <v>491.58</v>
      </c>
      <c r="V817">
        <f>ROUND((108/100)*ROUND(Source!CS696*Source!I696, 2), 2)</f>
        <v>303.37</v>
      </c>
    </row>
    <row r="818" spans="1:22" ht="14.25" x14ac:dyDescent="0.2">
      <c r="A818" s="18"/>
      <c r="B818" s="18"/>
      <c r="C818" s="18" t="s">
        <v>820</v>
      </c>
      <c r="D818" s="19"/>
      <c r="E818" s="9"/>
      <c r="F818" s="21">
        <f>Source!AO696</f>
        <v>2388.87</v>
      </c>
      <c r="G818" s="20" t="str">
        <f>Source!DG696</f>
        <v/>
      </c>
      <c r="H818" s="9">
        <f>Source!AV696</f>
        <v>1</v>
      </c>
      <c r="I818" s="9">
        <f>IF(Source!BA696&lt;&gt; 0, Source!BA696, 1)</f>
        <v>1</v>
      </c>
      <c r="J818" s="21">
        <f>Source!S696</f>
        <v>4777.74</v>
      </c>
      <c r="K818" s="21"/>
    </row>
    <row r="819" spans="1:22" ht="14.25" x14ac:dyDescent="0.2">
      <c r="A819" s="18"/>
      <c r="B819" s="18"/>
      <c r="C819" s="18" t="s">
        <v>827</v>
      </c>
      <c r="D819" s="19"/>
      <c r="E819" s="9"/>
      <c r="F819" s="21">
        <f>Source!AM696</f>
        <v>221.51</v>
      </c>
      <c r="G819" s="20" t="str">
        <f>Source!DE696</f>
        <v/>
      </c>
      <c r="H819" s="9">
        <f>Source!AV696</f>
        <v>1</v>
      </c>
      <c r="I819" s="9">
        <f>IF(Source!BB696&lt;&gt; 0, Source!BB696, 1)</f>
        <v>1</v>
      </c>
      <c r="J819" s="21">
        <f>Source!Q696</f>
        <v>443.02</v>
      </c>
      <c r="K819" s="21"/>
    </row>
    <row r="820" spans="1:22" ht="14.25" x14ac:dyDescent="0.2">
      <c r="A820" s="18"/>
      <c r="B820" s="18"/>
      <c r="C820" s="18" t="s">
        <v>828</v>
      </c>
      <c r="D820" s="19"/>
      <c r="E820" s="9"/>
      <c r="F820" s="21">
        <f>Source!AN696</f>
        <v>140.44999999999999</v>
      </c>
      <c r="G820" s="20" t="str">
        <f>Source!DF696</f>
        <v/>
      </c>
      <c r="H820" s="9">
        <f>Source!AV696</f>
        <v>1</v>
      </c>
      <c r="I820" s="9">
        <f>IF(Source!BS696&lt;&gt; 0, Source!BS696, 1)</f>
        <v>1</v>
      </c>
      <c r="J820" s="26">
        <f>Source!R696</f>
        <v>280.89999999999998</v>
      </c>
      <c r="K820" s="21"/>
    </row>
    <row r="821" spans="1:22" ht="14.25" x14ac:dyDescent="0.2">
      <c r="A821" s="18"/>
      <c r="B821" s="18"/>
      <c r="C821" s="18" t="s">
        <v>821</v>
      </c>
      <c r="D821" s="19"/>
      <c r="E821" s="9"/>
      <c r="F821" s="21">
        <f>Source!AL696</f>
        <v>3396.7</v>
      </c>
      <c r="G821" s="20" t="str">
        <f>Source!DD696</f>
        <v/>
      </c>
      <c r="H821" s="9">
        <f>Source!AW696</f>
        <v>1</v>
      </c>
      <c r="I821" s="9">
        <f>IF(Source!BC696&lt;&gt; 0, Source!BC696, 1)</f>
        <v>1</v>
      </c>
      <c r="J821" s="21">
        <f>Source!P696</f>
        <v>6793.4</v>
      </c>
      <c r="K821" s="21"/>
    </row>
    <row r="822" spans="1:22" ht="14.25" x14ac:dyDescent="0.2">
      <c r="A822" s="18"/>
      <c r="B822" s="18"/>
      <c r="C822" s="18" t="s">
        <v>822</v>
      </c>
      <c r="D822" s="19" t="s">
        <v>823</v>
      </c>
      <c r="E822" s="9">
        <f>Source!AT696</f>
        <v>70</v>
      </c>
      <c r="F822" s="21"/>
      <c r="G822" s="20"/>
      <c r="H822" s="9"/>
      <c r="I822" s="9"/>
      <c r="J822" s="21">
        <f>SUM(R817:R821)</f>
        <v>3344.42</v>
      </c>
      <c r="K822" s="21"/>
    </row>
    <row r="823" spans="1:22" ht="14.25" x14ac:dyDescent="0.2">
      <c r="A823" s="18"/>
      <c r="B823" s="18"/>
      <c r="C823" s="18" t="s">
        <v>824</v>
      </c>
      <c r="D823" s="19" t="s">
        <v>823</v>
      </c>
      <c r="E823" s="9">
        <f>Source!AU696</f>
        <v>10</v>
      </c>
      <c r="F823" s="21"/>
      <c r="G823" s="20"/>
      <c r="H823" s="9"/>
      <c r="I823" s="9"/>
      <c r="J823" s="21">
        <f>SUM(T817:T822)</f>
        <v>477.77</v>
      </c>
      <c r="K823" s="21"/>
    </row>
    <row r="824" spans="1:22" ht="14.25" x14ac:dyDescent="0.2">
      <c r="A824" s="18"/>
      <c r="B824" s="18"/>
      <c r="C824" s="18" t="s">
        <v>829</v>
      </c>
      <c r="D824" s="19" t="s">
        <v>823</v>
      </c>
      <c r="E824" s="9">
        <f>108</f>
        <v>108</v>
      </c>
      <c r="F824" s="21"/>
      <c r="G824" s="20"/>
      <c r="H824" s="9"/>
      <c r="I824" s="9"/>
      <c r="J824" s="21">
        <f>SUM(V817:V823)</f>
        <v>303.37</v>
      </c>
      <c r="K824" s="21"/>
    </row>
    <row r="825" spans="1:22" ht="14.25" x14ac:dyDescent="0.2">
      <c r="A825" s="18"/>
      <c r="B825" s="18"/>
      <c r="C825" s="18" t="s">
        <v>825</v>
      </c>
      <c r="D825" s="19" t="s">
        <v>826</v>
      </c>
      <c r="E825" s="9">
        <f>Source!AQ696</f>
        <v>3.6</v>
      </c>
      <c r="F825" s="21"/>
      <c r="G825" s="20" t="str">
        <f>Source!DI696</f>
        <v/>
      </c>
      <c r="H825" s="9">
        <f>Source!AV696</f>
        <v>1</v>
      </c>
      <c r="I825" s="9"/>
      <c r="J825" s="21"/>
      <c r="K825" s="21">
        <f>Source!U696</f>
        <v>7.2</v>
      </c>
    </row>
    <row r="826" spans="1:22" ht="15" x14ac:dyDescent="0.25">
      <c r="A826" s="23"/>
      <c r="B826" s="23"/>
      <c r="C826" s="23"/>
      <c r="D826" s="23"/>
      <c r="E826" s="23"/>
      <c r="F826" s="23"/>
      <c r="G826" s="23"/>
      <c r="H826" s="23"/>
      <c r="I826" s="45">
        <f>J818+J819+J821+J822+J823+J824</f>
        <v>16139.720000000001</v>
      </c>
      <c r="J826" s="45"/>
      <c r="K826" s="24">
        <f>IF(Source!I696&lt;&gt;0, ROUND(I826/Source!I696, 2), 0)</f>
        <v>8069.86</v>
      </c>
      <c r="P826" s="22">
        <f>I826</f>
        <v>16139.720000000001</v>
      </c>
    </row>
    <row r="827" spans="1:22" ht="85.5" x14ac:dyDescent="0.2">
      <c r="A827" s="18">
        <v>93</v>
      </c>
      <c r="B827" s="18" t="str">
        <f>Source!F697</f>
        <v>1.25-2503-1-1/1</v>
      </c>
      <c r="C827" s="18" t="str">
        <f>Source!G697</f>
        <v>Техническое обслуживание эскалатора типа OTIS NCE в зданиях, угол наклона 30-35 градусов, высота подъема до 6 м, скорость 0,5-0,65 м/с оборудование верхней входной площадки - ежемесячное</v>
      </c>
      <c r="D827" s="19" t="str">
        <f>Source!H697</f>
        <v>компл.</v>
      </c>
      <c r="E827" s="9">
        <f>Source!I697</f>
        <v>2</v>
      </c>
      <c r="F827" s="21"/>
      <c r="G827" s="20"/>
      <c r="H827" s="9"/>
      <c r="I827" s="9"/>
      <c r="J827" s="21"/>
      <c r="K827" s="21"/>
      <c r="Q827">
        <f>ROUND((Source!BZ697/100)*ROUND((Source!AF697*Source!AV697)*Source!I697, 2), 2)</f>
        <v>966.17</v>
      </c>
      <c r="R827">
        <f>Source!X697</f>
        <v>966.17</v>
      </c>
      <c r="S827">
        <f>ROUND((Source!CA697/100)*ROUND((Source!AF697*Source!AV697)*Source!I697, 2), 2)</f>
        <v>138.02000000000001</v>
      </c>
      <c r="T827">
        <f>Source!Y697</f>
        <v>138.02000000000001</v>
      </c>
      <c r="U827">
        <f>ROUND((175/100)*ROUND((Source!AE697*Source!AV697)*Source!I697, 2), 2)</f>
        <v>173.53</v>
      </c>
      <c r="V827">
        <f>ROUND((108/100)*ROUND(Source!CS697*Source!I697, 2), 2)</f>
        <v>107.09</v>
      </c>
    </row>
    <row r="828" spans="1:22" ht="14.25" x14ac:dyDescent="0.2">
      <c r="A828" s="18"/>
      <c r="B828" s="18"/>
      <c r="C828" s="18" t="s">
        <v>820</v>
      </c>
      <c r="D828" s="19"/>
      <c r="E828" s="9"/>
      <c r="F828" s="21">
        <f>Source!AO697</f>
        <v>345.06</v>
      </c>
      <c r="G828" s="20" t="str">
        <f>Source!DG697</f>
        <v>)*2</v>
      </c>
      <c r="H828" s="9">
        <f>Source!AV697</f>
        <v>1</v>
      </c>
      <c r="I828" s="9">
        <f>IF(Source!BA697&lt;&gt; 0, Source!BA697, 1)</f>
        <v>1</v>
      </c>
      <c r="J828" s="21">
        <f>Source!S697</f>
        <v>1380.24</v>
      </c>
      <c r="K828" s="21"/>
    </row>
    <row r="829" spans="1:22" ht="14.25" x14ac:dyDescent="0.2">
      <c r="A829" s="18"/>
      <c r="B829" s="18"/>
      <c r="C829" s="18" t="s">
        <v>827</v>
      </c>
      <c r="D829" s="19"/>
      <c r="E829" s="9"/>
      <c r="F829" s="21">
        <f>Source!AM697</f>
        <v>39.090000000000003</v>
      </c>
      <c r="G829" s="20" t="str">
        <f>Source!DE697</f>
        <v>)*2</v>
      </c>
      <c r="H829" s="9">
        <f>Source!AV697</f>
        <v>1</v>
      </c>
      <c r="I829" s="9">
        <f>IF(Source!BB697&lt;&gt; 0, Source!BB697, 1)</f>
        <v>1</v>
      </c>
      <c r="J829" s="21">
        <f>Source!Q697</f>
        <v>156.36000000000001</v>
      </c>
      <c r="K829" s="21"/>
    </row>
    <row r="830" spans="1:22" ht="14.25" x14ac:dyDescent="0.2">
      <c r="A830" s="18"/>
      <c r="B830" s="18"/>
      <c r="C830" s="18" t="s">
        <v>828</v>
      </c>
      <c r="D830" s="19"/>
      <c r="E830" s="9"/>
      <c r="F830" s="21">
        <f>Source!AN697</f>
        <v>24.79</v>
      </c>
      <c r="G830" s="20" t="str">
        <f>Source!DF697</f>
        <v>)*2</v>
      </c>
      <c r="H830" s="9">
        <f>Source!AV697</f>
        <v>1</v>
      </c>
      <c r="I830" s="9">
        <f>IF(Source!BS697&lt;&gt; 0, Source!BS697, 1)</f>
        <v>1</v>
      </c>
      <c r="J830" s="26">
        <f>Source!R697</f>
        <v>99.16</v>
      </c>
      <c r="K830" s="21"/>
    </row>
    <row r="831" spans="1:22" ht="14.25" x14ac:dyDescent="0.2">
      <c r="A831" s="18"/>
      <c r="B831" s="18"/>
      <c r="C831" s="18" t="s">
        <v>821</v>
      </c>
      <c r="D831" s="19"/>
      <c r="E831" s="9"/>
      <c r="F831" s="21">
        <f>Source!AL697</f>
        <v>6.3</v>
      </c>
      <c r="G831" s="20" t="str">
        <f>Source!DD697</f>
        <v>)*2</v>
      </c>
      <c r="H831" s="9">
        <f>Source!AW697</f>
        <v>1</v>
      </c>
      <c r="I831" s="9">
        <f>IF(Source!BC697&lt;&gt; 0, Source!BC697, 1)</f>
        <v>1</v>
      </c>
      <c r="J831" s="21">
        <f>Source!P697</f>
        <v>25.2</v>
      </c>
      <c r="K831" s="21"/>
    </row>
    <row r="832" spans="1:22" ht="14.25" x14ac:dyDescent="0.2">
      <c r="A832" s="18"/>
      <c r="B832" s="18"/>
      <c r="C832" s="18" t="s">
        <v>822</v>
      </c>
      <c r="D832" s="19" t="s">
        <v>823</v>
      </c>
      <c r="E832" s="9">
        <f>Source!AT697</f>
        <v>70</v>
      </c>
      <c r="F832" s="21"/>
      <c r="G832" s="20"/>
      <c r="H832" s="9"/>
      <c r="I832" s="9"/>
      <c r="J832" s="21">
        <f>SUM(R827:R831)</f>
        <v>966.17</v>
      </c>
      <c r="K832" s="21"/>
    </row>
    <row r="833" spans="1:22" ht="14.25" x14ac:dyDescent="0.2">
      <c r="A833" s="18"/>
      <c r="B833" s="18"/>
      <c r="C833" s="18" t="s">
        <v>824</v>
      </c>
      <c r="D833" s="19" t="s">
        <v>823</v>
      </c>
      <c r="E833" s="9">
        <f>Source!AU697</f>
        <v>10</v>
      </c>
      <c r="F833" s="21"/>
      <c r="G833" s="20"/>
      <c r="H833" s="9"/>
      <c r="I833" s="9"/>
      <c r="J833" s="21">
        <f>SUM(T827:T832)</f>
        <v>138.02000000000001</v>
      </c>
      <c r="K833" s="21"/>
    </row>
    <row r="834" spans="1:22" ht="14.25" x14ac:dyDescent="0.2">
      <c r="A834" s="18"/>
      <c r="B834" s="18"/>
      <c r="C834" s="18" t="s">
        <v>829</v>
      </c>
      <c r="D834" s="19" t="s">
        <v>823</v>
      </c>
      <c r="E834" s="9">
        <f>108</f>
        <v>108</v>
      </c>
      <c r="F834" s="21"/>
      <c r="G834" s="20"/>
      <c r="H834" s="9"/>
      <c r="I834" s="9"/>
      <c r="J834" s="21">
        <f>SUM(V827:V833)</f>
        <v>107.09</v>
      </c>
      <c r="K834" s="21"/>
    </row>
    <row r="835" spans="1:22" ht="14.25" x14ac:dyDescent="0.2">
      <c r="A835" s="18"/>
      <c r="B835" s="18"/>
      <c r="C835" s="18" t="s">
        <v>825</v>
      </c>
      <c r="D835" s="19" t="s">
        <v>826</v>
      </c>
      <c r="E835" s="9">
        <f>Source!AQ697</f>
        <v>0.52</v>
      </c>
      <c r="F835" s="21"/>
      <c r="G835" s="20" t="str">
        <f>Source!DI697</f>
        <v>)*2</v>
      </c>
      <c r="H835" s="9">
        <f>Source!AV697</f>
        <v>1</v>
      </c>
      <c r="I835" s="9"/>
      <c r="J835" s="21"/>
      <c r="K835" s="21">
        <f>Source!U697</f>
        <v>2.08</v>
      </c>
    </row>
    <row r="836" spans="1:22" ht="15" x14ac:dyDescent="0.25">
      <c r="A836" s="23"/>
      <c r="B836" s="23"/>
      <c r="C836" s="23"/>
      <c r="D836" s="23"/>
      <c r="E836" s="23"/>
      <c r="F836" s="23"/>
      <c r="G836" s="23"/>
      <c r="H836" s="23"/>
      <c r="I836" s="45">
        <f>J828+J829+J831+J832+J833+J834</f>
        <v>2773.08</v>
      </c>
      <c r="J836" s="45"/>
      <c r="K836" s="24">
        <f>IF(Source!I697&lt;&gt;0, ROUND(I836/Source!I697, 2), 0)</f>
        <v>1386.54</v>
      </c>
      <c r="P836" s="22">
        <f>I836</f>
        <v>2773.08</v>
      </c>
    </row>
    <row r="837" spans="1:22" ht="85.5" x14ac:dyDescent="0.2">
      <c r="A837" s="18">
        <v>94</v>
      </c>
      <c r="B837" s="18" t="str">
        <f>Source!F698</f>
        <v>1.25-2503-1-2/1</v>
      </c>
      <c r="C837" s="18" t="str">
        <f>Source!G698</f>
        <v>Техническое обслуживание эскалатора типа OTIS NCE в зданиях, угол наклона 30-35 градусов, высота подъема до 6 м, скорость 0,5-0,65 м/с оборудование верхней входной площадки - полугодовое</v>
      </c>
      <c r="D837" s="19" t="str">
        <f>Source!H698</f>
        <v>компл.</v>
      </c>
      <c r="E837" s="9">
        <f>Source!I698</f>
        <v>2</v>
      </c>
      <c r="F837" s="21"/>
      <c r="G837" s="20"/>
      <c r="H837" s="9"/>
      <c r="I837" s="9"/>
      <c r="J837" s="21"/>
      <c r="K837" s="21"/>
      <c r="Q837">
        <f>ROUND((Source!BZ698/100)*ROUND((Source!AF698*Source!AV698)*Source!I698, 2), 2)</f>
        <v>557.41</v>
      </c>
      <c r="R837">
        <f>Source!X698</f>
        <v>557.41</v>
      </c>
      <c r="S837">
        <f>ROUND((Source!CA698/100)*ROUND((Source!AF698*Source!AV698)*Source!I698, 2), 2)</f>
        <v>79.63</v>
      </c>
      <c r="T837">
        <f>Source!Y698</f>
        <v>79.63</v>
      </c>
      <c r="U837">
        <f>ROUND((175/100)*ROUND((Source!AE698*Source!AV698)*Source!I698, 2), 2)</f>
        <v>86.77</v>
      </c>
      <c r="V837">
        <f>ROUND((108/100)*ROUND(Source!CS698*Source!I698, 2), 2)</f>
        <v>53.55</v>
      </c>
    </row>
    <row r="838" spans="1:22" ht="14.25" x14ac:dyDescent="0.2">
      <c r="A838" s="18"/>
      <c r="B838" s="18"/>
      <c r="C838" s="18" t="s">
        <v>820</v>
      </c>
      <c r="D838" s="19"/>
      <c r="E838" s="9"/>
      <c r="F838" s="21">
        <f>Source!AO698</f>
        <v>398.15</v>
      </c>
      <c r="G838" s="20" t="str">
        <f>Source!DG698</f>
        <v/>
      </c>
      <c r="H838" s="9">
        <f>Source!AV698</f>
        <v>1</v>
      </c>
      <c r="I838" s="9">
        <f>IF(Source!BA698&lt;&gt; 0, Source!BA698, 1)</f>
        <v>1</v>
      </c>
      <c r="J838" s="21">
        <f>Source!S698</f>
        <v>796.3</v>
      </c>
      <c r="K838" s="21"/>
    </row>
    <row r="839" spans="1:22" ht="14.25" x14ac:dyDescent="0.2">
      <c r="A839" s="18"/>
      <c r="B839" s="18"/>
      <c r="C839" s="18" t="s">
        <v>827</v>
      </c>
      <c r="D839" s="19"/>
      <c r="E839" s="9"/>
      <c r="F839" s="21">
        <f>Source!AM698</f>
        <v>39.090000000000003</v>
      </c>
      <c r="G839" s="20" t="str">
        <f>Source!DE698</f>
        <v/>
      </c>
      <c r="H839" s="9">
        <f>Source!AV698</f>
        <v>1</v>
      </c>
      <c r="I839" s="9">
        <f>IF(Source!BB698&lt;&gt; 0, Source!BB698, 1)</f>
        <v>1</v>
      </c>
      <c r="J839" s="21">
        <f>Source!Q698</f>
        <v>78.180000000000007</v>
      </c>
      <c r="K839" s="21"/>
    </row>
    <row r="840" spans="1:22" ht="14.25" x14ac:dyDescent="0.2">
      <c r="A840" s="18"/>
      <c r="B840" s="18"/>
      <c r="C840" s="18" t="s">
        <v>828</v>
      </c>
      <c r="D840" s="19"/>
      <c r="E840" s="9"/>
      <c r="F840" s="21">
        <f>Source!AN698</f>
        <v>24.79</v>
      </c>
      <c r="G840" s="20" t="str">
        <f>Source!DF698</f>
        <v/>
      </c>
      <c r="H840" s="9">
        <f>Source!AV698</f>
        <v>1</v>
      </c>
      <c r="I840" s="9">
        <f>IF(Source!BS698&lt;&gt; 0, Source!BS698, 1)</f>
        <v>1</v>
      </c>
      <c r="J840" s="26">
        <f>Source!R698</f>
        <v>49.58</v>
      </c>
      <c r="K840" s="21"/>
    </row>
    <row r="841" spans="1:22" ht="14.25" x14ac:dyDescent="0.2">
      <c r="A841" s="18"/>
      <c r="B841" s="18"/>
      <c r="C841" s="18" t="s">
        <v>821</v>
      </c>
      <c r="D841" s="19"/>
      <c r="E841" s="9"/>
      <c r="F841" s="21">
        <f>Source!AL698</f>
        <v>7.87</v>
      </c>
      <c r="G841" s="20" t="str">
        <f>Source!DD698</f>
        <v/>
      </c>
      <c r="H841" s="9">
        <f>Source!AW698</f>
        <v>1</v>
      </c>
      <c r="I841" s="9">
        <f>IF(Source!BC698&lt;&gt; 0, Source!BC698, 1)</f>
        <v>1</v>
      </c>
      <c r="J841" s="21">
        <f>Source!P698</f>
        <v>15.74</v>
      </c>
      <c r="K841" s="21"/>
    </row>
    <row r="842" spans="1:22" ht="14.25" x14ac:dyDescent="0.2">
      <c r="A842" s="18"/>
      <c r="B842" s="18"/>
      <c r="C842" s="18" t="s">
        <v>822</v>
      </c>
      <c r="D842" s="19" t="s">
        <v>823</v>
      </c>
      <c r="E842" s="9">
        <f>Source!AT698</f>
        <v>70</v>
      </c>
      <c r="F842" s="21"/>
      <c r="G842" s="20"/>
      <c r="H842" s="9"/>
      <c r="I842" s="9"/>
      <c r="J842" s="21">
        <f>SUM(R837:R841)</f>
        <v>557.41</v>
      </c>
      <c r="K842" s="21"/>
    </row>
    <row r="843" spans="1:22" ht="14.25" x14ac:dyDescent="0.2">
      <c r="A843" s="18"/>
      <c r="B843" s="18"/>
      <c r="C843" s="18" t="s">
        <v>824</v>
      </c>
      <c r="D843" s="19" t="s">
        <v>823</v>
      </c>
      <c r="E843" s="9">
        <f>Source!AU698</f>
        <v>10</v>
      </c>
      <c r="F843" s="21"/>
      <c r="G843" s="20"/>
      <c r="H843" s="9"/>
      <c r="I843" s="9"/>
      <c r="J843" s="21">
        <f>SUM(T837:T842)</f>
        <v>79.63</v>
      </c>
      <c r="K843" s="21"/>
    </row>
    <row r="844" spans="1:22" ht="14.25" x14ac:dyDescent="0.2">
      <c r="A844" s="18"/>
      <c r="B844" s="18"/>
      <c r="C844" s="18" t="s">
        <v>829</v>
      </c>
      <c r="D844" s="19" t="s">
        <v>823</v>
      </c>
      <c r="E844" s="9">
        <f>108</f>
        <v>108</v>
      </c>
      <c r="F844" s="21"/>
      <c r="G844" s="20"/>
      <c r="H844" s="9"/>
      <c r="I844" s="9"/>
      <c r="J844" s="21">
        <f>SUM(V837:V843)</f>
        <v>53.55</v>
      </c>
      <c r="K844" s="21"/>
    </row>
    <row r="845" spans="1:22" ht="14.25" x14ac:dyDescent="0.2">
      <c r="A845" s="18"/>
      <c r="B845" s="18"/>
      <c r="C845" s="18" t="s">
        <v>825</v>
      </c>
      <c r="D845" s="19" t="s">
        <v>826</v>
      </c>
      <c r="E845" s="9">
        <f>Source!AQ698</f>
        <v>0.6</v>
      </c>
      <c r="F845" s="21"/>
      <c r="G845" s="20" t="str">
        <f>Source!DI698</f>
        <v/>
      </c>
      <c r="H845" s="9">
        <f>Source!AV698</f>
        <v>1</v>
      </c>
      <c r="I845" s="9"/>
      <c r="J845" s="21"/>
      <c r="K845" s="21">
        <f>Source!U698</f>
        <v>1.2</v>
      </c>
    </row>
    <row r="846" spans="1:22" ht="15" x14ac:dyDescent="0.25">
      <c r="A846" s="23"/>
      <c r="B846" s="23"/>
      <c r="C846" s="23"/>
      <c r="D846" s="23"/>
      <c r="E846" s="23"/>
      <c r="F846" s="23"/>
      <c r="G846" s="23"/>
      <c r="H846" s="23"/>
      <c r="I846" s="45">
        <f>J838+J839+J841+J842+J843+J844</f>
        <v>1580.8100000000002</v>
      </c>
      <c r="J846" s="45"/>
      <c r="K846" s="24">
        <f>IF(Source!I698&lt;&gt;0, ROUND(I846/Source!I698, 2), 0)</f>
        <v>790.41</v>
      </c>
      <c r="P846" s="22">
        <f>I846</f>
        <v>1580.8100000000002</v>
      </c>
    </row>
    <row r="847" spans="1:22" ht="71.25" x14ac:dyDescent="0.2">
      <c r="A847" s="18">
        <v>95</v>
      </c>
      <c r="B847" s="18" t="str">
        <f>Source!F699</f>
        <v>1.25-2503-1-3/1</v>
      </c>
      <c r="C847" s="18" t="str">
        <f>Source!G699</f>
        <v>Техническое обслуживание эскалатора типа OTIS NCE в зданиях, угол наклона 30-35 градусов, высота подъема до 6 м, скорость 0,5-0,65 м/с оборудование верхней входной площадки - годовое</v>
      </c>
      <c r="D847" s="19" t="str">
        <f>Source!H699</f>
        <v>компл.</v>
      </c>
      <c r="E847" s="9">
        <f>Source!I699</f>
        <v>2</v>
      </c>
      <c r="F847" s="21"/>
      <c r="G847" s="20"/>
      <c r="H847" s="9"/>
      <c r="I847" s="9"/>
      <c r="J847" s="21"/>
      <c r="K847" s="21"/>
      <c r="Q847">
        <f>ROUND((Source!BZ699/100)*ROUND((Source!AF699*Source!AV699)*Source!I699, 2), 2)</f>
        <v>743.2</v>
      </c>
      <c r="R847">
        <f>Source!X699</f>
        <v>743.2</v>
      </c>
      <c r="S847">
        <f>ROUND((Source!CA699/100)*ROUND((Source!AF699*Source!AV699)*Source!I699, 2), 2)</f>
        <v>106.17</v>
      </c>
      <c r="T847">
        <f>Source!Y699</f>
        <v>106.17</v>
      </c>
      <c r="U847">
        <f>ROUND((175/100)*ROUND((Source!AE699*Source!AV699)*Source!I699, 2), 2)</f>
        <v>115.68</v>
      </c>
      <c r="V847">
        <f>ROUND((108/100)*ROUND(Source!CS699*Source!I699, 2), 2)</f>
        <v>71.39</v>
      </c>
    </row>
    <row r="848" spans="1:22" ht="14.25" x14ac:dyDescent="0.2">
      <c r="A848" s="18"/>
      <c r="B848" s="18"/>
      <c r="C848" s="18" t="s">
        <v>820</v>
      </c>
      <c r="D848" s="19"/>
      <c r="E848" s="9"/>
      <c r="F848" s="21">
        <f>Source!AO699</f>
        <v>530.86</v>
      </c>
      <c r="G848" s="20" t="str">
        <f>Source!DG699</f>
        <v/>
      </c>
      <c r="H848" s="9">
        <f>Source!AV699</f>
        <v>1</v>
      </c>
      <c r="I848" s="9">
        <f>IF(Source!BA699&lt;&gt; 0, Source!BA699, 1)</f>
        <v>1</v>
      </c>
      <c r="J848" s="21">
        <f>Source!S699</f>
        <v>1061.72</v>
      </c>
      <c r="K848" s="21"/>
    </row>
    <row r="849" spans="1:22" ht="14.25" x14ac:dyDescent="0.2">
      <c r="A849" s="18"/>
      <c r="B849" s="18"/>
      <c r="C849" s="18" t="s">
        <v>827</v>
      </c>
      <c r="D849" s="19"/>
      <c r="E849" s="9"/>
      <c r="F849" s="21">
        <f>Source!AM699</f>
        <v>52.12</v>
      </c>
      <c r="G849" s="20" t="str">
        <f>Source!DE699</f>
        <v/>
      </c>
      <c r="H849" s="9">
        <f>Source!AV699</f>
        <v>1</v>
      </c>
      <c r="I849" s="9">
        <f>IF(Source!BB699&lt;&gt; 0, Source!BB699, 1)</f>
        <v>1</v>
      </c>
      <c r="J849" s="21">
        <f>Source!Q699</f>
        <v>104.24</v>
      </c>
      <c r="K849" s="21"/>
    </row>
    <row r="850" spans="1:22" ht="14.25" x14ac:dyDescent="0.2">
      <c r="A850" s="18"/>
      <c r="B850" s="18"/>
      <c r="C850" s="18" t="s">
        <v>828</v>
      </c>
      <c r="D850" s="19"/>
      <c r="E850" s="9"/>
      <c r="F850" s="21">
        <f>Source!AN699</f>
        <v>33.049999999999997</v>
      </c>
      <c r="G850" s="20" t="str">
        <f>Source!DF699</f>
        <v/>
      </c>
      <c r="H850" s="9">
        <f>Source!AV699</f>
        <v>1</v>
      </c>
      <c r="I850" s="9">
        <f>IF(Source!BS699&lt;&gt; 0, Source!BS699, 1)</f>
        <v>1</v>
      </c>
      <c r="J850" s="26">
        <f>Source!R699</f>
        <v>66.099999999999994</v>
      </c>
      <c r="K850" s="21"/>
    </row>
    <row r="851" spans="1:22" ht="14.25" x14ac:dyDescent="0.2">
      <c r="A851" s="18"/>
      <c r="B851" s="18"/>
      <c r="C851" s="18" t="s">
        <v>821</v>
      </c>
      <c r="D851" s="19"/>
      <c r="E851" s="9"/>
      <c r="F851" s="21">
        <f>Source!AL699</f>
        <v>9.4499999999999993</v>
      </c>
      <c r="G851" s="20" t="str">
        <f>Source!DD699</f>
        <v/>
      </c>
      <c r="H851" s="9">
        <f>Source!AW699</f>
        <v>1</v>
      </c>
      <c r="I851" s="9">
        <f>IF(Source!BC699&lt;&gt; 0, Source!BC699, 1)</f>
        <v>1</v>
      </c>
      <c r="J851" s="21">
        <f>Source!P699</f>
        <v>18.899999999999999</v>
      </c>
      <c r="K851" s="21"/>
    </row>
    <row r="852" spans="1:22" ht="14.25" x14ac:dyDescent="0.2">
      <c r="A852" s="18"/>
      <c r="B852" s="18"/>
      <c r="C852" s="18" t="s">
        <v>822</v>
      </c>
      <c r="D852" s="19" t="s">
        <v>823</v>
      </c>
      <c r="E852" s="9">
        <f>Source!AT699</f>
        <v>70</v>
      </c>
      <c r="F852" s="21"/>
      <c r="G852" s="20"/>
      <c r="H852" s="9"/>
      <c r="I852" s="9"/>
      <c r="J852" s="21">
        <f>SUM(R847:R851)</f>
        <v>743.2</v>
      </c>
      <c r="K852" s="21"/>
    </row>
    <row r="853" spans="1:22" ht="14.25" x14ac:dyDescent="0.2">
      <c r="A853" s="18"/>
      <c r="B853" s="18"/>
      <c r="C853" s="18" t="s">
        <v>824</v>
      </c>
      <c r="D853" s="19" t="s">
        <v>823</v>
      </c>
      <c r="E853" s="9">
        <f>Source!AU699</f>
        <v>10</v>
      </c>
      <c r="F853" s="21"/>
      <c r="G853" s="20"/>
      <c r="H853" s="9"/>
      <c r="I853" s="9"/>
      <c r="J853" s="21">
        <f>SUM(T847:T852)</f>
        <v>106.17</v>
      </c>
      <c r="K853" s="21"/>
    </row>
    <row r="854" spans="1:22" ht="14.25" x14ac:dyDescent="0.2">
      <c r="A854" s="18"/>
      <c r="B854" s="18"/>
      <c r="C854" s="18" t="s">
        <v>829</v>
      </c>
      <c r="D854" s="19" t="s">
        <v>823</v>
      </c>
      <c r="E854" s="9">
        <f>108</f>
        <v>108</v>
      </c>
      <c r="F854" s="21"/>
      <c r="G854" s="20"/>
      <c r="H854" s="9"/>
      <c r="I854" s="9"/>
      <c r="J854" s="21">
        <f>SUM(V847:V853)</f>
        <v>71.39</v>
      </c>
      <c r="K854" s="21"/>
    </row>
    <row r="855" spans="1:22" ht="14.25" x14ac:dyDescent="0.2">
      <c r="A855" s="18"/>
      <c r="B855" s="18"/>
      <c r="C855" s="18" t="s">
        <v>825</v>
      </c>
      <c r="D855" s="19" t="s">
        <v>826</v>
      </c>
      <c r="E855" s="9">
        <f>Source!AQ699</f>
        <v>0.8</v>
      </c>
      <c r="F855" s="21"/>
      <c r="G855" s="20" t="str">
        <f>Source!DI699</f>
        <v/>
      </c>
      <c r="H855" s="9">
        <f>Source!AV699</f>
        <v>1</v>
      </c>
      <c r="I855" s="9"/>
      <c r="J855" s="21"/>
      <c r="K855" s="21">
        <f>Source!U699</f>
        <v>1.6</v>
      </c>
    </row>
    <row r="856" spans="1:22" ht="15" x14ac:dyDescent="0.25">
      <c r="A856" s="23"/>
      <c r="B856" s="23"/>
      <c r="C856" s="23"/>
      <c r="D856" s="23"/>
      <c r="E856" s="23"/>
      <c r="F856" s="23"/>
      <c r="G856" s="23"/>
      <c r="H856" s="23"/>
      <c r="I856" s="45">
        <f>J848+J849+J851+J852+J853+J854</f>
        <v>2105.6200000000003</v>
      </c>
      <c r="J856" s="45"/>
      <c r="K856" s="24">
        <f>IF(Source!I699&lt;&gt;0, ROUND(I856/Source!I699, 2), 0)</f>
        <v>1052.81</v>
      </c>
      <c r="P856" s="22">
        <f>I856</f>
        <v>2105.6200000000003</v>
      </c>
    </row>
    <row r="857" spans="1:22" ht="85.5" x14ac:dyDescent="0.2">
      <c r="A857" s="18">
        <v>96</v>
      </c>
      <c r="B857" s="18" t="str">
        <f>Source!F700</f>
        <v>1.25-2503-2-1/1</v>
      </c>
      <c r="C857" s="18" t="str">
        <f>Source!G700</f>
        <v>Техническое обслуживание эскалатора типа OTIS NCE в зданиях, угол наклона 30-35 градусов, высота подъема до 6 м, скорость 0,5-0,65 м/с оборудование нижней входной площадки - ежемесячное</v>
      </c>
      <c r="D857" s="19" t="str">
        <f>Source!H700</f>
        <v>компл.</v>
      </c>
      <c r="E857" s="9">
        <f>Source!I700</f>
        <v>2</v>
      </c>
      <c r="F857" s="21"/>
      <c r="G857" s="20"/>
      <c r="H857" s="9"/>
      <c r="I857" s="9"/>
      <c r="J857" s="21"/>
      <c r="K857" s="21"/>
      <c r="Q857">
        <f>ROUND((Source!BZ700/100)*ROUND((Source!AF700*Source!AV700)*Source!I700, 2), 2)</f>
        <v>854.67</v>
      </c>
      <c r="R857">
        <f>Source!X700</f>
        <v>854.67</v>
      </c>
      <c r="S857">
        <f>ROUND((Source!CA700/100)*ROUND((Source!AF700*Source!AV700)*Source!I700, 2), 2)</f>
        <v>122.1</v>
      </c>
      <c r="T857">
        <f>Source!Y700</f>
        <v>122.1</v>
      </c>
      <c r="U857">
        <f>ROUND((175/100)*ROUND((Source!AE700*Source!AV700)*Source!I700, 2), 2)</f>
        <v>115.64</v>
      </c>
      <c r="V857">
        <f>ROUND((108/100)*ROUND(Source!CS700*Source!I700, 2), 2)</f>
        <v>71.37</v>
      </c>
    </row>
    <row r="858" spans="1:22" ht="14.25" x14ac:dyDescent="0.2">
      <c r="A858" s="18"/>
      <c r="B858" s="18"/>
      <c r="C858" s="18" t="s">
        <v>820</v>
      </c>
      <c r="D858" s="19"/>
      <c r="E858" s="9"/>
      <c r="F858" s="21">
        <f>Source!AO700</f>
        <v>305.24</v>
      </c>
      <c r="G858" s="20" t="str">
        <f>Source!DG700</f>
        <v>)*2</v>
      </c>
      <c r="H858" s="9">
        <f>Source!AV700</f>
        <v>1</v>
      </c>
      <c r="I858" s="9">
        <f>IF(Source!BA700&lt;&gt; 0, Source!BA700, 1)</f>
        <v>1</v>
      </c>
      <c r="J858" s="21">
        <f>Source!S700</f>
        <v>1220.96</v>
      </c>
      <c r="K858" s="21"/>
    </row>
    <row r="859" spans="1:22" ht="14.25" x14ac:dyDescent="0.2">
      <c r="A859" s="18"/>
      <c r="B859" s="18"/>
      <c r="C859" s="18" t="s">
        <v>827</v>
      </c>
      <c r="D859" s="19"/>
      <c r="E859" s="9"/>
      <c r="F859" s="21">
        <f>Source!AM700</f>
        <v>26.06</v>
      </c>
      <c r="G859" s="20" t="str">
        <f>Source!DE700</f>
        <v>)*2</v>
      </c>
      <c r="H859" s="9">
        <f>Source!AV700</f>
        <v>1</v>
      </c>
      <c r="I859" s="9">
        <f>IF(Source!BB700&lt;&gt; 0, Source!BB700, 1)</f>
        <v>1</v>
      </c>
      <c r="J859" s="21">
        <f>Source!Q700</f>
        <v>104.24</v>
      </c>
      <c r="K859" s="21"/>
    </row>
    <row r="860" spans="1:22" ht="14.25" x14ac:dyDescent="0.2">
      <c r="A860" s="18"/>
      <c r="B860" s="18"/>
      <c r="C860" s="18" t="s">
        <v>828</v>
      </c>
      <c r="D860" s="19"/>
      <c r="E860" s="9"/>
      <c r="F860" s="21">
        <f>Source!AN700</f>
        <v>16.52</v>
      </c>
      <c r="G860" s="20" t="str">
        <f>Source!DF700</f>
        <v>)*2</v>
      </c>
      <c r="H860" s="9">
        <f>Source!AV700</f>
        <v>1</v>
      </c>
      <c r="I860" s="9">
        <f>IF(Source!BS700&lt;&gt; 0, Source!BS700, 1)</f>
        <v>1</v>
      </c>
      <c r="J860" s="26">
        <f>Source!R700</f>
        <v>66.08</v>
      </c>
      <c r="K860" s="21"/>
    </row>
    <row r="861" spans="1:22" ht="14.25" x14ac:dyDescent="0.2">
      <c r="A861" s="18"/>
      <c r="B861" s="18"/>
      <c r="C861" s="18" t="s">
        <v>821</v>
      </c>
      <c r="D861" s="19"/>
      <c r="E861" s="9"/>
      <c r="F861" s="21">
        <f>Source!AL700</f>
        <v>4.72</v>
      </c>
      <c r="G861" s="20" t="str">
        <f>Source!DD700</f>
        <v>)*2</v>
      </c>
      <c r="H861" s="9">
        <f>Source!AW700</f>
        <v>1</v>
      </c>
      <c r="I861" s="9">
        <f>IF(Source!BC700&lt;&gt; 0, Source!BC700, 1)</f>
        <v>1</v>
      </c>
      <c r="J861" s="21">
        <f>Source!P700</f>
        <v>18.88</v>
      </c>
      <c r="K861" s="21"/>
    </row>
    <row r="862" spans="1:22" ht="14.25" x14ac:dyDescent="0.2">
      <c r="A862" s="18"/>
      <c r="B862" s="18"/>
      <c r="C862" s="18" t="s">
        <v>822</v>
      </c>
      <c r="D862" s="19" t="s">
        <v>823</v>
      </c>
      <c r="E862" s="9">
        <f>Source!AT700</f>
        <v>70</v>
      </c>
      <c r="F862" s="21"/>
      <c r="G862" s="20"/>
      <c r="H862" s="9"/>
      <c r="I862" s="9"/>
      <c r="J862" s="21">
        <f>SUM(R857:R861)</f>
        <v>854.67</v>
      </c>
      <c r="K862" s="21"/>
    </row>
    <row r="863" spans="1:22" ht="14.25" x14ac:dyDescent="0.2">
      <c r="A863" s="18"/>
      <c r="B863" s="18"/>
      <c r="C863" s="18" t="s">
        <v>824</v>
      </c>
      <c r="D863" s="19" t="s">
        <v>823</v>
      </c>
      <c r="E863" s="9">
        <f>Source!AU700</f>
        <v>10</v>
      </c>
      <c r="F863" s="21"/>
      <c r="G863" s="20"/>
      <c r="H863" s="9"/>
      <c r="I863" s="9"/>
      <c r="J863" s="21">
        <f>SUM(T857:T862)</f>
        <v>122.1</v>
      </c>
      <c r="K863" s="21"/>
    </row>
    <row r="864" spans="1:22" ht="14.25" x14ac:dyDescent="0.2">
      <c r="A864" s="18"/>
      <c r="B864" s="18"/>
      <c r="C864" s="18" t="s">
        <v>829</v>
      </c>
      <c r="D864" s="19" t="s">
        <v>823</v>
      </c>
      <c r="E864" s="9">
        <f>108</f>
        <v>108</v>
      </c>
      <c r="F864" s="21"/>
      <c r="G864" s="20"/>
      <c r="H864" s="9"/>
      <c r="I864" s="9"/>
      <c r="J864" s="21">
        <f>SUM(V857:V863)</f>
        <v>71.37</v>
      </c>
      <c r="K864" s="21"/>
    </row>
    <row r="865" spans="1:22" ht="14.25" x14ac:dyDescent="0.2">
      <c r="A865" s="18"/>
      <c r="B865" s="18"/>
      <c r="C865" s="18" t="s">
        <v>825</v>
      </c>
      <c r="D865" s="19" t="s">
        <v>826</v>
      </c>
      <c r="E865" s="9">
        <f>Source!AQ700</f>
        <v>0.46</v>
      </c>
      <c r="F865" s="21"/>
      <c r="G865" s="20" t="str">
        <f>Source!DI700</f>
        <v>)*2</v>
      </c>
      <c r="H865" s="9">
        <f>Source!AV700</f>
        <v>1</v>
      </c>
      <c r="I865" s="9"/>
      <c r="J865" s="21"/>
      <c r="K865" s="21">
        <f>Source!U700</f>
        <v>1.84</v>
      </c>
    </row>
    <row r="866" spans="1:22" ht="15" x14ac:dyDescent="0.25">
      <c r="A866" s="23"/>
      <c r="B866" s="23"/>
      <c r="C866" s="23"/>
      <c r="D866" s="23"/>
      <c r="E866" s="23"/>
      <c r="F866" s="23"/>
      <c r="G866" s="23"/>
      <c r="H866" s="23"/>
      <c r="I866" s="45">
        <f>J858+J859+J861+J862+J863+J864</f>
        <v>2392.2199999999998</v>
      </c>
      <c r="J866" s="45"/>
      <c r="K866" s="24">
        <f>IF(Source!I700&lt;&gt;0, ROUND(I866/Source!I700, 2), 0)</f>
        <v>1196.1099999999999</v>
      </c>
      <c r="P866" s="22">
        <f>I866</f>
        <v>2392.2199999999998</v>
      </c>
    </row>
    <row r="867" spans="1:22" ht="85.5" x14ac:dyDescent="0.2">
      <c r="A867" s="18">
        <v>97</v>
      </c>
      <c r="B867" s="18" t="str">
        <f>Source!F701</f>
        <v>1.25-2503-2-2/1</v>
      </c>
      <c r="C867" s="18" t="str">
        <f>Source!G701</f>
        <v>Техническое обслуживание эскалатора типа OTIS NCE в зданиях, угол наклона 30-35 градусов, высота подъема до 6 м, скорость 0,5-0,65 м/с оборудование нижней входной площадки - полугодовое</v>
      </c>
      <c r="D867" s="19" t="str">
        <f>Source!H701</f>
        <v>компл.</v>
      </c>
      <c r="E867" s="9">
        <f>Source!I701</f>
        <v>2</v>
      </c>
      <c r="F867" s="21"/>
      <c r="G867" s="20"/>
      <c r="H867" s="9"/>
      <c r="I867" s="9"/>
      <c r="J867" s="21"/>
      <c r="K867" s="21"/>
      <c r="Q867">
        <f>ROUND((Source!BZ701/100)*ROUND((Source!AF701*Source!AV701)*Source!I701, 2), 2)</f>
        <v>501.66</v>
      </c>
      <c r="R867">
        <f>Source!X701</f>
        <v>501.66</v>
      </c>
      <c r="S867">
        <f>ROUND((Source!CA701/100)*ROUND((Source!AF701*Source!AV701)*Source!I701, 2), 2)</f>
        <v>71.67</v>
      </c>
      <c r="T867">
        <f>Source!Y701</f>
        <v>71.67</v>
      </c>
      <c r="U867">
        <f>ROUND((175/100)*ROUND((Source!AE701*Source!AV701)*Source!I701, 2), 2)</f>
        <v>86.77</v>
      </c>
      <c r="V867">
        <f>ROUND((108/100)*ROUND(Source!CS701*Source!I701, 2), 2)</f>
        <v>53.55</v>
      </c>
    </row>
    <row r="868" spans="1:22" ht="14.25" x14ac:dyDescent="0.2">
      <c r="A868" s="18"/>
      <c r="B868" s="18"/>
      <c r="C868" s="18" t="s">
        <v>820</v>
      </c>
      <c r="D868" s="19"/>
      <c r="E868" s="9"/>
      <c r="F868" s="21">
        <f>Source!AO701</f>
        <v>358.33</v>
      </c>
      <c r="G868" s="20" t="str">
        <f>Source!DG701</f>
        <v/>
      </c>
      <c r="H868" s="9">
        <f>Source!AV701</f>
        <v>1</v>
      </c>
      <c r="I868" s="9">
        <f>IF(Source!BA701&lt;&gt; 0, Source!BA701, 1)</f>
        <v>1</v>
      </c>
      <c r="J868" s="21">
        <f>Source!S701</f>
        <v>716.66</v>
      </c>
      <c r="K868" s="21"/>
    </row>
    <row r="869" spans="1:22" ht="14.25" x14ac:dyDescent="0.2">
      <c r="A869" s="18"/>
      <c r="B869" s="18"/>
      <c r="C869" s="18" t="s">
        <v>827</v>
      </c>
      <c r="D869" s="19"/>
      <c r="E869" s="9"/>
      <c r="F869" s="21">
        <f>Source!AM701</f>
        <v>39.090000000000003</v>
      </c>
      <c r="G869" s="20" t="str">
        <f>Source!DE701</f>
        <v/>
      </c>
      <c r="H869" s="9">
        <f>Source!AV701</f>
        <v>1</v>
      </c>
      <c r="I869" s="9">
        <f>IF(Source!BB701&lt;&gt; 0, Source!BB701, 1)</f>
        <v>1</v>
      </c>
      <c r="J869" s="21">
        <f>Source!Q701</f>
        <v>78.180000000000007</v>
      </c>
      <c r="K869" s="21"/>
    </row>
    <row r="870" spans="1:22" ht="14.25" x14ac:dyDescent="0.2">
      <c r="A870" s="18"/>
      <c r="B870" s="18"/>
      <c r="C870" s="18" t="s">
        <v>828</v>
      </c>
      <c r="D870" s="19"/>
      <c r="E870" s="9"/>
      <c r="F870" s="21">
        <f>Source!AN701</f>
        <v>24.79</v>
      </c>
      <c r="G870" s="20" t="str">
        <f>Source!DF701</f>
        <v/>
      </c>
      <c r="H870" s="9">
        <f>Source!AV701</f>
        <v>1</v>
      </c>
      <c r="I870" s="9">
        <f>IF(Source!BS701&lt;&gt; 0, Source!BS701, 1)</f>
        <v>1</v>
      </c>
      <c r="J870" s="26">
        <f>Source!R701</f>
        <v>49.58</v>
      </c>
      <c r="K870" s="21"/>
    </row>
    <row r="871" spans="1:22" ht="14.25" x14ac:dyDescent="0.2">
      <c r="A871" s="18"/>
      <c r="B871" s="18"/>
      <c r="C871" s="18" t="s">
        <v>821</v>
      </c>
      <c r="D871" s="19"/>
      <c r="E871" s="9"/>
      <c r="F871" s="21">
        <f>Source!AL701</f>
        <v>6.3</v>
      </c>
      <c r="G871" s="20" t="str">
        <f>Source!DD701</f>
        <v/>
      </c>
      <c r="H871" s="9">
        <f>Source!AW701</f>
        <v>1</v>
      </c>
      <c r="I871" s="9">
        <f>IF(Source!BC701&lt;&gt; 0, Source!BC701, 1)</f>
        <v>1</v>
      </c>
      <c r="J871" s="21">
        <f>Source!P701</f>
        <v>12.6</v>
      </c>
      <c r="K871" s="21"/>
    </row>
    <row r="872" spans="1:22" ht="14.25" x14ac:dyDescent="0.2">
      <c r="A872" s="18"/>
      <c r="B872" s="18"/>
      <c r="C872" s="18" t="s">
        <v>822</v>
      </c>
      <c r="D872" s="19" t="s">
        <v>823</v>
      </c>
      <c r="E872" s="9">
        <f>Source!AT701</f>
        <v>70</v>
      </c>
      <c r="F872" s="21"/>
      <c r="G872" s="20"/>
      <c r="H872" s="9"/>
      <c r="I872" s="9"/>
      <c r="J872" s="21">
        <f>SUM(R867:R871)</f>
        <v>501.66</v>
      </c>
      <c r="K872" s="21"/>
    </row>
    <row r="873" spans="1:22" ht="14.25" x14ac:dyDescent="0.2">
      <c r="A873" s="18"/>
      <c r="B873" s="18"/>
      <c r="C873" s="18" t="s">
        <v>824</v>
      </c>
      <c r="D873" s="19" t="s">
        <v>823</v>
      </c>
      <c r="E873" s="9">
        <f>Source!AU701</f>
        <v>10</v>
      </c>
      <c r="F873" s="21"/>
      <c r="G873" s="20"/>
      <c r="H873" s="9"/>
      <c r="I873" s="9"/>
      <c r="J873" s="21">
        <f>SUM(T867:T872)</f>
        <v>71.67</v>
      </c>
      <c r="K873" s="21"/>
    </row>
    <row r="874" spans="1:22" ht="14.25" x14ac:dyDescent="0.2">
      <c r="A874" s="18"/>
      <c r="B874" s="18"/>
      <c r="C874" s="18" t="s">
        <v>829</v>
      </c>
      <c r="D874" s="19" t="s">
        <v>823</v>
      </c>
      <c r="E874" s="9">
        <f>108</f>
        <v>108</v>
      </c>
      <c r="F874" s="21"/>
      <c r="G874" s="20"/>
      <c r="H874" s="9"/>
      <c r="I874" s="9"/>
      <c r="J874" s="21">
        <f>SUM(V867:V873)</f>
        <v>53.55</v>
      </c>
      <c r="K874" s="21"/>
    </row>
    <row r="875" spans="1:22" ht="14.25" x14ac:dyDescent="0.2">
      <c r="A875" s="18"/>
      <c r="B875" s="18"/>
      <c r="C875" s="18" t="s">
        <v>825</v>
      </c>
      <c r="D875" s="19" t="s">
        <v>826</v>
      </c>
      <c r="E875" s="9">
        <f>Source!AQ701</f>
        <v>0.54</v>
      </c>
      <c r="F875" s="21"/>
      <c r="G875" s="20" t="str">
        <f>Source!DI701</f>
        <v/>
      </c>
      <c r="H875" s="9">
        <f>Source!AV701</f>
        <v>1</v>
      </c>
      <c r="I875" s="9"/>
      <c r="J875" s="21"/>
      <c r="K875" s="21">
        <f>Source!U701</f>
        <v>1.08</v>
      </c>
    </row>
    <row r="876" spans="1:22" ht="15" x14ac:dyDescent="0.25">
      <c r="A876" s="23"/>
      <c r="B876" s="23"/>
      <c r="C876" s="23"/>
      <c r="D876" s="23"/>
      <c r="E876" s="23"/>
      <c r="F876" s="23"/>
      <c r="G876" s="23"/>
      <c r="H876" s="23"/>
      <c r="I876" s="45">
        <f>J868+J869+J871+J872+J873+J874</f>
        <v>1434.32</v>
      </c>
      <c r="J876" s="45"/>
      <c r="K876" s="24">
        <f>IF(Source!I701&lt;&gt;0, ROUND(I876/Source!I701, 2), 0)</f>
        <v>717.16</v>
      </c>
      <c r="P876" s="22">
        <f>I876</f>
        <v>1434.32</v>
      </c>
    </row>
    <row r="877" spans="1:22" ht="71.25" x14ac:dyDescent="0.2">
      <c r="A877" s="18">
        <v>98</v>
      </c>
      <c r="B877" s="18" t="str">
        <f>Source!F702</f>
        <v>1.25-2503-2-3/1</v>
      </c>
      <c r="C877" s="18" t="str">
        <f>Source!G702</f>
        <v>Техническое обслуживание эскалатора типа OTIS NCE в зданиях, угол наклона 30-35 градусов, высота подъема до 6 м, скорость 0,5-0,65 м/с оборудование нижней входной площадки - годовое</v>
      </c>
      <c r="D877" s="19" t="str">
        <f>Source!H702</f>
        <v>компл.</v>
      </c>
      <c r="E877" s="9">
        <f>Source!I702</f>
        <v>2</v>
      </c>
      <c r="F877" s="21"/>
      <c r="G877" s="20"/>
      <c r="H877" s="9"/>
      <c r="I877" s="9"/>
      <c r="J877" s="21"/>
      <c r="K877" s="21"/>
      <c r="Q877">
        <f>ROUND((Source!BZ702/100)*ROUND((Source!AF702*Source!AV702)*Source!I702, 2), 2)</f>
        <v>687.46</v>
      </c>
      <c r="R877">
        <f>Source!X702</f>
        <v>687.46</v>
      </c>
      <c r="S877">
        <f>ROUND((Source!CA702/100)*ROUND((Source!AF702*Source!AV702)*Source!I702, 2), 2)</f>
        <v>98.21</v>
      </c>
      <c r="T877">
        <f>Source!Y702</f>
        <v>98.21</v>
      </c>
      <c r="U877">
        <f>ROUND((175/100)*ROUND((Source!AE702*Source!AV702)*Source!I702, 2), 2)</f>
        <v>115.68</v>
      </c>
      <c r="V877">
        <f>ROUND((108/100)*ROUND(Source!CS702*Source!I702, 2), 2)</f>
        <v>71.39</v>
      </c>
    </row>
    <row r="878" spans="1:22" ht="14.25" x14ac:dyDescent="0.2">
      <c r="A878" s="18"/>
      <c r="B878" s="18"/>
      <c r="C878" s="18" t="s">
        <v>820</v>
      </c>
      <c r="D878" s="19"/>
      <c r="E878" s="9"/>
      <c r="F878" s="21">
        <f>Source!AO702</f>
        <v>491.04</v>
      </c>
      <c r="G878" s="20" t="str">
        <f>Source!DG702</f>
        <v/>
      </c>
      <c r="H878" s="9">
        <f>Source!AV702</f>
        <v>1</v>
      </c>
      <c r="I878" s="9">
        <f>IF(Source!BA702&lt;&gt; 0, Source!BA702, 1)</f>
        <v>1</v>
      </c>
      <c r="J878" s="21">
        <f>Source!S702</f>
        <v>982.08</v>
      </c>
      <c r="K878" s="21"/>
    </row>
    <row r="879" spans="1:22" ht="14.25" x14ac:dyDescent="0.2">
      <c r="A879" s="18"/>
      <c r="B879" s="18"/>
      <c r="C879" s="18" t="s">
        <v>827</v>
      </c>
      <c r="D879" s="19"/>
      <c r="E879" s="9"/>
      <c r="F879" s="21">
        <f>Source!AM702</f>
        <v>52.12</v>
      </c>
      <c r="G879" s="20" t="str">
        <f>Source!DE702</f>
        <v/>
      </c>
      <c r="H879" s="9">
        <f>Source!AV702</f>
        <v>1</v>
      </c>
      <c r="I879" s="9">
        <f>IF(Source!BB702&lt;&gt; 0, Source!BB702, 1)</f>
        <v>1</v>
      </c>
      <c r="J879" s="21">
        <f>Source!Q702</f>
        <v>104.24</v>
      </c>
      <c r="K879" s="21"/>
    </row>
    <row r="880" spans="1:22" ht="14.25" x14ac:dyDescent="0.2">
      <c r="A880" s="18"/>
      <c r="B880" s="18"/>
      <c r="C880" s="18" t="s">
        <v>828</v>
      </c>
      <c r="D880" s="19"/>
      <c r="E880" s="9"/>
      <c r="F880" s="21">
        <f>Source!AN702</f>
        <v>33.049999999999997</v>
      </c>
      <c r="G880" s="20" t="str">
        <f>Source!DF702</f>
        <v/>
      </c>
      <c r="H880" s="9">
        <f>Source!AV702</f>
        <v>1</v>
      </c>
      <c r="I880" s="9">
        <f>IF(Source!BS702&lt;&gt; 0, Source!BS702, 1)</f>
        <v>1</v>
      </c>
      <c r="J880" s="26">
        <f>Source!R702</f>
        <v>66.099999999999994</v>
      </c>
      <c r="K880" s="21"/>
    </row>
    <row r="881" spans="1:22" ht="14.25" x14ac:dyDescent="0.2">
      <c r="A881" s="18"/>
      <c r="B881" s="18"/>
      <c r="C881" s="18" t="s">
        <v>821</v>
      </c>
      <c r="D881" s="19"/>
      <c r="E881" s="9"/>
      <c r="F881" s="21">
        <f>Source!AL702</f>
        <v>7.87</v>
      </c>
      <c r="G881" s="20" t="str">
        <f>Source!DD702</f>
        <v/>
      </c>
      <c r="H881" s="9">
        <f>Source!AW702</f>
        <v>1</v>
      </c>
      <c r="I881" s="9">
        <f>IF(Source!BC702&lt;&gt; 0, Source!BC702, 1)</f>
        <v>1</v>
      </c>
      <c r="J881" s="21">
        <f>Source!P702</f>
        <v>15.74</v>
      </c>
      <c r="K881" s="21"/>
    </row>
    <row r="882" spans="1:22" ht="14.25" x14ac:dyDescent="0.2">
      <c r="A882" s="18"/>
      <c r="B882" s="18"/>
      <c r="C882" s="18" t="s">
        <v>822</v>
      </c>
      <c r="D882" s="19" t="s">
        <v>823</v>
      </c>
      <c r="E882" s="9">
        <f>Source!AT702</f>
        <v>70</v>
      </c>
      <c r="F882" s="21"/>
      <c r="G882" s="20"/>
      <c r="H882" s="9"/>
      <c r="I882" s="9"/>
      <c r="J882" s="21">
        <f>SUM(R877:R881)</f>
        <v>687.46</v>
      </c>
      <c r="K882" s="21"/>
    </row>
    <row r="883" spans="1:22" ht="14.25" x14ac:dyDescent="0.2">
      <c r="A883" s="18"/>
      <c r="B883" s="18"/>
      <c r="C883" s="18" t="s">
        <v>824</v>
      </c>
      <c r="D883" s="19" t="s">
        <v>823</v>
      </c>
      <c r="E883" s="9">
        <f>Source!AU702</f>
        <v>10</v>
      </c>
      <c r="F883" s="21"/>
      <c r="G883" s="20"/>
      <c r="H883" s="9"/>
      <c r="I883" s="9"/>
      <c r="J883" s="21">
        <f>SUM(T877:T882)</f>
        <v>98.21</v>
      </c>
      <c r="K883" s="21"/>
    </row>
    <row r="884" spans="1:22" ht="14.25" x14ac:dyDescent="0.2">
      <c r="A884" s="18"/>
      <c r="B884" s="18"/>
      <c r="C884" s="18" t="s">
        <v>829</v>
      </c>
      <c r="D884" s="19" t="s">
        <v>823</v>
      </c>
      <c r="E884" s="9">
        <f>108</f>
        <v>108</v>
      </c>
      <c r="F884" s="21"/>
      <c r="G884" s="20"/>
      <c r="H884" s="9"/>
      <c r="I884" s="9"/>
      <c r="J884" s="21">
        <f>SUM(V877:V883)</f>
        <v>71.39</v>
      </c>
      <c r="K884" s="21"/>
    </row>
    <row r="885" spans="1:22" ht="14.25" x14ac:dyDescent="0.2">
      <c r="A885" s="18"/>
      <c r="B885" s="18"/>
      <c r="C885" s="18" t="s">
        <v>825</v>
      </c>
      <c r="D885" s="19" t="s">
        <v>826</v>
      </c>
      <c r="E885" s="9">
        <f>Source!AQ702</f>
        <v>0.74</v>
      </c>
      <c r="F885" s="21"/>
      <c r="G885" s="20" t="str">
        <f>Source!DI702</f>
        <v/>
      </c>
      <c r="H885" s="9">
        <f>Source!AV702</f>
        <v>1</v>
      </c>
      <c r="I885" s="9"/>
      <c r="J885" s="21"/>
      <c r="K885" s="21">
        <f>Source!U702</f>
        <v>1.48</v>
      </c>
    </row>
    <row r="886" spans="1:22" ht="15" x14ac:dyDescent="0.25">
      <c r="A886" s="23"/>
      <c r="B886" s="23"/>
      <c r="C886" s="23"/>
      <c r="D886" s="23"/>
      <c r="E886" s="23"/>
      <c r="F886" s="23"/>
      <c r="G886" s="23"/>
      <c r="H886" s="23"/>
      <c r="I886" s="45">
        <f>J878+J879+J881+J882+J883+J884</f>
        <v>1959.1200000000001</v>
      </c>
      <c r="J886" s="45"/>
      <c r="K886" s="24">
        <f>IF(Source!I702&lt;&gt;0, ROUND(I886/Source!I702, 2), 0)</f>
        <v>979.56</v>
      </c>
      <c r="P886" s="22">
        <f>I886</f>
        <v>1959.1200000000001</v>
      </c>
    </row>
    <row r="887" spans="1:22" ht="71.25" x14ac:dyDescent="0.2">
      <c r="A887" s="18">
        <v>99</v>
      </c>
      <c r="B887" s="18" t="str">
        <f>Source!F703</f>
        <v>1.25-2503-4-1/1</v>
      </c>
      <c r="C887" s="18" t="str">
        <f>Source!G703</f>
        <v>Техническое обслуживание эскалатора типа OTIS NCE в зданиях, угол наклона 30-35 градусов, высота подъема до 6 м, скорость 0,5-0,65 м/с, контроллер типа NCE1b - годовое</v>
      </c>
      <c r="D887" s="19" t="str">
        <f>Source!H703</f>
        <v>компл.</v>
      </c>
      <c r="E887" s="9">
        <f>Source!I703</f>
        <v>2</v>
      </c>
      <c r="F887" s="21"/>
      <c r="G887" s="20"/>
      <c r="H887" s="9"/>
      <c r="I887" s="9"/>
      <c r="J887" s="21"/>
      <c r="K887" s="21"/>
      <c r="Q887">
        <f>ROUND((Source!BZ703/100)*ROUND((Source!AF703*Source!AV703)*Source!I703, 2), 2)</f>
        <v>966.15</v>
      </c>
      <c r="R887">
        <f>Source!X703</f>
        <v>966.15</v>
      </c>
      <c r="S887">
        <f>ROUND((Source!CA703/100)*ROUND((Source!AF703*Source!AV703)*Source!I703, 2), 2)</f>
        <v>138.02000000000001</v>
      </c>
      <c r="T887">
        <f>Source!Y703</f>
        <v>138.02000000000001</v>
      </c>
      <c r="U887">
        <f>ROUND((175/100)*ROUND((Source!AE703*Source!AV703)*Source!I703, 2), 2)</f>
        <v>144.59</v>
      </c>
      <c r="V887">
        <f>ROUND((108/100)*ROUND(Source!CS703*Source!I703, 2), 2)</f>
        <v>89.23</v>
      </c>
    </row>
    <row r="888" spans="1:22" ht="14.25" x14ac:dyDescent="0.2">
      <c r="A888" s="18"/>
      <c r="B888" s="18"/>
      <c r="C888" s="18" t="s">
        <v>820</v>
      </c>
      <c r="D888" s="19"/>
      <c r="E888" s="9"/>
      <c r="F888" s="21">
        <f>Source!AO703</f>
        <v>690.11</v>
      </c>
      <c r="G888" s="20" t="str">
        <f>Source!DG703</f>
        <v/>
      </c>
      <c r="H888" s="9">
        <f>Source!AV703</f>
        <v>1</v>
      </c>
      <c r="I888" s="9">
        <f>IF(Source!BA703&lt;&gt; 0, Source!BA703, 1)</f>
        <v>1</v>
      </c>
      <c r="J888" s="21">
        <f>Source!S703</f>
        <v>1380.22</v>
      </c>
      <c r="K888" s="21"/>
    </row>
    <row r="889" spans="1:22" ht="14.25" x14ac:dyDescent="0.2">
      <c r="A889" s="18"/>
      <c r="B889" s="18"/>
      <c r="C889" s="18" t="s">
        <v>827</v>
      </c>
      <c r="D889" s="19"/>
      <c r="E889" s="9"/>
      <c r="F889" s="21">
        <f>Source!AM703</f>
        <v>65.150000000000006</v>
      </c>
      <c r="G889" s="20" t="str">
        <f>Source!DE703</f>
        <v/>
      </c>
      <c r="H889" s="9">
        <f>Source!AV703</f>
        <v>1</v>
      </c>
      <c r="I889" s="9">
        <f>IF(Source!BB703&lt;&gt; 0, Source!BB703, 1)</f>
        <v>1</v>
      </c>
      <c r="J889" s="21">
        <f>Source!Q703</f>
        <v>130.30000000000001</v>
      </c>
      <c r="K889" s="21"/>
    </row>
    <row r="890" spans="1:22" ht="14.25" x14ac:dyDescent="0.2">
      <c r="A890" s="18"/>
      <c r="B890" s="18"/>
      <c r="C890" s="18" t="s">
        <v>828</v>
      </c>
      <c r="D890" s="19"/>
      <c r="E890" s="9"/>
      <c r="F890" s="21">
        <f>Source!AN703</f>
        <v>41.31</v>
      </c>
      <c r="G890" s="20" t="str">
        <f>Source!DF703</f>
        <v/>
      </c>
      <c r="H890" s="9">
        <f>Source!AV703</f>
        <v>1</v>
      </c>
      <c r="I890" s="9">
        <f>IF(Source!BS703&lt;&gt; 0, Source!BS703, 1)</f>
        <v>1</v>
      </c>
      <c r="J890" s="26">
        <f>Source!R703</f>
        <v>82.62</v>
      </c>
      <c r="K890" s="21"/>
    </row>
    <row r="891" spans="1:22" ht="14.25" x14ac:dyDescent="0.2">
      <c r="A891" s="18"/>
      <c r="B891" s="18"/>
      <c r="C891" s="18" t="s">
        <v>821</v>
      </c>
      <c r="D891" s="19"/>
      <c r="E891" s="9"/>
      <c r="F891" s="21">
        <f>Source!AL703</f>
        <v>4.72</v>
      </c>
      <c r="G891" s="20" t="str">
        <f>Source!DD703</f>
        <v/>
      </c>
      <c r="H891" s="9">
        <f>Source!AW703</f>
        <v>1</v>
      </c>
      <c r="I891" s="9">
        <f>IF(Source!BC703&lt;&gt; 0, Source!BC703, 1)</f>
        <v>1</v>
      </c>
      <c r="J891" s="21">
        <f>Source!P703</f>
        <v>9.44</v>
      </c>
      <c r="K891" s="21"/>
    </row>
    <row r="892" spans="1:22" ht="14.25" x14ac:dyDescent="0.2">
      <c r="A892" s="18"/>
      <c r="B892" s="18"/>
      <c r="C892" s="18" t="s">
        <v>822</v>
      </c>
      <c r="D892" s="19" t="s">
        <v>823</v>
      </c>
      <c r="E892" s="9">
        <f>Source!AT703</f>
        <v>70</v>
      </c>
      <c r="F892" s="21"/>
      <c r="G892" s="20"/>
      <c r="H892" s="9"/>
      <c r="I892" s="9"/>
      <c r="J892" s="21">
        <f>SUM(R887:R891)</f>
        <v>966.15</v>
      </c>
      <c r="K892" s="21"/>
    </row>
    <row r="893" spans="1:22" ht="14.25" x14ac:dyDescent="0.2">
      <c r="A893" s="18"/>
      <c r="B893" s="18"/>
      <c r="C893" s="18" t="s">
        <v>824</v>
      </c>
      <c r="D893" s="19" t="s">
        <v>823</v>
      </c>
      <c r="E893" s="9">
        <f>Source!AU703</f>
        <v>10</v>
      </c>
      <c r="F893" s="21"/>
      <c r="G893" s="20"/>
      <c r="H893" s="9"/>
      <c r="I893" s="9"/>
      <c r="J893" s="21">
        <f>SUM(T887:T892)</f>
        <v>138.02000000000001</v>
      </c>
      <c r="K893" s="21"/>
    </row>
    <row r="894" spans="1:22" ht="14.25" x14ac:dyDescent="0.2">
      <c r="A894" s="18"/>
      <c r="B894" s="18"/>
      <c r="C894" s="18" t="s">
        <v>829</v>
      </c>
      <c r="D894" s="19" t="s">
        <v>823</v>
      </c>
      <c r="E894" s="9">
        <f>108</f>
        <v>108</v>
      </c>
      <c r="F894" s="21"/>
      <c r="G894" s="20"/>
      <c r="H894" s="9"/>
      <c r="I894" s="9"/>
      <c r="J894" s="21">
        <f>SUM(V887:V893)</f>
        <v>89.23</v>
      </c>
      <c r="K894" s="21"/>
    </row>
    <row r="895" spans="1:22" ht="14.25" x14ac:dyDescent="0.2">
      <c r="A895" s="18"/>
      <c r="B895" s="18"/>
      <c r="C895" s="18" t="s">
        <v>825</v>
      </c>
      <c r="D895" s="19" t="s">
        <v>826</v>
      </c>
      <c r="E895" s="9">
        <f>Source!AQ703</f>
        <v>1.04</v>
      </c>
      <c r="F895" s="21"/>
      <c r="G895" s="20" t="str">
        <f>Source!DI703</f>
        <v/>
      </c>
      <c r="H895" s="9">
        <f>Source!AV703</f>
        <v>1</v>
      </c>
      <c r="I895" s="9"/>
      <c r="J895" s="21"/>
      <c r="K895" s="21">
        <f>Source!U703</f>
        <v>2.08</v>
      </c>
    </row>
    <row r="896" spans="1:22" ht="15" x14ac:dyDescent="0.25">
      <c r="A896" s="23"/>
      <c r="B896" s="23"/>
      <c r="C896" s="23"/>
      <c r="D896" s="23"/>
      <c r="E896" s="23"/>
      <c r="F896" s="23"/>
      <c r="G896" s="23"/>
      <c r="H896" s="23"/>
      <c r="I896" s="45">
        <f>J888+J889+J891+J892+J893+J894</f>
        <v>2713.36</v>
      </c>
      <c r="J896" s="45"/>
      <c r="K896" s="24">
        <f>IF(Source!I703&lt;&gt;0, ROUND(I896/Source!I703, 2), 0)</f>
        <v>1356.68</v>
      </c>
      <c r="P896" s="22">
        <f>I896</f>
        <v>2713.36</v>
      </c>
    </row>
    <row r="897" spans="1:22" ht="71.25" x14ac:dyDescent="0.2">
      <c r="A897" s="18">
        <v>100</v>
      </c>
      <c r="B897" s="18" t="str">
        <f>Source!F704</f>
        <v>1.25-2503-5-1/1</v>
      </c>
      <c r="C897" s="18" t="str">
        <f>Source!G704</f>
        <v>Техническое обслуживание эскалатора типа OTIS NCE в зданиях, угол наклона 30-35 градусов, высота подъема до 6 м, скорость 0,5-0,65 м/с, верхнее машинное помещение - ежемесячное</v>
      </c>
      <c r="D897" s="19" t="str">
        <f>Source!H704</f>
        <v>шт.</v>
      </c>
      <c r="E897" s="9">
        <f>Source!I704</f>
        <v>2</v>
      </c>
      <c r="F897" s="21"/>
      <c r="G897" s="20"/>
      <c r="H897" s="9"/>
      <c r="I897" s="9"/>
      <c r="J897" s="21"/>
      <c r="K897" s="21"/>
      <c r="Q897">
        <f>ROUND((Source!BZ704/100)*ROUND((Source!AF704*Source!AV704)*Source!I704, 2), 2)</f>
        <v>1151.95</v>
      </c>
      <c r="R897">
        <f>Source!X704</f>
        <v>1151.95</v>
      </c>
      <c r="S897">
        <f>ROUND((Source!CA704/100)*ROUND((Source!AF704*Source!AV704)*Source!I704, 2), 2)</f>
        <v>164.56</v>
      </c>
      <c r="T897">
        <f>Source!Y704</f>
        <v>164.56</v>
      </c>
      <c r="U897">
        <f>ROUND((175/100)*ROUND((Source!AE704*Source!AV704)*Source!I704, 2), 2)</f>
        <v>173.53</v>
      </c>
      <c r="V897">
        <f>ROUND((108/100)*ROUND(Source!CS704*Source!I704, 2), 2)</f>
        <v>107.09</v>
      </c>
    </row>
    <row r="898" spans="1:22" ht="14.25" x14ac:dyDescent="0.2">
      <c r="A898" s="18"/>
      <c r="B898" s="18"/>
      <c r="C898" s="18" t="s">
        <v>820</v>
      </c>
      <c r="D898" s="19"/>
      <c r="E898" s="9"/>
      <c r="F898" s="21">
        <f>Source!AO704</f>
        <v>411.41</v>
      </c>
      <c r="G898" s="20" t="str">
        <f>Source!DG704</f>
        <v>)*2</v>
      </c>
      <c r="H898" s="9">
        <f>Source!AV704</f>
        <v>1</v>
      </c>
      <c r="I898" s="9">
        <f>IF(Source!BA704&lt;&gt; 0, Source!BA704, 1)</f>
        <v>1</v>
      </c>
      <c r="J898" s="21">
        <f>Source!S704</f>
        <v>1645.64</v>
      </c>
      <c r="K898" s="21"/>
    </row>
    <row r="899" spans="1:22" ht="14.25" x14ac:dyDescent="0.2">
      <c r="A899" s="18"/>
      <c r="B899" s="18"/>
      <c r="C899" s="18" t="s">
        <v>827</v>
      </c>
      <c r="D899" s="19"/>
      <c r="E899" s="9"/>
      <c r="F899" s="21">
        <f>Source!AM704</f>
        <v>39.090000000000003</v>
      </c>
      <c r="G899" s="20" t="str">
        <f>Source!DE704</f>
        <v>)*2</v>
      </c>
      <c r="H899" s="9">
        <f>Source!AV704</f>
        <v>1</v>
      </c>
      <c r="I899" s="9">
        <f>IF(Source!BB704&lt;&gt; 0, Source!BB704, 1)</f>
        <v>1</v>
      </c>
      <c r="J899" s="21">
        <f>Source!Q704</f>
        <v>156.36000000000001</v>
      </c>
      <c r="K899" s="21"/>
    </row>
    <row r="900" spans="1:22" ht="14.25" x14ac:dyDescent="0.2">
      <c r="A900" s="18"/>
      <c r="B900" s="18"/>
      <c r="C900" s="18" t="s">
        <v>828</v>
      </c>
      <c r="D900" s="19"/>
      <c r="E900" s="9"/>
      <c r="F900" s="21">
        <f>Source!AN704</f>
        <v>24.79</v>
      </c>
      <c r="G900" s="20" t="str">
        <f>Source!DF704</f>
        <v>)*2</v>
      </c>
      <c r="H900" s="9">
        <f>Source!AV704</f>
        <v>1</v>
      </c>
      <c r="I900" s="9">
        <f>IF(Source!BS704&lt;&gt; 0, Source!BS704, 1)</f>
        <v>1</v>
      </c>
      <c r="J900" s="26">
        <f>Source!R704</f>
        <v>99.16</v>
      </c>
      <c r="K900" s="21"/>
    </row>
    <row r="901" spans="1:22" ht="14.25" x14ac:dyDescent="0.2">
      <c r="A901" s="18"/>
      <c r="B901" s="18"/>
      <c r="C901" s="18" t="s">
        <v>821</v>
      </c>
      <c r="D901" s="19"/>
      <c r="E901" s="9"/>
      <c r="F901" s="21">
        <f>Source!AL704</f>
        <v>4.72</v>
      </c>
      <c r="G901" s="20" t="str">
        <f>Source!DD704</f>
        <v>)*2</v>
      </c>
      <c r="H901" s="9">
        <f>Source!AW704</f>
        <v>1</v>
      </c>
      <c r="I901" s="9">
        <f>IF(Source!BC704&lt;&gt; 0, Source!BC704, 1)</f>
        <v>1</v>
      </c>
      <c r="J901" s="21">
        <f>Source!P704</f>
        <v>18.88</v>
      </c>
      <c r="K901" s="21"/>
    </row>
    <row r="902" spans="1:22" ht="14.25" x14ac:dyDescent="0.2">
      <c r="A902" s="18"/>
      <c r="B902" s="18"/>
      <c r="C902" s="18" t="s">
        <v>822</v>
      </c>
      <c r="D902" s="19" t="s">
        <v>823</v>
      </c>
      <c r="E902" s="9">
        <f>Source!AT704</f>
        <v>70</v>
      </c>
      <c r="F902" s="21"/>
      <c r="G902" s="20"/>
      <c r="H902" s="9"/>
      <c r="I902" s="9"/>
      <c r="J902" s="21">
        <f>SUM(R897:R901)</f>
        <v>1151.95</v>
      </c>
      <c r="K902" s="21"/>
    </row>
    <row r="903" spans="1:22" ht="14.25" x14ac:dyDescent="0.2">
      <c r="A903" s="18"/>
      <c r="B903" s="18"/>
      <c r="C903" s="18" t="s">
        <v>824</v>
      </c>
      <c r="D903" s="19" t="s">
        <v>823</v>
      </c>
      <c r="E903" s="9">
        <f>Source!AU704</f>
        <v>10</v>
      </c>
      <c r="F903" s="21"/>
      <c r="G903" s="20"/>
      <c r="H903" s="9"/>
      <c r="I903" s="9"/>
      <c r="J903" s="21">
        <f>SUM(T897:T902)</f>
        <v>164.56</v>
      </c>
      <c r="K903" s="21"/>
    </row>
    <row r="904" spans="1:22" ht="14.25" x14ac:dyDescent="0.2">
      <c r="A904" s="18"/>
      <c r="B904" s="18"/>
      <c r="C904" s="18" t="s">
        <v>829</v>
      </c>
      <c r="D904" s="19" t="s">
        <v>823</v>
      </c>
      <c r="E904" s="9">
        <f>108</f>
        <v>108</v>
      </c>
      <c r="F904" s="21"/>
      <c r="G904" s="20"/>
      <c r="H904" s="9"/>
      <c r="I904" s="9"/>
      <c r="J904" s="21">
        <f>SUM(V897:V903)</f>
        <v>107.09</v>
      </c>
      <c r="K904" s="21"/>
    </row>
    <row r="905" spans="1:22" ht="14.25" x14ac:dyDescent="0.2">
      <c r="A905" s="18"/>
      <c r="B905" s="18"/>
      <c r="C905" s="18" t="s">
        <v>825</v>
      </c>
      <c r="D905" s="19" t="s">
        <v>826</v>
      </c>
      <c r="E905" s="9">
        <f>Source!AQ704</f>
        <v>0.62</v>
      </c>
      <c r="F905" s="21"/>
      <c r="G905" s="20" t="str">
        <f>Source!DI704</f>
        <v>)*2</v>
      </c>
      <c r="H905" s="9">
        <f>Source!AV704</f>
        <v>1</v>
      </c>
      <c r="I905" s="9"/>
      <c r="J905" s="21"/>
      <c r="K905" s="21">
        <f>Source!U704</f>
        <v>2.48</v>
      </c>
    </row>
    <row r="906" spans="1:22" ht="15" x14ac:dyDescent="0.25">
      <c r="A906" s="23"/>
      <c r="B906" s="23"/>
      <c r="C906" s="23"/>
      <c r="D906" s="23"/>
      <c r="E906" s="23"/>
      <c r="F906" s="23"/>
      <c r="G906" s="23"/>
      <c r="H906" s="23"/>
      <c r="I906" s="45">
        <f>J898+J899+J901+J902+J903+J904</f>
        <v>3244.48</v>
      </c>
      <c r="J906" s="45"/>
      <c r="K906" s="24">
        <f>IF(Source!I704&lt;&gt;0, ROUND(I906/Source!I704, 2), 0)</f>
        <v>1622.24</v>
      </c>
      <c r="P906" s="22">
        <f>I906</f>
        <v>3244.48</v>
      </c>
    </row>
    <row r="907" spans="1:22" ht="85.5" x14ac:dyDescent="0.2">
      <c r="A907" s="18">
        <v>101</v>
      </c>
      <c r="B907" s="18" t="str">
        <f>Source!F705</f>
        <v>1.25-2503-5-2/1</v>
      </c>
      <c r="C907" s="18" t="str">
        <f>Source!G705</f>
        <v>Техническое обслуживание эскалатора типа OTIS NCE в зданиях, угол наклона 30-35 градусов, высота подъема до 6 м, скорость 0,5-0,65 м/с, верхнее машинное помещение - ежеквартальное</v>
      </c>
      <c r="D907" s="19" t="str">
        <f>Source!H705</f>
        <v>шт.</v>
      </c>
      <c r="E907" s="9">
        <f>Source!I705</f>
        <v>2</v>
      </c>
      <c r="F907" s="21"/>
      <c r="G907" s="20"/>
      <c r="H907" s="9"/>
      <c r="I907" s="9"/>
      <c r="J907" s="21"/>
      <c r="K907" s="21"/>
      <c r="Q907">
        <f>ROUND((Source!BZ705/100)*ROUND((Source!AF705*Source!AV705)*Source!I705, 2), 2)</f>
        <v>761.78</v>
      </c>
      <c r="R907">
        <f>Source!X705</f>
        <v>761.78</v>
      </c>
      <c r="S907">
        <f>ROUND((Source!CA705/100)*ROUND((Source!AF705*Source!AV705)*Source!I705, 2), 2)</f>
        <v>108.83</v>
      </c>
      <c r="T907">
        <f>Source!Y705</f>
        <v>108.83</v>
      </c>
      <c r="U907">
        <f>ROUND((175/100)*ROUND((Source!AE705*Source!AV705)*Source!I705, 2), 2)</f>
        <v>115.68</v>
      </c>
      <c r="V907">
        <f>ROUND((108/100)*ROUND(Source!CS705*Source!I705, 2), 2)</f>
        <v>71.39</v>
      </c>
    </row>
    <row r="908" spans="1:22" ht="14.25" x14ac:dyDescent="0.2">
      <c r="A908" s="18"/>
      <c r="B908" s="18"/>
      <c r="C908" s="18" t="s">
        <v>820</v>
      </c>
      <c r="D908" s="19"/>
      <c r="E908" s="9"/>
      <c r="F908" s="21">
        <f>Source!AO705</f>
        <v>544.13</v>
      </c>
      <c r="G908" s="20" t="str">
        <f>Source!DG705</f>
        <v/>
      </c>
      <c r="H908" s="9">
        <f>Source!AV705</f>
        <v>1</v>
      </c>
      <c r="I908" s="9">
        <f>IF(Source!BA705&lt;&gt; 0, Source!BA705, 1)</f>
        <v>1</v>
      </c>
      <c r="J908" s="21">
        <f>Source!S705</f>
        <v>1088.26</v>
      </c>
      <c r="K908" s="21"/>
    </row>
    <row r="909" spans="1:22" ht="14.25" x14ac:dyDescent="0.2">
      <c r="A909" s="18"/>
      <c r="B909" s="18"/>
      <c r="C909" s="18" t="s">
        <v>827</v>
      </c>
      <c r="D909" s="19"/>
      <c r="E909" s="9"/>
      <c r="F909" s="21">
        <f>Source!AM705</f>
        <v>52.12</v>
      </c>
      <c r="G909" s="20" t="str">
        <f>Source!DE705</f>
        <v/>
      </c>
      <c r="H909" s="9">
        <f>Source!AV705</f>
        <v>1</v>
      </c>
      <c r="I909" s="9">
        <f>IF(Source!BB705&lt;&gt; 0, Source!BB705, 1)</f>
        <v>1</v>
      </c>
      <c r="J909" s="21">
        <f>Source!Q705</f>
        <v>104.24</v>
      </c>
      <c r="K909" s="21"/>
    </row>
    <row r="910" spans="1:22" ht="14.25" x14ac:dyDescent="0.2">
      <c r="A910" s="18"/>
      <c r="B910" s="18"/>
      <c r="C910" s="18" t="s">
        <v>828</v>
      </c>
      <c r="D910" s="19"/>
      <c r="E910" s="9"/>
      <c r="F910" s="21">
        <f>Source!AN705</f>
        <v>33.049999999999997</v>
      </c>
      <c r="G910" s="20" t="str">
        <f>Source!DF705</f>
        <v/>
      </c>
      <c r="H910" s="9">
        <f>Source!AV705</f>
        <v>1</v>
      </c>
      <c r="I910" s="9">
        <f>IF(Source!BS705&lt;&gt; 0, Source!BS705, 1)</f>
        <v>1</v>
      </c>
      <c r="J910" s="26">
        <f>Source!R705</f>
        <v>66.099999999999994</v>
      </c>
      <c r="K910" s="21"/>
    </row>
    <row r="911" spans="1:22" ht="14.25" x14ac:dyDescent="0.2">
      <c r="A911" s="18"/>
      <c r="B911" s="18"/>
      <c r="C911" s="18" t="s">
        <v>821</v>
      </c>
      <c r="D911" s="19"/>
      <c r="E911" s="9"/>
      <c r="F911" s="21">
        <f>Source!AL705</f>
        <v>59.32</v>
      </c>
      <c r="G911" s="20" t="str">
        <f>Source!DD705</f>
        <v/>
      </c>
      <c r="H911" s="9">
        <f>Source!AW705</f>
        <v>1</v>
      </c>
      <c r="I911" s="9">
        <f>IF(Source!BC705&lt;&gt; 0, Source!BC705, 1)</f>
        <v>1</v>
      </c>
      <c r="J911" s="21">
        <f>Source!P705</f>
        <v>118.64</v>
      </c>
      <c r="K911" s="21"/>
    </row>
    <row r="912" spans="1:22" ht="14.25" x14ac:dyDescent="0.2">
      <c r="A912" s="18"/>
      <c r="B912" s="18"/>
      <c r="C912" s="18" t="s">
        <v>822</v>
      </c>
      <c r="D912" s="19" t="s">
        <v>823</v>
      </c>
      <c r="E912" s="9">
        <f>Source!AT705</f>
        <v>70</v>
      </c>
      <c r="F912" s="21"/>
      <c r="G912" s="20"/>
      <c r="H912" s="9"/>
      <c r="I912" s="9"/>
      <c r="J912" s="21">
        <f>SUM(R907:R911)</f>
        <v>761.78</v>
      </c>
      <c r="K912" s="21"/>
    </row>
    <row r="913" spans="1:22" ht="14.25" x14ac:dyDescent="0.2">
      <c r="A913" s="18"/>
      <c r="B913" s="18"/>
      <c r="C913" s="18" t="s">
        <v>824</v>
      </c>
      <c r="D913" s="19" t="s">
        <v>823</v>
      </c>
      <c r="E913" s="9">
        <f>Source!AU705</f>
        <v>10</v>
      </c>
      <c r="F913" s="21"/>
      <c r="G913" s="20"/>
      <c r="H913" s="9"/>
      <c r="I913" s="9"/>
      <c r="J913" s="21">
        <f>SUM(T907:T912)</f>
        <v>108.83</v>
      </c>
      <c r="K913" s="21"/>
    </row>
    <row r="914" spans="1:22" ht="14.25" x14ac:dyDescent="0.2">
      <c r="A914" s="18"/>
      <c r="B914" s="18"/>
      <c r="C914" s="18" t="s">
        <v>829</v>
      </c>
      <c r="D914" s="19" t="s">
        <v>823</v>
      </c>
      <c r="E914" s="9">
        <f>108</f>
        <v>108</v>
      </c>
      <c r="F914" s="21"/>
      <c r="G914" s="20"/>
      <c r="H914" s="9"/>
      <c r="I914" s="9"/>
      <c r="J914" s="21">
        <f>SUM(V907:V913)</f>
        <v>71.39</v>
      </c>
      <c r="K914" s="21"/>
    </row>
    <row r="915" spans="1:22" ht="14.25" x14ac:dyDescent="0.2">
      <c r="A915" s="18"/>
      <c r="B915" s="18"/>
      <c r="C915" s="18" t="s">
        <v>825</v>
      </c>
      <c r="D915" s="19" t="s">
        <v>826</v>
      </c>
      <c r="E915" s="9">
        <f>Source!AQ705</f>
        <v>0.82</v>
      </c>
      <c r="F915" s="21"/>
      <c r="G915" s="20" t="str">
        <f>Source!DI705</f>
        <v/>
      </c>
      <c r="H915" s="9">
        <f>Source!AV705</f>
        <v>1</v>
      </c>
      <c r="I915" s="9"/>
      <c r="J915" s="21"/>
      <c r="K915" s="21">
        <f>Source!U705</f>
        <v>1.64</v>
      </c>
    </row>
    <row r="916" spans="1:22" ht="15" x14ac:dyDescent="0.25">
      <c r="A916" s="23"/>
      <c r="B916" s="23"/>
      <c r="C916" s="23"/>
      <c r="D916" s="23"/>
      <c r="E916" s="23"/>
      <c r="F916" s="23"/>
      <c r="G916" s="23"/>
      <c r="H916" s="23"/>
      <c r="I916" s="45">
        <f>J908+J909+J911+J912+J913+J914</f>
        <v>2253.14</v>
      </c>
      <c r="J916" s="45"/>
      <c r="K916" s="24">
        <f>IF(Source!I705&lt;&gt;0, ROUND(I916/Source!I705, 2), 0)</f>
        <v>1126.57</v>
      </c>
      <c r="P916" s="22">
        <f>I916</f>
        <v>2253.14</v>
      </c>
    </row>
    <row r="917" spans="1:22" ht="71.25" x14ac:dyDescent="0.2">
      <c r="A917" s="18">
        <v>102</v>
      </c>
      <c r="B917" s="18" t="str">
        <f>Source!F706</f>
        <v>1.25-2503-5-3/1</v>
      </c>
      <c r="C917" s="18" t="str">
        <f>Source!G706</f>
        <v>Техническое обслуживание эскалатора типа OTIS NCE в зданиях, угол наклона 30-35 градусов, высота подъема до 6 м, скорость 0,5-0,65 м/с, верхнее машинное помещение - годовое</v>
      </c>
      <c r="D917" s="19" t="str">
        <f>Source!H706</f>
        <v>шт.</v>
      </c>
      <c r="E917" s="9">
        <f>Source!I706</f>
        <v>2</v>
      </c>
      <c r="F917" s="21"/>
      <c r="G917" s="20"/>
      <c r="H917" s="9"/>
      <c r="I917" s="9"/>
      <c r="J917" s="21"/>
      <c r="K917" s="21"/>
      <c r="Q917">
        <f>ROUND((Source!BZ706/100)*ROUND((Source!AF706*Source!AV706)*Source!I706, 2), 2)</f>
        <v>1356.35</v>
      </c>
      <c r="R917">
        <f>Source!X706</f>
        <v>1356.35</v>
      </c>
      <c r="S917">
        <f>ROUND((Source!CA706/100)*ROUND((Source!AF706*Source!AV706)*Source!I706, 2), 2)</f>
        <v>193.76</v>
      </c>
      <c r="T917">
        <f>Source!Y706</f>
        <v>193.76</v>
      </c>
      <c r="U917">
        <f>ROUND((175/100)*ROUND((Source!AE706*Source!AV706)*Source!I706, 2), 2)</f>
        <v>202.44</v>
      </c>
      <c r="V917">
        <f>ROUND((108/100)*ROUND(Source!CS706*Source!I706, 2), 2)</f>
        <v>124.93</v>
      </c>
    </row>
    <row r="918" spans="1:22" ht="14.25" x14ac:dyDescent="0.2">
      <c r="A918" s="18"/>
      <c r="B918" s="18"/>
      <c r="C918" s="18" t="s">
        <v>820</v>
      </c>
      <c r="D918" s="19"/>
      <c r="E918" s="9"/>
      <c r="F918" s="21">
        <f>Source!AO706</f>
        <v>968.82</v>
      </c>
      <c r="G918" s="20" t="str">
        <f>Source!DG706</f>
        <v/>
      </c>
      <c r="H918" s="9">
        <f>Source!AV706</f>
        <v>1</v>
      </c>
      <c r="I918" s="9">
        <f>IF(Source!BA706&lt;&gt; 0, Source!BA706, 1)</f>
        <v>1</v>
      </c>
      <c r="J918" s="21">
        <f>Source!S706</f>
        <v>1937.64</v>
      </c>
      <c r="K918" s="21"/>
    </row>
    <row r="919" spans="1:22" ht="14.25" x14ac:dyDescent="0.2">
      <c r="A919" s="18"/>
      <c r="B919" s="18"/>
      <c r="C919" s="18" t="s">
        <v>827</v>
      </c>
      <c r="D919" s="19"/>
      <c r="E919" s="9"/>
      <c r="F919" s="21">
        <f>Source!AM706</f>
        <v>91.98</v>
      </c>
      <c r="G919" s="20" t="str">
        <f>Source!DE706</f>
        <v/>
      </c>
      <c r="H919" s="9">
        <f>Source!AV706</f>
        <v>1</v>
      </c>
      <c r="I919" s="9">
        <f>IF(Source!BB706&lt;&gt; 0, Source!BB706, 1)</f>
        <v>1</v>
      </c>
      <c r="J919" s="21">
        <f>Source!Q706</f>
        <v>183.96</v>
      </c>
      <c r="K919" s="21"/>
    </row>
    <row r="920" spans="1:22" ht="14.25" x14ac:dyDescent="0.2">
      <c r="A920" s="18"/>
      <c r="B920" s="18"/>
      <c r="C920" s="18" t="s">
        <v>828</v>
      </c>
      <c r="D920" s="19"/>
      <c r="E920" s="9"/>
      <c r="F920" s="21">
        <f>Source!AN706</f>
        <v>57.84</v>
      </c>
      <c r="G920" s="20" t="str">
        <f>Source!DF706</f>
        <v/>
      </c>
      <c r="H920" s="9">
        <f>Source!AV706</f>
        <v>1</v>
      </c>
      <c r="I920" s="9">
        <f>IF(Source!BS706&lt;&gt; 0, Source!BS706, 1)</f>
        <v>1</v>
      </c>
      <c r="J920" s="26">
        <f>Source!R706</f>
        <v>115.68</v>
      </c>
      <c r="K920" s="21"/>
    </row>
    <row r="921" spans="1:22" ht="14.25" x14ac:dyDescent="0.2">
      <c r="A921" s="18"/>
      <c r="B921" s="18"/>
      <c r="C921" s="18" t="s">
        <v>821</v>
      </c>
      <c r="D921" s="19"/>
      <c r="E921" s="9"/>
      <c r="F921" s="21">
        <f>Source!AL706</f>
        <v>104.6</v>
      </c>
      <c r="G921" s="20" t="str">
        <f>Source!DD706</f>
        <v/>
      </c>
      <c r="H921" s="9">
        <f>Source!AW706</f>
        <v>1</v>
      </c>
      <c r="I921" s="9">
        <f>IF(Source!BC706&lt;&gt; 0, Source!BC706, 1)</f>
        <v>1</v>
      </c>
      <c r="J921" s="21">
        <f>Source!P706</f>
        <v>209.2</v>
      </c>
      <c r="K921" s="21"/>
    </row>
    <row r="922" spans="1:22" ht="14.25" x14ac:dyDescent="0.2">
      <c r="A922" s="18"/>
      <c r="B922" s="18"/>
      <c r="C922" s="18" t="s">
        <v>822</v>
      </c>
      <c r="D922" s="19" t="s">
        <v>823</v>
      </c>
      <c r="E922" s="9">
        <f>Source!AT706</f>
        <v>70</v>
      </c>
      <c r="F922" s="21"/>
      <c r="G922" s="20"/>
      <c r="H922" s="9"/>
      <c r="I922" s="9"/>
      <c r="J922" s="21">
        <f>SUM(R917:R921)</f>
        <v>1356.35</v>
      </c>
      <c r="K922" s="21"/>
    </row>
    <row r="923" spans="1:22" ht="14.25" x14ac:dyDescent="0.2">
      <c r="A923" s="18"/>
      <c r="B923" s="18"/>
      <c r="C923" s="18" t="s">
        <v>824</v>
      </c>
      <c r="D923" s="19" t="s">
        <v>823</v>
      </c>
      <c r="E923" s="9">
        <f>Source!AU706</f>
        <v>10</v>
      </c>
      <c r="F923" s="21"/>
      <c r="G923" s="20"/>
      <c r="H923" s="9"/>
      <c r="I923" s="9"/>
      <c r="J923" s="21">
        <f>SUM(T917:T922)</f>
        <v>193.76</v>
      </c>
      <c r="K923" s="21"/>
    </row>
    <row r="924" spans="1:22" ht="14.25" x14ac:dyDescent="0.2">
      <c r="A924" s="18"/>
      <c r="B924" s="18"/>
      <c r="C924" s="18" t="s">
        <v>829</v>
      </c>
      <c r="D924" s="19" t="s">
        <v>823</v>
      </c>
      <c r="E924" s="9">
        <f>108</f>
        <v>108</v>
      </c>
      <c r="F924" s="21"/>
      <c r="G924" s="20"/>
      <c r="H924" s="9"/>
      <c r="I924" s="9"/>
      <c r="J924" s="21">
        <f>SUM(V917:V923)</f>
        <v>124.93</v>
      </c>
      <c r="K924" s="21"/>
    </row>
    <row r="925" spans="1:22" ht="14.25" x14ac:dyDescent="0.2">
      <c r="A925" s="18"/>
      <c r="B925" s="18"/>
      <c r="C925" s="18" t="s">
        <v>825</v>
      </c>
      <c r="D925" s="19" t="s">
        <v>826</v>
      </c>
      <c r="E925" s="9">
        <f>Source!AQ706</f>
        <v>1.46</v>
      </c>
      <c r="F925" s="21"/>
      <c r="G925" s="20" t="str">
        <f>Source!DI706</f>
        <v/>
      </c>
      <c r="H925" s="9">
        <f>Source!AV706</f>
        <v>1</v>
      </c>
      <c r="I925" s="9"/>
      <c r="J925" s="21"/>
      <c r="K925" s="21">
        <f>Source!U706</f>
        <v>2.92</v>
      </c>
    </row>
    <row r="926" spans="1:22" ht="15" x14ac:dyDescent="0.25">
      <c r="A926" s="23"/>
      <c r="B926" s="23"/>
      <c r="C926" s="23"/>
      <c r="D926" s="23"/>
      <c r="E926" s="23"/>
      <c r="F926" s="23"/>
      <c r="G926" s="23"/>
      <c r="H926" s="23"/>
      <c r="I926" s="45">
        <f>J918+J919+J921+J922+J923+J924</f>
        <v>4005.8399999999997</v>
      </c>
      <c r="J926" s="45"/>
      <c r="K926" s="24">
        <f>IF(Source!I706&lt;&gt;0, ROUND(I926/Source!I706, 2), 0)</f>
        <v>2002.92</v>
      </c>
      <c r="P926" s="22">
        <f>I926</f>
        <v>4005.8399999999997</v>
      </c>
    </row>
    <row r="927" spans="1:22" ht="71.25" x14ac:dyDescent="0.2">
      <c r="A927" s="18">
        <v>103</v>
      </c>
      <c r="B927" s="18" t="str">
        <f>Source!F707</f>
        <v>1.25-2503-6-1/1</v>
      </c>
      <c r="C927" s="18" t="str">
        <f>Source!G707</f>
        <v>Техническое обслуживание эскалатора типа OTIS NCE в зданиях, угол наклона 30-35 градусов, высота подъема до 6 м, скорость 0,5-0,65 м/с, нижнее машинное помещение - ежемесячное</v>
      </c>
      <c r="D927" s="19" t="str">
        <f>Source!H707</f>
        <v>шт.</v>
      </c>
      <c r="E927" s="9">
        <f>Source!I707</f>
        <v>2</v>
      </c>
      <c r="F927" s="21"/>
      <c r="G927" s="20"/>
      <c r="H927" s="9"/>
      <c r="I927" s="9"/>
      <c r="J927" s="21"/>
      <c r="K927" s="21"/>
      <c r="Q927">
        <f>ROUND((Source!BZ707/100)*ROUND((Source!AF707*Source!AV707)*Source!I707, 2), 2)</f>
        <v>1672.23</v>
      </c>
      <c r="R927">
        <f>Source!X707</f>
        <v>1672.23</v>
      </c>
      <c r="S927">
        <f>ROUND((Source!CA707/100)*ROUND((Source!AF707*Source!AV707)*Source!I707, 2), 2)</f>
        <v>238.89</v>
      </c>
      <c r="T927">
        <f>Source!Y707</f>
        <v>238.89</v>
      </c>
      <c r="U927">
        <f>ROUND((175/100)*ROUND((Source!AE707*Source!AV707)*Source!I707, 2), 2)</f>
        <v>260.3</v>
      </c>
      <c r="V927">
        <f>ROUND((108/100)*ROUND(Source!CS707*Source!I707, 2), 2)</f>
        <v>160.63999999999999</v>
      </c>
    </row>
    <row r="928" spans="1:22" ht="14.25" x14ac:dyDescent="0.2">
      <c r="A928" s="18"/>
      <c r="B928" s="18"/>
      <c r="C928" s="18" t="s">
        <v>820</v>
      </c>
      <c r="D928" s="19"/>
      <c r="E928" s="9"/>
      <c r="F928" s="21">
        <f>Source!AO707</f>
        <v>398.15</v>
      </c>
      <c r="G928" s="20" t="str">
        <f>Source!DG707</f>
        <v>)*3</v>
      </c>
      <c r="H928" s="9">
        <f>Source!AV707</f>
        <v>1</v>
      </c>
      <c r="I928" s="9">
        <f>IF(Source!BA707&lt;&gt; 0, Source!BA707, 1)</f>
        <v>1</v>
      </c>
      <c r="J928" s="21">
        <f>Source!S707</f>
        <v>2388.9</v>
      </c>
      <c r="K928" s="21"/>
    </row>
    <row r="929" spans="1:22" ht="14.25" x14ac:dyDescent="0.2">
      <c r="A929" s="18"/>
      <c r="B929" s="18"/>
      <c r="C929" s="18" t="s">
        <v>827</v>
      </c>
      <c r="D929" s="19"/>
      <c r="E929" s="9"/>
      <c r="F929" s="21">
        <f>Source!AM707</f>
        <v>39.090000000000003</v>
      </c>
      <c r="G929" s="20" t="str">
        <f>Source!DE707</f>
        <v>)*3</v>
      </c>
      <c r="H929" s="9">
        <f>Source!AV707</f>
        <v>1</v>
      </c>
      <c r="I929" s="9">
        <f>IF(Source!BB707&lt;&gt; 0, Source!BB707, 1)</f>
        <v>1</v>
      </c>
      <c r="J929" s="21">
        <f>Source!Q707</f>
        <v>234.54</v>
      </c>
      <c r="K929" s="21"/>
    </row>
    <row r="930" spans="1:22" ht="14.25" x14ac:dyDescent="0.2">
      <c r="A930" s="18"/>
      <c r="B930" s="18"/>
      <c r="C930" s="18" t="s">
        <v>828</v>
      </c>
      <c r="D930" s="19"/>
      <c r="E930" s="9"/>
      <c r="F930" s="21">
        <f>Source!AN707</f>
        <v>24.79</v>
      </c>
      <c r="G930" s="20" t="str">
        <f>Source!DF707</f>
        <v>)*3</v>
      </c>
      <c r="H930" s="9">
        <f>Source!AV707</f>
        <v>1</v>
      </c>
      <c r="I930" s="9">
        <f>IF(Source!BS707&lt;&gt; 0, Source!BS707, 1)</f>
        <v>1</v>
      </c>
      <c r="J930" s="26">
        <f>Source!R707</f>
        <v>148.74</v>
      </c>
      <c r="K930" s="21"/>
    </row>
    <row r="931" spans="1:22" ht="14.25" x14ac:dyDescent="0.2">
      <c r="A931" s="18"/>
      <c r="B931" s="18"/>
      <c r="C931" s="18" t="s">
        <v>821</v>
      </c>
      <c r="D931" s="19"/>
      <c r="E931" s="9"/>
      <c r="F931" s="21">
        <f>Source!AL707</f>
        <v>6.3</v>
      </c>
      <c r="G931" s="20" t="str">
        <f>Source!DD707</f>
        <v>)*3</v>
      </c>
      <c r="H931" s="9">
        <f>Source!AW707</f>
        <v>1</v>
      </c>
      <c r="I931" s="9">
        <f>IF(Source!BC707&lt;&gt; 0, Source!BC707, 1)</f>
        <v>1</v>
      </c>
      <c r="J931" s="21">
        <f>Source!P707</f>
        <v>37.799999999999997</v>
      </c>
      <c r="K931" s="21"/>
    </row>
    <row r="932" spans="1:22" ht="14.25" x14ac:dyDescent="0.2">
      <c r="A932" s="18"/>
      <c r="B932" s="18"/>
      <c r="C932" s="18" t="s">
        <v>822</v>
      </c>
      <c r="D932" s="19" t="s">
        <v>823</v>
      </c>
      <c r="E932" s="9">
        <f>Source!AT707</f>
        <v>70</v>
      </c>
      <c r="F932" s="21"/>
      <c r="G932" s="20"/>
      <c r="H932" s="9"/>
      <c r="I932" s="9"/>
      <c r="J932" s="21">
        <f>SUM(R927:R931)</f>
        <v>1672.23</v>
      </c>
      <c r="K932" s="21"/>
    </row>
    <row r="933" spans="1:22" ht="14.25" x14ac:dyDescent="0.2">
      <c r="A933" s="18"/>
      <c r="B933" s="18"/>
      <c r="C933" s="18" t="s">
        <v>824</v>
      </c>
      <c r="D933" s="19" t="s">
        <v>823</v>
      </c>
      <c r="E933" s="9">
        <f>Source!AU707</f>
        <v>10</v>
      </c>
      <c r="F933" s="21"/>
      <c r="G933" s="20"/>
      <c r="H933" s="9"/>
      <c r="I933" s="9"/>
      <c r="J933" s="21">
        <f>SUM(T927:T932)</f>
        <v>238.89</v>
      </c>
      <c r="K933" s="21"/>
    </row>
    <row r="934" spans="1:22" ht="14.25" x14ac:dyDescent="0.2">
      <c r="A934" s="18"/>
      <c r="B934" s="18"/>
      <c r="C934" s="18" t="s">
        <v>829</v>
      </c>
      <c r="D934" s="19" t="s">
        <v>823</v>
      </c>
      <c r="E934" s="9">
        <f>108</f>
        <v>108</v>
      </c>
      <c r="F934" s="21"/>
      <c r="G934" s="20"/>
      <c r="H934" s="9"/>
      <c r="I934" s="9"/>
      <c r="J934" s="21">
        <f>SUM(V927:V933)</f>
        <v>160.63999999999999</v>
      </c>
      <c r="K934" s="21"/>
    </row>
    <row r="935" spans="1:22" ht="14.25" x14ac:dyDescent="0.2">
      <c r="A935" s="18"/>
      <c r="B935" s="18"/>
      <c r="C935" s="18" t="s">
        <v>825</v>
      </c>
      <c r="D935" s="19" t="s">
        <v>826</v>
      </c>
      <c r="E935" s="9">
        <f>Source!AQ707</f>
        <v>0.6</v>
      </c>
      <c r="F935" s="21"/>
      <c r="G935" s="20" t="str">
        <f>Source!DI707</f>
        <v>)*3</v>
      </c>
      <c r="H935" s="9">
        <f>Source!AV707</f>
        <v>1</v>
      </c>
      <c r="I935" s="9"/>
      <c r="J935" s="21"/>
      <c r="K935" s="21">
        <f>Source!U707</f>
        <v>3.5999999999999996</v>
      </c>
    </row>
    <row r="936" spans="1:22" ht="15" x14ac:dyDescent="0.25">
      <c r="A936" s="23"/>
      <c r="B936" s="23"/>
      <c r="C936" s="23"/>
      <c r="D936" s="23"/>
      <c r="E936" s="23"/>
      <c r="F936" s="23"/>
      <c r="G936" s="23"/>
      <c r="H936" s="23"/>
      <c r="I936" s="45">
        <f>J928+J929+J931+J932+J933+J934</f>
        <v>4733.0000000000009</v>
      </c>
      <c r="J936" s="45"/>
      <c r="K936" s="24">
        <f>IF(Source!I707&lt;&gt;0, ROUND(I936/Source!I707, 2), 0)</f>
        <v>2366.5</v>
      </c>
      <c r="P936" s="22">
        <f>I936</f>
        <v>4733.0000000000009</v>
      </c>
    </row>
    <row r="937" spans="1:22" ht="71.25" x14ac:dyDescent="0.2">
      <c r="A937" s="18">
        <v>104</v>
      </c>
      <c r="B937" s="18" t="str">
        <f>Source!F708</f>
        <v>1.25-2503-6-2/1</v>
      </c>
      <c r="C937" s="18" t="str">
        <f>Source!G708</f>
        <v>Техническое обслуживание эскалатора типа OTIS NCE в зданиях, угол наклона 30-35 градусов, высота подъема до 6 м, скорость 0,5-0,65 м/с, нижнее машинное помещение - годовое</v>
      </c>
      <c r="D937" s="19" t="str">
        <f>Source!H708</f>
        <v>шт.</v>
      </c>
      <c r="E937" s="9">
        <f>Source!I708</f>
        <v>2</v>
      </c>
      <c r="F937" s="21"/>
      <c r="G937" s="20"/>
      <c r="H937" s="9"/>
      <c r="I937" s="9"/>
      <c r="J937" s="21"/>
      <c r="K937" s="21"/>
      <c r="Q937">
        <f>ROUND((Source!BZ708/100)*ROUND((Source!AF708*Source!AV708)*Source!I708, 2), 2)</f>
        <v>984.75</v>
      </c>
      <c r="R937">
        <f>Source!X708</f>
        <v>984.75</v>
      </c>
      <c r="S937">
        <f>ROUND((Source!CA708/100)*ROUND((Source!AF708*Source!AV708)*Source!I708, 2), 2)</f>
        <v>140.68</v>
      </c>
      <c r="T937">
        <f>Source!Y708</f>
        <v>140.68</v>
      </c>
      <c r="U937">
        <f>ROUND((175/100)*ROUND((Source!AE708*Source!AV708)*Source!I708, 2), 2)</f>
        <v>144.62</v>
      </c>
      <c r="V937">
        <f>ROUND((108/100)*ROUND(Source!CS708*Source!I708, 2), 2)</f>
        <v>89.25</v>
      </c>
    </row>
    <row r="938" spans="1:22" ht="14.25" x14ac:dyDescent="0.2">
      <c r="A938" s="18"/>
      <c r="B938" s="18"/>
      <c r="C938" s="18" t="s">
        <v>820</v>
      </c>
      <c r="D938" s="19"/>
      <c r="E938" s="9"/>
      <c r="F938" s="21">
        <f>Source!AO708</f>
        <v>703.39</v>
      </c>
      <c r="G938" s="20" t="str">
        <f>Source!DG708</f>
        <v/>
      </c>
      <c r="H938" s="9">
        <f>Source!AV708</f>
        <v>1</v>
      </c>
      <c r="I938" s="9">
        <f>IF(Source!BA708&lt;&gt; 0, Source!BA708, 1)</f>
        <v>1</v>
      </c>
      <c r="J938" s="21">
        <f>Source!S708</f>
        <v>1406.78</v>
      </c>
      <c r="K938" s="21"/>
    </row>
    <row r="939" spans="1:22" ht="14.25" x14ac:dyDescent="0.2">
      <c r="A939" s="18"/>
      <c r="B939" s="18"/>
      <c r="C939" s="18" t="s">
        <v>827</v>
      </c>
      <c r="D939" s="19"/>
      <c r="E939" s="9"/>
      <c r="F939" s="21">
        <f>Source!AM708</f>
        <v>65.92</v>
      </c>
      <c r="G939" s="20" t="str">
        <f>Source!DE708</f>
        <v/>
      </c>
      <c r="H939" s="9">
        <f>Source!AV708</f>
        <v>1</v>
      </c>
      <c r="I939" s="9">
        <f>IF(Source!BB708&lt;&gt; 0, Source!BB708, 1)</f>
        <v>1</v>
      </c>
      <c r="J939" s="21">
        <f>Source!Q708</f>
        <v>131.84</v>
      </c>
      <c r="K939" s="21"/>
    </row>
    <row r="940" spans="1:22" ht="14.25" x14ac:dyDescent="0.2">
      <c r="A940" s="18"/>
      <c r="B940" s="18"/>
      <c r="C940" s="18" t="s">
        <v>828</v>
      </c>
      <c r="D940" s="19"/>
      <c r="E940" s="9"/>
      <c r="F940" s="21">
        <f>Source!AN708</f>
        <v>41.32</v>
      </c>
      <c r="G940" s="20" t="str">
        <f>Source!DF708</f>
        <v/>
      </c>
      <c r="H940" s="9">
        <f>Source!AV708</f>
        <v>1</v>
      </c>
      <c r="I940" s="9">
        <f>IF(Source!BS708&lt;&gt; 0, Source!BS708, 1)</f>
        <v>1</v>
      </c>
      <c r="J940" s="26">
        <f>Source!R708</f>
        <v>82.64</v>
      </c>
      <c r="K940" s="21"/>
    </row>
    <row r="941" spans="1:22" ht="14.25" x14ac:dyDescent="0.2">
      <c r="A941" s="18"/>
      <c r="B941" s="18"/>
      <c r="C941" s="18" t="s">
        <v>821</v>
      </c>
      <c r="D941" s="19"/>
      <c r="E941" s="9"/>
      <c r="F941" s="21">
        <f>Source!AL708</f>
        <v>60.01</v>
      </c>
      <c r="G941" s="20" t="str">
        <f>Source!DD708</f>
        <v/>
      </c>
      <c r="H941" s="9">
        <f>Source!AW708</f>
        <v>1</v>
      </c>
      <c r="I941" s="9">
        <f>IF(Source!BC708&lt;&gt; 0, Source!BC708, 1)</f>
        <v>1</v>
      </c>
      <c r="J941" s="21">
        <f>Source!P708</f>
        <v>120.02</v>
      </c>
      <c r="K941" s="21"/>
    </row>
    <row r="942" spans="1:22" ht="14.25" x14ac:dyDescent="0.2">
      <c r="A942" s="18"/>
      <c r="B942" s="18"/>
      <c r="C942" s="18" t="s">
        <v>822</v>
      </c>
      <c r="D942" s="19" t="s">
        <v>823</v>
      </c>
      <c r="E942" s="9">
        <f>Source!AT708</f>
        <v>70</v>
      </c>
      <c r="F942" s="21"/>
      <c r="G942" s="20"/>
      <c r="H942" s="9"/>
      <c r="I942" s="9"/>
      <c r="J942" s="21">
        <f>SUM(R937:R941)</f>
        <v>984.75</v>
      </c>
      <c r="K942" s="21"/>
    </row>
    <row r="943" spans="1:22" ht="14.25" x14ac:dyDescent="0.2">
      <c r="A943" s="18"/>
      <c r="B943" s="18"/>
      <c r="C943" s="18" t="s">
        <v>824</v>
      </c>
      <c r="D943" s="19" t="s">
        <v>823</v>
      </c>
      <c r="E943" s="9">
        <f>Source!AU708</f>
        <v>10</v>
      </c>
      <c r="F943" s="21"/>
      <c r="G943" s="20"/>
      <c r="H943" s="9"/>
      <c r="I943" s="9"/>
      <c r="J943" s="21">
        <f>SUM(T937:T942)</f>
        <v>140.68</v>
      </c>
      <c r="K943" s="21"/>
    </row>
    <row r="944" spans="1:22" ht="14.25" x14ac:dyDescent="0.2">
      <c r="A944" s="18"/>
      <c r="B944" s="18"/>
      <c r="C944" s="18" t="s">
        <v>829</v>
      </c>
      <c r="D944" s="19" t="s">
        <v>823</v>
      </c>
      <c r="E944" s="9">
        <f>108</f>
        <v>108</v>
      </c>
      <c r="F944" s="21"/>
      <c r="G944" s="20"/>
      <c r="H944" s="9"/>
      <c r="I944" s="9"/>
      <c r="J944" s="21">
        <f>SUM(V937:V943)</f>
        <v>89.25</v>
      </c>
      <c r="K944" s="21"/>
    </row>
    <row r="945" spans="1:22" ht="14.25" x14ac:dyDescent="0.2">
      <c r="A945" s="18"/>
      <c r="B945" s="18"/>
      <c r="C945" s="18" t="s">
        <v>825</v>
      </c>
      <c r="D945" s="19" t="s">
        <v>826</v>
      </c>
      <c r="E945" s="9">
        <f>Source!AQ708</f>
        <v>1.06</v>
      </c>
      <c r="F945" s="21"/>
      <c r="G945" s="20" t="str">
        <f>Source!DI708</f>
        <v/>
      </c>
      <c r="H945" s="9">
        <f>Source!AV708</f>
        <v>1</v>
      </c>
      <c r="I945" s="9"/>
      <c r="J945" s="21"/>
      <c r="K945" s="21">
        <f>Source!U708</f>
        <v>2.12</v>
      </c>
    </row>
    <row r="946" spans="1:22" ht="15" x14ac:dyDescent="0.25">
      <c r="A946" s="23"/>
      <c r="B946" s="23"/>
      <c r="C946" s="23"/>
      <c r="D946" s="23"/>
      <c r="E946" s="23"/>
      <c r="F946" s="23"/>
      <c r="G946" s="23"/>
      <c r="H946" s="23"/>
      <c r="I946" s="45">
        <f>J938+J939+J941+J942+J943+J944</f>
        <v>2873.3199999999997</v>
      </c>
      <c r="J946" s="45"/>
      <c r="K946" s="24">
        <f>IF(Source!I708&lt;&gt;0, ROUND(I946/Source!I708, 2), 0)</f>
        <v>1436.66</v>
      </c>
      <c r="P946" s="22">
        <f>I946</f>
        <v>2873.3199999999997</v>
      </c>
    </row>
    <row r="947" spans="1:22" ht="71.25" x14ac:dyDescent="0.2">
      <c r="A947" s="18">
        <v>105</v>
      </c>
      <c r="B947" s="18" t="str">
        <f>Source!F709</f>
        <v>1.25-2503-9-1/1</v>
      </c>
      <c r="C947" s="18" t="str">
        <f>Source!G709</f>
        <v>Техническое обслуживание эскалатора типа OTIS NCE в зданиях, угол наклона 30-35 градусов, высота подъема до 6 м, скорость 0,5-0,65 м/с, привод поручневого устройства - годовое</v>
      </c>
      <c r="D947" s="19" t="str">
        <f>Source!H709</f>
        <v>шт.</v>
      </c>
      <c r="E947" s="9">
        <f>Source!I709</f>
        <v>2</v>
      </c>
      <c r="F947" s="21"/>
      <c r="G947" s="20"/>
      <c r="H947" s="9"/>
      <c r="I947" s="9"/>
      <c r="J947" s="21"/>
      <c r="K947" s="21"/>
      <c r="Q947">
        <f>ROUND((Source!BZ709/100)*ROUND((Source!AF709*Source!AV709)*Source!I709, 2), 2)</f>
        <v>4737.92</v>
      </c>
      <c r="R947">
        <f>Source!X709</f>
        <v>4737.92</v>
      </c>
      <c r="S947">
        <f>ROUND((Source!CA709/100)*ROUND((Source!AF709*Source!AV709)*Source!I709, 2), 2)</f>
        <v>676.85</v>
      </c>
      <c r="T947">
        <f>Source!Y709</f>
        <v>676.85</v>
      </c>
      <c r="U947">
        <f>ROUND((175/100)*ROUND((Source!AE709*Source!AV709)*Source!I709, 2), 2)</f>
        <v>722.93</v>
      </c>
      <c r="V947">
        <f>ROUND((108/100)*ROUND(Source!CS709*Source!I709, 2), 2)</f>
        <v>446.15</v>
      </c>
    </row>
    <row r="948" spans="1:22" ht="14.25" x14ac:dyDescent="0.2">
      <c r="A948" s="18"/>
      <c r="B948" s="18"/>
      <c r="C948" s="18" t="s">
        <v>820</v>
      </c>
      <c r="D948" s="19"/>
      <c r="E948" s="9"/>
      <c r="F948" s="21">
        <f>Source!AO709</f>
        <v>3384.23</v>
      </c>
      <c r="G948" s="20" t="str">
        <f>Source!DG709</f>
        <v/>
      </c>
      <c r="H948" s="9">
        <f>Source!AV709</f>
        <v>1</v>
      </c>
      <c r="I948" s="9">
        <f>IF(Source!BA709&lt;&gt; 0, Source!BA709, 1)</f>
        <v>1</v>
      </c>
      <c r="J948" s="21">
        <f>Source!S709</f>
        <v>6768.46</v>
      </c>
      <c r="K948" s="21"/>
    </row>
    <row r="949" spans="1:22" ht="14.25" x14ac:dyDescent="0.2">
      <c r="A949" s="18"/>
      <c r="B949" s="18"/>
      <c r="C949" s="18" t="s">
        <v>827</v>
      </c>
      <c r="D949" s="19"/>
      <c r="E949" s="9"/>
      <c r="F949" s="21">
        <f>Source!AM709</f>
        <v>325.75</v>
      </c>
      <c r="G949" s="20" t="str">
        <f>Source!DE709</f>
        <v/>
      </c>
      <c r="H949" s="9">
        <f>Source!AV709</f>
        <v>1</v>
      </c>
      <c r="I949" s="9">
        <f>IF(Source!BB709&lt;&gt; 0, Source!BB709, 1)</f>
        <v>1</v>
      </c>
      <c r="J949" s="21">
        <f>Source!Q709</f>
        <v>651.5</v>
      </c>
      <c r="K949" s="21"/>
    </row>
    <row r="950" spans="1:22" ht="14.25" x14ac:dyDescent="0.2">
      <c r="A950" s="18"/>
      <c r="B950" s="18"/>
      <c r="C950" s="18" t="s">
        <v>828</v>
      </c>
      <c r="D950" s="19"/>
      <c r="E950" s="9"/>
      <c r="F950" s="21">
        <f>Source!AN709</f>
        <v>206.55</v>
      </c>
      <c r="G950" s="20" t="str">
        <f>Source!DF709</f>
        <v/>
      </c>
      <c r="H950" s="9">
        <f>Source!AV709</f>
        <v>1</v>
      </c>
      <c r="I950" s="9">
        <f>IF(Source!BS709&lt;&gt; 0, Source!BS709, 1)</f>
        <v>1</v>
      </c>
      <c r="J950" s="26">
        <f>Source!R709</f>
        <v>413.1</v>
      </c>
      <c r="K950" s="21"/>
    </row>
    <row r="951" spans="1:22" ht="14.25" x14ac:dyDescent="0.2">
      <c r="A951" s="18"/>
      <c r="B951" s="18"/>
      <c r="C951" s="18" t="s">
        <v>821</v>
      </c>
      <c r="D951" s="19"/>
      <c r="E951" s="9"/>
      <c r="F951" s="21">
        <f>Source!AL709</f>
        <v>6.3</v>
      </c>
      <c r="G951" s="20" t="str">
        <f>Source!DD709</f>
        <v/>
      </c>
      <c r="H951" s="9">
        <f>Source!AW709</f>
        <v>1</v>
      </c>
      <c r="I951" s="9">
        <f>IF(Source!BC709&lt;&gt; 0, Source!BC709, 1)</f>
        <v>1</v>
      </c>
      <c r="J951" s="21">
        <f>Source!P709</f>
        <v>12.6</v>
      </c>
      <c r="K951" s="21"/>
    </row>
    <row r="952" spans="1:22" ht="14.25" x14ac:dyDescent="0.2">
      <c r="A952" s="18"/>
      <c r="B952" s="18"/>
      <c r="C952" s="18" t="s">
        <v>822</v>
      </c>
      <c r="D952" s="19" t="s">
        <v>823</v>
      </c>
      <c r="E952" s="9">
        <f>Source!AT709</f>
        <v>70</v>
      </c>
      <c r="F952" s="21"/>
      <c r="G952" s="20"/>
      <c r="H952" s="9"/>
      <c r="I952" s="9"/>
      <c r="J952" s="21">
        <f>SUM(R947:R951)</f>
        <v>4737.92</v>
      </c>
      <c r="K952" s="21"/>
    </row>
    <row r="953" spans="1:22" ht="14.25" x14ac:dyDescent="0.2">
      <c r="A953" s="18"/>
      <c r="B953" s="18"/>
      <c r="C953" s="18" t="s">
        <v>824</v>
      </c>
      <c r="D953" s="19" t="s">
        <v>823</v>
      </c>
      <c r="E953" s="9">
        <f>Source!AU709</f>
        <v>10</v>
      </c>
      <c r="F953" s="21"/>
      <c r="G953" s="20"/>
      <c r="H953" s="9"/>
      <c r="I953" s="9"/>
      <c r="J953" s="21">
        <f>SUM(T947:T952)</f>
        <v>676.85</v>
      </c>
      <c r="K953" s="21"/>
    </row>
    <row r="954" spans="1:22" ht="14.25" x14ac:dyDescent="0.2">
      <c r="A954" s="18"/>
      <c r="B954" s="18"/>
      <c r="C954" s="18" t="s">
        <v>829</v>
      </c>
      <c r="D954" s="19" t="s">
        <v>823</v>
      </c>
      <c r="E954" s="9">
        <f>108</f>
        <v>108</v>
      </c>
      <c r="F954" s="21"/>
      <c r="G954" s="20"/>
      <c r="H954" s="9"/>
      <c r="I954" s="9"/>
      <c r="J954" s="21">
        <f>SUM(V947:V953)</f>
        <v>446.15</v>
      </c>
      <c r="K954" s="21"/>
    </row>
    <row r="955" spans="1:22" ht="14.25" x14ac:dyDescent="0.2">
      <c r="A955" s="18"/>
      <c r="B955" s="18"/>
      <c r="C955" s="18" t="s">
        <v>825</v>
      </c>
      <c r="D955" s="19" t="s">
        <v>826</v>
      </c>
      <c r="E955" s="9">
        <f>Source!AQ709</f>
        <v>5.0999999999999996</v>
      </c>
      <c r="F955" s="21"/>
      <c r="G955" s="20" t="str">
        <f>Source!DI709</f>
        <v/>
      </c>
      <c r="H955" s="9">
        <f>Source!AV709</f>
        <v>1</v>
      </c>
      <c r="I955" s="9"/>
      <c r="J955" s="21"/>
      <c r="K955" s="21">
        <f>Source!U709</f>
        <v>10.199999999999999</v>
      </c>
    </row>
    <row r="956" spans="1:22" ht="15" x14ac:dyDescent="0.25">
      <c r="A956" s="23"/>
      <c r="B956" s="23"/>
      <c r="C956" s="23"/>
      <c r="D956" s="23"/>
      <c r="E956" s="23"/>
      <c r="F956" s="23"/>
      <c r="G956" s="23"/>
      <c r="H956" s="23"/>
      <c r="I956" s="45">
        <f>J948+J949+J951+J952+J953+J954</f>
        <v>13293.48</v>
      </c>
      <c r="J956" s="45"/>
      <c r="K956" s="24">
        <f>IF(Source!I709&lt;&gt;0, ROUND(I956/Source!I709, 2), 0)</f>
        <v>6646.74</v>
      </c>
      <c r="P956" s="22">
        <f>I956</f>
        <v>13293.48</v>
      </c>
    </row>
    <row r="957" spans="1:22" ht="71.25" x14ac:dyDescent="0.2">
      <c r="A957" s="18">
        <v>106</v>
      </c>
      <c r="B957" s="18" t="str">
        <f>Source!F710</f>
        <v>1.25-2503-10-1/1</v>
      </c>
      <c r="C957" s="18" t="str">
        <f>Source!G710</f>
        <v>Техническое обслуживание эскалатора типа OTIS NCE в зданиях, угол наклона 30-35 градусов, высота подъема до 6 м, скорость 0,5-0,65 м/с, частотный преобразователь - полугодовое</v>
      </c>
      <c r="D957" s="19" t="str">
        <f>Source!H710</f>
        <v>компл.</v>
      </c>
      <c r="E957" s="9">
        <f>Source!I710</f>
        <v>2</v>
      </c>
      <c r="F957" s="21"/>
      <c r="G957" s="20"/>
      <c r="H957" s="9"/>
      <c r="I957" s="9"/>
      <c r="J957" s="21"/>
      <c r="K957" s="21"/>
      <c r="Q957">
        <f>ROUND((Source!BZ710/100)*ROUND((Source!AF710*Source!AV710)*Source!I710, 2), 2)</f>
        <v>910.42</v>
      </c>
      <c r="R957">
        <f>Source!X710</f>
        <v>910.42</v>
      </c>
      <c r="S957">
        <f>ROUND((Source!CA710/100)*ROUND((Source!AF710*Source!AV710)*Source!I710, 2), 2)</f>
        <v>130.06</v>
      </c>
      <c r="T957">
        <f>Source!Y710</f>
        <v>130.06</v>
      </c>
      <c r="U957">
        <f>ROUND((175/100)*ROUND((Source!AE710*Source!AV710)*Source!I710, 2), 2)</f>
        <v>144.59</v>
      </c>
      <c r="V957">
        <f>ROUND((108/100)*ROUND(Source!CS710*Source!I710, 2), 2)</f>
        <v>89.23</v>
      </c>
    </row>
    <row r="958" spans="1:22" ht="14.25" x14ac:dyDescent="0.2">
      <c r="A958" s="18"/>
      <c r="B958" s="18"/>
      <c r="C958" s="18" t="s">
        <v>820</v>
      </c>
      <c r="D958" s="19"/>
      <c r="E958" s="9"/>
      <c r="F958" s="21">
        <f>Source!AO710</f>
        <v>650.29999999999995</v>
      </c>
      <c r="G958" s="20" t="str">
        <f>Source!DG710</f>
        <v/>
      </c>
      <c r="H958" s="9">
        <f>Source!AV710</f>
        <v>1</v>
      </c>
      <c r="I958" s="9">
        <f>IF(Source!BA710&lt;&gt; 0, Source!BA710, 1)</f>
        <v>1</v>
      </c>
      <c r="J958" s="21">
        <f>Source!S710</f>
        <v>1300.5999999999999</v>
      </c>
      <c r="K958" s="21"/>
    </row>
    <row r="959" spans="1:22" ht="14.25" x14ac:dyDescent="0.2">
      <c r="A959" s="18"/>
      <c r="B959" s="18"/>
      <c r="C959" s="18" t="s">
        <v>827</v>
      </c>
      <c r="D959" s="19"/>
      <c r="E959" s="9"/>
      <c r="F959" s="21">
        <f>Source!AM710</f>
        <v>65.150000000000006</v>
      </c>
      <c r="G959" s="20" t="str">
        <f>Source!DE710</f>
        <v/>
      </c>
      <c r="H959" s="9">
        <f>Source!AV710</f>
        <v>1</v>
      </c>
      <c r="I959" s="9">
        <f>IF(Source!BB710&lt;&gt; 0, Source!BB710, 1)</f>
        <v>1</v>
      </c>
      <c r="J959" s="21">
        <f>Source!Q710</f>
        <v>130.30000000000001</v>
      </c>
      <c r="K959" s="21"/>
    </row>
    <row r="960" spans="1:22" ht="14.25" x14ac:dyDescent="0.2">
      <c r="A960" s="18"/>
      <c r="B960" s="18"/>
      <c r="C960" s="18" t="s">
        <v>828</v>
      </c>
      <c r="D960" s="19"/>
      <c r="E960" s="9"/>
      <c r="F960" s="21">
        <f>Source!AN710</f>
        <v>41.31</v>
      </c>
      <c r="G960" s="20" t="str">
        <f>Source!DF710</f>
        <v/>
      </c>
      <c r="H960" s="9">
        <f>Source!AV710</f>
        <v>1</v>
      </c>
      <c r="I960" s="9">
        <f>IF(Source!BS710&lt;&gt; 0, Source!BS710, 1)</f>
        <v>1</v>
      </c>
      <c r="J960" s="26">
        <f>Source!R710</f>
        <v>82.62</v>
      </c>
      <c r="K960" s="21"/>
    </row>
    <row r="961" spans="1:22" ht="14.25" x14ac:dyDescent="0.2">
      <c r="A961" s="18"/>
      <c r="B961" s="18"/>
      <c r="C961" s="18" t="s">
        <v>821</v>
      </c>
      <c r="D961" s="19"/>
      <c r="E961" s="9"/>
      <c r="F961" s="21">
        <f>Source!AL710</f>
        <v>4.72</v>
      </c>
      <c r="G961" s="20" t="str">
        <f>Source!DD710</f>
        <v/>
      </c>
      <c r="H961" s="9">
        <f>Source!AW710</f>
        <v>1</v>
      </c>
      <c r="I961" s="9">
        <f>IF(Source!BC710&lt;&gt; 0, Source!BC710, 1)</f>
        <v>1</v>
      </c>
      <c r="J961" s="21">
        <f>Source!P710</f>
        <v>9.44</v>
      </c>
      <c r="K961" s="21"/>
    </row>
    <row r="962" spans="1:22" ht="14.25" x14ac:dyDescent="0.2">
      <c r="A962" s="18"/>
      <c r="B962" s="18"/>
      <c r="C962" s="18" t="s">
        <v>822</v>
      </c>
      <c r="D962" s="19" t="s">
        <v>823</v>
      </c>
      <c r="E962" s="9">
        <f>Source!AT710</f>
        <v>70</v>
      </c>
      <c r="F962" s="21"/>
      <c r="G962" s="20"/>
      <c r="H962" s="9"/>
      <c r="I962" s="9"/>
      <c r="J962" s="21">
        <f>SUM(R957:R961)</f>
        <v>910.42</v>
      </c>
      <c r="K962" s="21"/>
    </row>
    <row r="963" spans="1:22" ht="14.25" x14ac:dyDescent="0.2">
      <c r="A963" s="18"/>
      <c r="B963" s="18"/>
      <c r="C963" s="18" t="s">
        <v>824</v>
      </c>
      <c r="D963" s="19" t="s">
        <v>823</v>
      </c>
      <c r="E963" s="9">
        <f>Source!AU710</f>
        <v>10</v>
      </c>
      <c r="F963" s="21"/>
      <c r="G963" s="20"/>
      <c r="H963" s="9"/>
      <c r="I963" s="9"/>
      <c r="J963" s="21">
        <f>SUM(T957:T962)</f>
        <v>130.06</v>
      </c>
      <c r="K963" s="21"/>
    </row>
    <row r="964" spans="1:22" ht="14.25" x14ac:dyDescent="0.2">
      <c r="A964" s="18"/>
      <c r="B964" s="18"/>
      <c r="C964" s="18" t="s">
        <v>829</v>
      </c>
      <c r="D964" s="19" t="s">
        <v>823</v>
      </c>
      <c r="E964" s="9">
        <f>108</f>
        <v>108</v>
      </c>
      <c r="F964" s="21"/>
      <c r="G964" s="20"/>
      <c r="H964" s="9"/>
      <c r="I964" s="9"/>
      <c r="J964" s="21">
        <f>SUM(V957:V963)</f>
        <v>89.23</v>
      </c>
      <c r="K964" s="21"/>
    </row>
    <row r="965" spans="1:22" ht="14.25" x14ac:dyDescent="0.2">
      <c r="A965" s="18"/>
      <c r="B965" s="18"/>
      <c r="C965" s="18" t="s">
        <v>825</v>
      </c>
      <c r="D965" s="19" t="s">
        <v>826</v>
      </c>
      <c r="E965" s="9">
        <f>Source!AQ710</f>
        <v>0.98</v>
      </c>
      <c r="F965" s="21"/>
      <c r="G965" s="20" t="str">
        <f>Source!DI710</f>
        <v/>
      </c>
      <c r="H965" s="9">
        <f>Source!AV710</f>
        <v>1</v>
      </c>
      <c r="I965" s="9"/>
      <c r="J965" s="21"/>
      <c r="K965" s="21">
        <f>Source!U710</f>
        <v>1.96</v>
      </c>
    </row>
    <row r="966" spans="1:22" ht="15" x14ac:dyDescent="0.25">
      <c r="A966" s="23"/>
      <c r="B966" s="23"/>
      <c r="C966" s="23"/>
      <c r="D966" s="23"/>
      <c r="E966" s="23"/>
      <c r="F966" s="23"/>
      <c r="G966" s="23"/>
      <c r="H966" s="23"/>
      <c r="I966" s="45">
        <f>J958+J959+J961+J962+J963+J964</f>
        <v>2570.0499999999997</v>
      </c>
      <c r="J966" s="45"/>
      <c r="K966" s="24">
        <f>IF(Source!I710&lt;&gt;0, ROUND(I966/Source!I710, 2), 0)</f>
        <v>1285.03</v>
      </c>
      <c r="P966" s="22">
        <f>I966</f>
        <v>2570.0499999999997</v>
      </c>
    </row>
    <row r="967" spans="1:22" ht="71.25" x14ac:dyDescent="0.2">
      <c r="A967" s="18">
        <v>107</v>
      </c>
      <c r="B967" s="18" t="str">
        <f>Source!F711</f>
        <v>1.25-2503-8-1/1</v>
      </c>
      <c r="C967" s="18" t="str">
        <f>Source!G711</f>
        <v>Техническое обслуживание эскалатора типа OTIS NCE в зданиях, угол наклона 30-35 градусов, высота подъема до 6 м, скорость 0,5-0,65 м/с, поручневое устройство - ежемесячное</v>
      </c>
      <c r="D967" s="19" t="str">
        <f>Source!H711</f>
        <v>компл.</v>
      </c>
      <c r="E967" s="9">
        <f>Source!I711</f>
        <v>2</v>
      </c>
      <c r="F967" s="21"/>
      <c r="G967" s="20"/>
      <c r="H967" s="9"/>
      <c r="I967" s="9"/>
      <c r="J967" s="21"/>
      <c r="K967" s="21"/>
      <c r="Q967">
        <f>ROUND((Source!BZ711/100)*ROUND((Source!AF711*Source!AV711)*Source!I711, 2), 2)</f>
        <v>1170.54</v>
      </c>
      <c r="R967">
        <f>Source!X711</f>
        <v>1170.54</v>
      </c>
      <c r="S967">
        <f>ROUND((Source!CA711/100)*ROUND((Source!AF711*Source!AV711)*Source!I711, 2), 2)</f>
        <v>167.22</v>
      </c>
      <c r="T967">
        <f>Source!Y711</f>
        <v>167.22</v>
      </c>
      <c r="U967">
        <f>ROUND((175/100)*ROUND((Source!AE711*Source!AV711)*Source!I711, 2), 2)</f>
        <v>173.46</v>
      </c>
      <c r="V967">
        <f>ROUND((108/100)*ROUND(Source!CS711*Source!I711, 2), 2)</f>
        <v>107.05</v>
      </c>
    </row>
    <row r="968" spans="1:22" ht="14.25" x14ac:dyDescent="0.2">
      <c r="A968" s="18"/>
      <c r="B968" s="18"/>
      <c r="C968" s="18" t="s">
        <v>820</v>
      </c>
      <c r="D968" s="19"/>
      <c r="E968" s="9"/>
      <c r="F968" s="21">
        <f>Source!AO711</f>
        <v>278.7</v>
      </c>
      <c r="G968" s="20" t="str">
        <f>Source!DG711</f>
        <v>)*3</v>
      </c>
      <c r="H968" s="9">
        <f>Source!AV711</f>
        <v>1</v>
      </c>
      <c r="I968" s="9">
        <f>IF(Source!BA711&lt;&gt; 0, Source!BA711, 1)</f>
        <v>1</v>
      </c>
      <c r="J968" s="21">
        <f>Source!S711</f>
        <v>1672.2</v>
      </c>
      <c r="K968" s="21"/>
    </row>
    <row r="969" spans="1:22" ht="14.25" x14ac:dyDescent="0.2">
      <c r="A969" s="18"/>
      <c r="B969" s="18"/>
      <c r="C969" s="18" t="s">
        <v>827</v>
      </c>
      <c r="D969" s="19"/>
      <c r="E969" s="9"/>
      <c r="F969" s="21">
        <f>Source!AM711</f>
        <v>26.06</v>
      </c>
      <c r="G969" s="20" t="str">
        <f>Source!DE711</f>
        <v>)*3</v>
      </c>
      <c r="H969" s="9">
        <f>Source!AV711</f>
        <v>1</v>
      </c>
      <c r="I969" s="9">
        <f>IF(Source!BB711&lt;&gt; 0, Source!BB711, 1)</f>
        <v>1</v>
      </c>
      <c r="J969" s="21">
        <f>Source!Q711</f>
        <v>156.36000000000001</v>
      </c>
      <c r="K969" s="21"/>
    </row>
    <row r="970" spans="1:22" ht="14.25" x14ac:dyDescent="0.2">
      <c r="A970" s="18"/>
      <c r="B970" s="18"/>
      <c r="C970" s="18" t="s">
        <v>828</v>
      </c>
      <c r="D970" s="19"/>
      <c r="E970" s="9"/>
      <c r="F970" s="21">
        <f>Source!AN711</f>
        <v>16.52</v>
      </c>
      <c r="G970" s="20" t="str">
        <f>Source!DF711</f>
        <v>)*3</v>
      </c>
      <c r="H970" s="9">
        <f>Source!AV711</f>
        <v>1</v>
      </c>
      <c r="I970" s="9">
        <f>IF(Source!BS711&lt;&gt; 0, Source!BS711, 1)</f>
        <v>1</v>
      </c>
      <c r="J970" s="26">
        <f>Source!R711</f>
        <v>99.12</v>
      </c>
      <c r="K970" s="21"/>
    </row>
    <row r="971" spans="1:22" ht="14.25" x14ac:dyDescent="0.2">
      <c r="A971" s="18"/>
      <c r="B971" s="18"/>
      <c r="C971" s="18" t="s">
        <v>822</v>
      </c>
      <c r="D971" s="19" t="s">
        <v>823</v>
      </c>
      <c r="E971" s="9">
        <f>Source!AT711</f>
        <v>70</v>
      </c>
      <c r="F971" s="21"/>
      <c r="G971" s="20"/>
      <c r="H971" s="9"/>
      <c r="I971" s="9"/>
      <c r="J971" s="21">
        <f>SUM(R967:R970)</f>
        <v>1170.54</v>
      </c>
      <c r="K971" s="21"/>
    </row>
    <row r="972" spans="1:22" ht="14.25" x14ac:dyDescent="0.2">
      <c r="A972" s="18"/>
      <c r="B972" s="18"/>
      <c r="C972" s="18" t="s">
        <v>824</v>
      </c>
      <c r="D972" s="19" t="s">
        <v>823</v>
      </c>
      <c r="E972" s="9">
        <f>Source!AU711</f>
        <v>10</v>
      </c>
      <c r="F972" s="21"/>
      <c r="G972" s="20"/>
      <c r="H972" s="9"/>
      <c r="I972" s="9"/>
      <c r="J972" s="21">
        <f>SUM(T967:T971)</f>
        <v>167.22</v>
      </c>
      <c r="K972" s="21"/>
    </row>
    <row r="973" spans="1:22" ht="14.25" x14ac:dyDescent="0.2">
      <c r="A973" s="18"/>
      <c r="B973" s="18"/>
      <c r="C973" s="18" t="s">
        <v>829</v>
      </c>
      <c r="D973" s="19" t="s">
        <v>823</v>
      </c>
      <c r="E973" s="9">
        <f>108</f>
        <v>108</v>
      </c>
      <c r="F973" s="21"/>
      <c r="G973" s="20"/>
      <c r="H973" s="9"/>
      <c r="I973" s="9"/>
      <c r="J973" s="21">
        <f>SUM(V967:V972)</f>
        <v>107.05</v>
      </c>
      <c r="K973" s="21"/>
    </row>
    <row r="974" spans="1:22" ht="14.25" x14ac:dyDescent="0.2">
      <c r="A974" s="18"/>
      <c r="B974" s="18"/>
      <c r="C974" s="18" t="s">
        <v>825</v>
      </c>
      <c r="D974" s="19" t="s">
        <v>826</v>
      </c>
      <c r="E974" s="9">
        <f>Source!AQ711</f>
        <v>0.42</v>
      </c>
      <c r="F974" s="21"/>
      <c r="G974" s="20" t="str">
        <f>Source!DI711</f>
        <v>)*3</v>
      </c>
      <c r="H974" s="9">
        <f>Source!AV711</f>
        <v>1</v>
      </c>
      <c r="I974" s="9"/>
      <c r="J974" s="21"/>
      <c r="K974" s="21">
        <f>Source!U711</f>
        <v>2.52</v>
      </c>
    </row>
    <row r="975" spans="1:22" ht="15" x14ac:dyDescent="0.25">
      <c r="A975" s="23"/>
      <c r="B975" s="23"/>
      <c r="C975" s="23"/>
      <c r="D975" s="23"/>
      <c r="E975" s="23"/>
      <c r="F975" s="23"/>
      <c r="G975" s="23"/>
      <c r="H975" s="23"/>
      <c r="I975" s="45">
        <f>J968+J969+J971+J972+J973</f>
        <v>3273.37</v>
      </c>
      <c r="J975" s="45"/>
      <c r="K975" s="24">
        <f>IF(Source!I711&lt;&gt;0, ROUND(I975/Source!I711, 2), 0)</f>
        <v>1636.69</v>
      </c>
      <c r="P975" s="22">
        <f>I975</f>
        <v>3273.37</v>
      </c>
    </row>
    <row r="976" spans="1:22" ht="71.25" x14ac:dyDescent="0.2">
      <c r="A976" s="18">
        <v>108</v>
      </c>
      <c r="B976" s="18" t="str">
        <f>Source!F712</f>
        <v>1.25-2503-8-2/1</v>
      </c>
      <c r="C976" s="18" t="str">
        <f>Source!G712</f>
        <v>Техническое обслуживание эскалатора типа OTIS NCE в зданиях, угол наклона 30-35 градусов, высота подъема до 6 м, скорость 0,5-0,65 м/с, поручневое устройство - годовое</v>
      </c>
      <c r="D976" s="19" t="str">
        <f>Source!H712</f>
        <v>компл.</v>
      </c>
      <c r="E976" s="9">
        <f>Source!I712</f>
        <v>2</v>
      </c>
      <c r="F976" s="21"/>
      <c r="G976" s="20"/>
      <c r="H976" s="9"/>
      <c r="I976" s="9"/>
      <c r="J976" s="21"/>
      <c r="K976" s="21"/>
      <c r="Q976">
        <f>ROUND((Source!BZ712/100)*ROUND((Source!AF712*Source!AV712)*Source!I712, 2), 2)</f>
        <v>1579.31</v>
      </c>
      <c r="R976">
        <f>Source!X712</f>
        <v>1579.31</v>
      </c>
      <c r="S976">
        <f>ROUND((Source!CA712/100)*ROUND((Source!AF712*Source!AV712)*Source!I712, 2), 2)</f>
        <v>225.62</v>
      </c>
      <c r="T976">
        <f>Source!Y712</f>
        <v>225.62</v>
      </c>
      <c r="U976">
        <f>ROUND((175/100)*ROUND((Source!AE712*Source!AV712)*Source!I712, 2), 2)</f>
        <v>231.35</v>
      </c>
      <c r="V976">
        <f>ROUND((108/100)*ROUND(Source!CS712*Source!I712, 2), 2)</f>
        <v>142.78</v>
      </c>
    </row>
    <row r="977" spans="1:16" ht="14.25" x14ac:dyDescent="0.2">
      <c r="A977" s="18"/>
      <c r="B977" s="18"/>
      <c r="C977" s="18" t="s">
        <v>820</v>
      </c>
      <c r="D977" s="19"/>
      <c r="E977" s="9"/>
      <c r="F977" s="21">
        <f>Source!AO712</f>
        <v>1128.08</v>
      </c>
      <c r="G977" s="20" t="str">
        <f>Source!DG712</f>
        <v/>
      </c>
      <c r="H977" s="9">
        <f>Source!AV712</f>
        <v>1</v>
      </c>
      <c r="I977" s="9">
        <f>IF(Source!BA712&lt;&gt; 0, Source!BA712, 1)</f>
        <v>1</v>
      </c>
      <c r="J977" s="21">
        <f>Source!S712</f>
        <v>2256.16</v>
      </c>
      <c r="K977" s="21"/>
    </row>
    <row r="978" spans="1:16" ht="14.25" x14ac:dyDescent="0.2">
      <c r="A978" s="18"/>
      <c r="B978" s="18"/>
      <c r="C978" s="18" t="s">
        <v>827</v>
      </c>
      <c r="D978" s="19"/>
      <c r="E978" s="9"/>
      <c r="F978" s="21">
        <f>Source!AM712</f>
        <v>105.01</v>
      </c>
      <c r="G978" s="20" t="str">
        <f>Source!DE712</f>
        <v/>
      </c>
      <c r="H978" s="9">
        <f>Source!AV712</f>
        <v>1</v>
      </c>
      <c r="I978" s="9">
        <f>IF(Source!BB712&lt;&gt; 0, Source!BB712, 1)</f>
        <v>1</v>
      </c>
      <c r="J978" s="21">
        <f>Source!Q712</f>
        <v>210.02</v>
      </c>
      <c r="K978" s="21"/>
    </row>
    <row r="979" spans="1:16" ht="14.25" x14ac:dyDescent="0.2">
      <c r="A979" s="18"/>
      <c r="B979" s="18"/>
      <c r="C979" s="18" t="s">
        <v>828</v>
      </c>
      <c r="D979" s="19"/>
      <c r="E979" s="9"/>
      <c r="F979" s="21">
        <f>Source!AN712</f>
        <v>66.099999999999994</v>
      </c>
      <c r="G979" s="20" t="str">
        <f>Source!DF712</f>
        <v/>
      </c>
      <c r="H979" s="9">
        <f>Source!AV712</f>
        <v>1</v>
      </c>
      <c r="I979" s="9">
        <f>IF(Source!BS712&lt;&gt; 0, Source!BS712, 1)</f>
        <v>1</v>
      </c>
      <c r="J979" s="26">
        <f>Source!R712</f>
        <v>132.19999999999999</v>
      </c>
      <c r="K979" s="21"/>
    </row>
    <row r="980" spans="1:16" ht="14.25" x14ac:dyDescent="0.2">
      <c r="A980" s="18"/>
      <c r="B980" s="18"/>
      <c r="C980" s="18" t="s">
        <v>821</v>
      </c>
      <c r="D980" s="19"/>
      <c r="E980" s="9"/>
      <c r="F980" s="21">
        <f>Source!AL712</f>
        <v>9.4499999999999993</v>
      </c>
      <c r="G980" s="20" t="str">
        <f>Source!DD712</f>
        <v/>
      </c>
      <c r="H980" s="9">
        <f>Source!AW712</f>
        <v>1</v>
      </c>
      <c r="I980" s="9">
        <f>IF(Source!BC712&lt;&gt; 0, Source!BC712, 1)</f>
        <v>1</v>
      </c>
      <c r="J980" s="21">
        <f>Source!P712</f>
        <v>18.899999999999999</v>
      </c>
      <c r="K980" s="21"/>
    </row>
    <row r="981" spans="1:16" ht="14.25" x14ac:dyDescent="0.2">
      <c r="A981" s="18"/>
      <c r="B981" s="18"/>
      <c r="C981" s="18" t="s">
        <v>822</v>
      </c>
      <c r="D981" s="19" t="s">
        <v>823</v>
      </c>
      <c r="E981" s="9">
        <f>Source!AT712</f>
        <v>70</v>
      </c>
      <c r="F981" s="21"/>
      <c r="G981" s="20"/>
      <c r="H981" s="9"/>
      <c r="I981" s="9"/>
      <c r="J981" s="21">
        <f>SUM(R976:R980)</f>
        <v>1579.31</v>
      </c>
      <c r="K981" s="21"/>
    </row>
    <row r="982" spans="1:16" ht="14.25" x14ac:dyDescent="0.2">
      <c r="A982" s="18"/>
      <c r="B982" s="18"/>
      <c r="C982" s="18" t="s">
        <v>824</v>
      </c>
      <c r="D982" s="19" t="s">
        <v>823</v>
      </c>
      <c r="E982" s="9">
        <f>Source!AU712</f>
        <v>10</v>
      </c>
      <c r="F982" s="21"/>
      <c r="G982" s="20"/>
      <c r="H982" s="9"/>
      <c r="I982" s="9"/>
      <c r="J982" s="21">
        <f>SUM(T976:T981)</f>
        <v>225.62</v>
      </c>
      <c r="K982" s="21"/>
    </row>
    <row r="983" spans="1:16" ht="14.25" x14ac:dyDescent="0.2">
      <c r="A983" s="18"/>
      <c r="B983" s="18"/>
      <c r="C983" s="18" t="s">
        <v>829</v>
      </c>
      <c r="D983" s="19" t="s">
        <v>823</v>
      </c>
      <c r="E983" s="9">
        <f>108</f>
        <v>108</v>
      </c>
      <c r="F983" s="21"/>
      <c r="G983" s="20"/>
      <c r="H983" s="9"/>
      <c r="I983" s="9"/>
      <c r="J983" s="21">
        <f>SUM(V976:V982)</f>
        <v>142.78</v>
      </c>
      <c r="K983" s="21"/>
    </row>
    <row r="984" spans="1:16" ht="14.25" x14ac:dyDescent="0.2">
      <c r="A984" s="18"/>
      <c r="B984" s="18"/>
      <c r="C984" s="18" t="s">
        <v>825</v>
      </c>
      <c r="D984" s="19" t="s">
        <v>826</v>
      </c>
      <c r="E984" s="9">
        <f>Source!AQ712</f>
        <v>1.7</v>
      </c>
      <c r="F984" s="21"/>
      <c r="G984" s="20" t="str">
        <f>Source!DI712</f>
        <v/>
      </c>
      <c r="H984" s="9">
        <f>Source!AV712</f>
        <v>1</v>
      </c>
      <c r="I984" s="9"/>
      <c r="J984" s="21"/>
      <c r="K984" s="21">
        <f>Source!U712</f>
        <v>3.4</v>
      </c>
    </row>
    <row r="985" spans="1:16" ht="15" x14ac:dyDescent="0.25">
      <c r="A985" s="23"/>
      <c r="B985" s="23"/>
      <c r="C985" s="23"/>
      <c r="D985" s="23"/>
      <c r="E985" s="23"/>
      <c r="F985" s="23"/>
      <c r="G985" s="23"/>
      <c r="H985" s="23"/>
      <c r="I985" s="45">
        <f>J977+J978+J980+J981+J982+J983</f>
        <v>4432.79</v>
      </c>
      <c r="J985" s="45"/>
      <c r="K985" s="24">
        <f>IF(Source!I712&lt;&gt;0, ROUND(I985/Source!I712, 2), 0)</f>
        <v>2216.4</v>
      </c>
      <c r="P985" s="22">
        <f>I985</f>
        <v>4432.79</v>
      </c>
    </row>
    <row r="987" spans="1:16" ht="15" x14ac:dyDescent="0.25">
      <c r="A987" s="44" t="str">
        <f>CONCATENATE("Итого по подразделу: ",IF(Source!G714&lt;&gt;"Новый подраздел", Source!G714, ""))</f>
        <v>Итого по подразделу: ТО Эскалаторов</v>
      </c>
      <c r="B987" s="44"/>
      <c r="C987" s="44"/>
      <c r="D987" s="44"/>
      <c r="E987" s="44"/>
      <c r="F987" s="44"/>
      <c r="G987" s="44"/>
      <c r="H987" s="44"/>
      <c r="I987" s="42">
        <f>SUM(P750:P986)</f>
        <v>105051.61999999998</v>
      </c>
      <c r="J987" s="43"/>
      <c r="K987" s="27"/>
    </row>
    <row r="990" spans="1:16" ht="15" x14ac:dyDescent="0.25">
      <c r="A990" s="44" t="str">
        <f>CONCATENATE("Итого по разделу: ",IF(Source!G744&lt;&gt;"Новый раздел", Source!G744, ""))</f>
        <v>Итого по разделу: ТСБО</v>
      </c>
      <c r="B990" s="44"/>
      <c r="C990" s="44"/>
      <c r="D990" s="44"/>
      <c r="E990" s="44"/>
      <c r="F990" s="44"/>
      <c r="G990" s="44"/>
      <c r="H990" s="44"/>
      <c r="I990" s="42">
        <f>SUM(P748:P989)</f>
        <v>105051.61999999998</v>
      </c>
      <c r="J990" s="43"/>
      <c r="K990" s="27"/>
    </row>
    <row r="993" spans="1:11" ht="15" x14ac:dyDescent="0.25">
      <c r="A993" s="44" t="str">
        <f>CONCATENATE("Итого по локальной смете: ",IF(Source!G774&lt;&gt;"Новая локальная смета", Source!G774, ""))</f>
        <v xml:space="preserve">Итого по локальной смете: </v>
      </c>
      <c r="B993" s="44"/>
      <c r="C993" s="44"/>
      <c r="D993" s="44"/>
      <c r="E993" s="44"/>
      <c r="F993" s="44"/>
      <c r="G993" s="44"/>
      <c r="H993" s="44"/>
      <c r="I993" s="42">
        <f>SUM(P32:P992)</f>
        <v>2444614.7700000019</v>
      </c>
      <c r="J993" s="43"/>
      <c r="K993" s="27"/>
    </row>
    <row r="996" spans="1:11" ht="15" x14ac:dyDescent="0.25">
      <c r="A996" s="44" t="s">
        <v>867</v>
      </c>
      <c r="B996" s="44"/>
      <c r="C996" s="44"/>
      <c r="D996" s="44"/>
      <c r="E996" s="44"/>
      <c r="F996" s="44"/>
      <c r="G996" s="44"/>
      <c r="H996" s="44"/>
      <c r="I996" s="42">
        <f>SUM(P1:P995)</f>
        <v>2444614.7700000019</v>
      </c>
      <c r="J996" s="43"/>
      <c r="K996" s="27"/>
    </row>
    <row r="997" spans="1:11" ht="14.25" x14ac:dyDescent="0.2">
      <c r="C997" s="38" t="str">
        <f>Source!H833</f>
        <v>Итого</v>
      </c>
      <c r="D997" s="38"/>
      <c r="E997" s="38"/>
      <c r="F997" s="38"/>
      <c r="G997" s="38"/>
      <c r="H997" s="38"/>
      <c r="I997" s="39">
        <f>IF(Source!F833=0, "", Source!F833)</f>
        <v>2444614.77</v>
      </c>
      <c r="J997" s="39"/>
    </row>
    <row r="998" spans="1:11" ht="14.25" x14ac:dyDescent="0.2">
      <c r="C998" s="38" t="str">
        <f>Source!H834</f>
        <v>НДС, 22%</v>
      </c>
      <c r="D998" s="38"/>
      <c r="E998" s="38"/>
      <c r="F998" s="38"/>
      <c r="G998" s="38"/>
      <c r="H998" s="38"/>
      <c r="I998" s="39">
        <f>IF(Source!F834=0, "", Source!F834)</f>
        <v>537815.25</v>
      </c>
      <c r="J998" s="39"/>
    </row>
    <row r="999" spans="1:11" ht="14.25" x14ac:dyDescent="0.2">
      <c r="C999" s="38" t="str">
        <f>Source!H835</f>
        <v>Всего с НДС</v>
      </c>
      <c r="D999" s="38"/>
      <c r="E999" s="38"/>
      <c r="F999" s="38"/>
      <c r="G999" s="38"/>
      <c r="H999" s="38"/>
      <c r="I999" s="39">
        <f>IF(Source!F835=0, "", Source!F835)</f>
        <v>2982430.02</v>
      </c>
      <c r="J999" s="39"/>
    </row>
    <row r="1002" spans="1:11" ht="14.25" x14ac:dyDescent="0.2">
      <c r="A1002" s="40" t="s">
        <v>832</v>
      </c>
      <c r="B1002" s="40"/>
      <c r="C1002" s="29" t="str">
        <f>IF(Source!AC12&lt;&gt;"", Source!AC12," ")</f>
        <v xml:space="preserve"> </v>
      </c>
      <c r="D1002" s="29"/>
      <c r="E1002" s="29"/>
      <c r="F1002" s="29"/>
      <c r="G1002" s="29"/>
      <c r="H1002" s="10" t="str">
        <f>IF(Source!AB12&lt;&gt;"", Source!AB12," ")</f>
        <v xml:space="preserve"> </v>
      </c>
      <c r="I1002" s="10"/>
      <c r="J1002" s="10"/>
      <c r="K1002" s="10"/>
    </row>
    <row r="1003" spans="1:11" ht="14.25" x14ac:dyDescent="0.2">
      <c r="A1003" s="10"/>
      <c r="B1003" s="10"/>
      <c r="C1003" s="41" t="s">
        <v>833</v>
      </c>
      <c r="D1003" s="41"/>
      <c r="E1003" s="41"/>
      <c r="F1003" s="41"/>
      <c r="G1003" s="41"/>
      <c r="H1003" s="10"/>
      <c r="I1003" s="10"/>
      <c r="J1003" s="10"/>
      <c r="K1003" s="10"/>
    </row>
    <row r="1004" spans="1:11" ht="14.25" x14ac:dyDescent="0.2">
      <c r="A1004" s="10"/>
      <c r="B1004" s="10"/>
      <c r="C1004" s="10"/>
      <c r="D1004" s="10"/>
      <c r="E1004" s="10"/>
      <c r="F1004" s="10"/>
      <c r="G1004" s="10"/>
      <c r="H1004" s="10"/>
      <c r="I1004" s="10"/>
      <c r="J1004" s="10"/>
      <c r="K1004" s="10"/>
    </row>
    <row r="1005" spans="1:11" ht="14.25" x14ac:dyDescent="0.2">
      <c r="A1005" s="40" t="s">
        <v>834</v>
      </c>
      <c r="B1005" s="40"/>
      <c r="C1005" s="29" t="str">
        <f>IF(Source!AE12&lt;&gt;"", Source!AE12," ")</f>
        <v xml:space="preserve"> </v>
      </c>
      <c r="D1005" s="29"/>
      <c r="E1005" s="29"/>
      <c r="F1005" s="29"/>
      <c r="G1005" s="29"/>
      <c r="H1005" s="10" t="str">
        <f>IF(Source!AD12&lt;&gt;"", Source!AD12," ")</f>
        <v xml:space="preserve"> </v>
      </c>
      <c r="I1005" s="10"/>
      <c r="J1005" s="10"/>
      <c r="K1005" s="10"/>
    </row>
    <row r="1006" spans="1:11" ht="14.25" x14ac:dyDescent="0.2">
      <c r="A1006" s="10"/>
      <c r="B1006" s="10"/>
      <c r="C1006" s="41" t="s">
        <v>833</v>
      </c>
      <c r="D1006" s="41"/>
      <c r="E1006" s="41"/>
      <c r="F1006" s="41"/>
      <c r="G1006" s="41"/>
      <c r="H1006" s="10"/>
      <c r="I1006" s="10"/>
      <c r="J1006" s="10"/>
      <c r="K1006" s="10"/>
    </row>
  </sheetData>
  <mergeCells count="209">
    <mergeCell ref="B7:E7"/>
    <mergeCell ref="G7:K7"/>
    <mergeCell ref="J2:K2"/>
    <mergeCell ref="A10:K10"/>
    <mergeCell ref="A11:K11"/>
    <mergeCell ref="A13:K13"/>
    <mergeCell ref="B3:E3"/>
    <mergeCell ref="G3:K3"/>
    <mergeCell ref="B4:E4"/>
    <mergeCell ref="G4:K4"/>
    <mergeCell ref="B6:E6"/>
    <mergeCell ref="G6:K6"/>
    <mergeCell ref="F22:H22"/>
    <mergeCell ref="I22:J22"/>
    <mergeCell ref="F23:H23"/>
    <mergeCell ref="I23:J23"/>
    <mergeCell ref="F24:H24"/>
    <mergeCell ref="I24:J24"/>
    <mergeCell ref="A15:K15"/>
    <mergeCell ref="A16:K16"/>
    <mergeCell ref="A18:K18"/>
    <mergeCell ref="F20:H20"/>
    <mergeCell ref="I20:J20"/>
    <mergeCell ref="F21:H21"/>
    <mergeCell ref="I21:J21"/>
    <mergeCell ref="F25:H25"/>
    <mergeCell ref="I25:J25"/>
    <mergeCell ref="A27:A29"/>
    <mergeCell ref="B27:B29"/>
    <mergeCell ref="C27:C29"/>
    <mergeCell ref="D27:D29"/>
    <mergeCell ref="E27:E29"/>
    <mergeCell ref="F27:F29"/>
    <mergeCell ref="G27:G29"/>
    <mergeCell ref="H27:H29"/>
    <mergeCell ref="I50:J50"/>
    <mergeCell ref="I57:J57"/>
    <mergeCell ref="I64:J64"/>
    <mergeCell ref="I75:J75"/>
    <mergeCell ref="I83:J83"/>
    <mergeCell ref="I85:J85"/>
    <mergeCell ref="I27:I29"/>
    <mergeCell ref="J27:J29"/>
    <mergeCell ref="A32:K32"/>
    <mergeCell ref="A34:K34"/>
    <mergeCell ref="A36:K36"/>
    <mergeCell ref="I43:J43"/>
    <mergeCell ref="I137:J137"/>
    <mergeCell ref="I144:J144"/>
    <mergeCell ref="I146:J146"/>
    <mergeCell ref="A146:H146"/>
    <mergeCell ref="I149:J149"/>
    <mergeCell ref="A149:H149"/>
    <mergeCell ref="A85:H85"/>
    <mergeCell ref="A88:K88"/>
    <mergeCell ref="I99:J99"/>
    <mergeCell ref="I110:J110"/>
    <mergeCell ref="I121:J121"/>
    <mergeCell ref="I129:J129"/>
    <mergeCell ref="I196:J196"/>
    <mergeCell ref="I205:J205"/>
    <mergeCell ref="I207:J207"/>
    <mergeCell ref="A207:H207"/>
    <mergeCell ref="A210:K210"/>
    <mergeCell ref="I220:J220"/>
    <mergeCell ref="A152:K152"/>
    <mergeCell ref="A154:K154"/>
    <mergeCell ref="I162:J162"/>
    <mergeCell ref="I171:J171"/>
    <mergeCell ref="I180:J180"/>
    <mergeCell ref="I187:J187"/>
    <mergeCell ref="A272:H272"/>
    <mergeCell ref="A275:K275"/>
    <mergeCell ref="I282:J282"/>
    <mergeCell ref="B222:J222"/>
    <mergeCell ref="I229:J229"/>
    <mergeCell ref="I235:J235"/>
    <mergeCell ref="I242:J242"/>
    <mergeCell ref="I249:J249"/>
    <mergeCell ref="I257:J257"/>
    <mergeCell ref="I289:J289"/>
    <mergeCell ref="I295:J295"/>
    <mergeCell ref="I302:J302"/>
    <mergeCell ref="I309:J309"/>
    <mergeCell ref="I315:J315"/>
    <mergeCell ref="I325:J325"/>
    <mergeCell ref="I264:J264"/>
    <mergeCell ref="I270:J270"/>
    <mergeCell ref="I272:J272"/>
    <mergeCell ref="I342:J342"/>
    <mergeCell ref="I352:J352"/>
    <mergeCell ref="I359:J359"/>
    <mergeCell ref="I361:J361"/>
    <mergeCell ref="A361:H361"/>
    <mergeCell ref="A364:K364"/>
    <mergeCell ref="I327:J327"/>
    <mergeCell ref="A327:H327"/>
    <mergeCell ref="I330:J330"/>
    <mergeCell ref="A330:H330"/>
    <mergeCell ref="A333:K333"/>
    <mergeCell ref="A335:K335"/>
    <mergeCell ref="I383:J383"/>
    <mergeCell ref="A383:H383"/>
    <mergeCell ref="A386:K386"/>
    <mergeCell ref="A388:K388"/>
    <mergeCell ref="I395:J395"/>
    <mergeCell ref="I402:J402"/>
    <mergeCell ref="I366:J366"/>
    <mergeCell ref="A366:H366"/>
    <mergeCell ref="I369:J369"/>
    <mergeCell ref="A369:H369"/>
    <mergeCell ref="A372:K372"/>
    <mergeCell ref="I381:J381"/>
    <mergeCell ref="I451:J451"/>
    <mergeCell ref="I458:J458"/>
    <mergeCell ref="I465:J465"/>
    <mergeCell ref="I472:J472"/>
    <mergeCell ref="I479:J479"/>
    <mergeCell ref="I486:J486"/>
    <mergeCell ref="I409:J409"/>
    <mergeCell ref="I416:J416"/>
    <mergeCell ref="I423:J423"/>
    <mergeCell ref="I430:J430"/>
    <mergeCell ref="I437:J437"/>
    <mergeCell ref="I444:J444"/>
    <mergeCell ref="A531:H531"/>
    <mergeCell ref="A534:K534"/>
    <mergeCell ref="I544:J544"/>
    <mergeCell ref="I555:J555"/>
    <mergeCell ref="I565:J565"/>
    <mergeCell ref="I572:J572"/>
    <mergeCell ref="I496:J496"/>
    <mergeCell ref="I503:J503"/>
    <mergeCell ref="I514:J514"/>
    <mergeCell ref="I521:J521"/>
    <mergeCell ref="I529:J529"/>
    <mergeCell ref="I531:J531"/>
    <mergeCell ref="I621:J621"/>
    <mergeCell ref="I628:J628"/>
    <mergeCell ref="I635:J635"/>
    <mergeCell ref="I642:J642"/>
    <mergeCell ref="I649:J649"/>
    <mergeCell ref="I656:J656"/>
    <mergeCell ref="I579:J579"/>
    <mergeCell ref="I586:J586"/>
    <mergeCell ref="I593:J593"/>
    <mergeCell ref="I600:J600"/>
    <mergeCell ref="I607:J607"/>
    <mergeCell ref="I614:J614"/>
    <mergeCell ref="I705:J705"/>
    <mergeCell ref="I712:J712"/>
    <mergeCell ref="I719:J719"/>
    <mergeCell ref="I726:J726"/>
    <mergeCell ref="I733:J733"/>
    <mergeCell ref="I740:J740"/>
    <mergeCell ref="I663:J663"/>
    <mergeCell ref="I670:J670"/>
    <mergeCell ref="I677:J677"/>
    <mergeCell ref="I684:J684"/>
    <mergeCell ref="I691:J691"/>
    <mergeCell ref="I698:J698"/>
    <mergeCell ref="I759:J759"/>
    <mergeCell ref="I768:J768"/>
    <mergeCell ref="I778:J778"/>
    <mergeCell ref="I788:J788"/>
    <mergeCell ref="I798:J798"/>
    <mergeCell ref="I807:J807"/>
    <mergeCell ref="I742:J742"/>
    <mergeCell ref="A742:H742"/>
    <mergeCell ref="I745:J745"/>
    <mergeCell ref="A745:H745"/>
    <mergeCell ref="A748:K748"/>
    <mergeCell ref="A750:K750"/>
    <mergeCell ref="I876:J876"/>
    <mergeCell ref="I886:J886"/>
    <mergeCell ref="I896:J896"/>
    <mergeCell ref="I906:J906"/>
    <mergeCell ref="I916:J916"/>
    <mergeCell ref="I926:J926"/>
    <mergeCell ref="I816:J816"/>
    <mergeCell ref="I826:J826"/>
    <mergeCell ref="I836:J836"/>
    <mergeCell ref="I846:J846"/>
    <mergeCell ref="I856:J856"/>
    <mergeCell ref="I866:J866"/>
    <mergeCell ref="I987:J987"/>
    <mergeCell ref="A987:H987"/>
    <mergeCell ref="I990:J990"/>
    <mergeCell ref="A990:H990"/>
    <mergeCell ref="I993:J993"/>
    <mergeCell ref="A993:H993"/>
    <mergeCell ref="I936:J936"/>
    <mergeCell ref="I946:J946"/>
    <mergeCell ref="I956:J956"/>
    <mergeCell ref="I966:J966"/>
    <mergeCell ref="I975:J975"/>
    <mergeCell ref="I985:J985"/>
    <mergeCell ref="C999:H999"/>
    <mergeCell ref="I999:J999"/>
    <mergeCell ref="A1002:B1002"/>
    <mergeCell ref="C1003:G1003"/>
    <mergeCell ref="A1005:B1005"/>
    <mergeCell ref="C1006:G1006"/>
    <mergeCell ref="I996:J996"/>
    <mergeCell ref="A996:H996"/>
    <mergeCell ref="C997:H997"/>
    <mergeCell ref="I997:J997"/>
    <mergeCell ref="C998:H998"/>
    <mergeCell ref="I998:J998"/>
  </mergeCells>
  <pageMargins left="0.4" right="0.2" top="0.2" bottom="0.4" header="0.2" footer="0.2"/>
  <pageSetup paperSize="9" scale="59" fitToHeight="0" orientation="portrait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1005"/>
  <sheetViews>
    <sheetView view="pageBreakPreview" zoomScale="95" zoomScaleNormal="100" zoomScaleSheetLayoutView="95" workbookViewId="0">
      <selection activeCell="A1003" sqref="A1003"/>
    </sheetView>
  </sheetViews>
  <sheetFormatPr defaultRowHeight="12.75" x14ac:dyDescent="0.2"/>
  <cols>
    <col min="1" max="2" width="5.7109375" customWidth="1"/>
    <col min="3" max="3" width="20.5703125" customWidth="1"/>
    <col min="4" max="4" width="40.7109375" customWidth="1"/>
    <col min="5" max="7" width="11.7109375" customWidth="1"/>
    <col min="8" max="12" width="12.7109375" customWidth="1"/>
    <col min="15" max="36" width="0" hidden="1" customWidth="1"/>
  </cols>
  <sheetData>
    <row r="1" spans="1:12" x14ac:dyDescent="0.2">
      <c r="A1" s="8" t="str">
        <f>CONCATENATE(Source!B1, "     СН-2012 (© ОАО МЦЦС 'Мосстройцены', ", "2025", ")")</f>
        <v>Smeta.RU  (495) 974-1589     СН-2012 (© ОАО МЦЦС 'Мосстройцены', 2025)</v>
      </c>
    </row>
    <row r="2" spans="1:12" ht="15" x14ac:dyDescent="0.25">
      <c r="A2" s="10"/>
      <c r="B2" s="10"/>
      <c r="C2" s="27"/>
      <c r="D2" s="27"/>
      <c r="E2" s="27"/>
      <c r="F2" s="10"/>
      <c r="G2" s="10"/>
      <c r="H2" s="10"/>
      <c r="I2" s="72" t="s">
        <v>835</v>
      </c>
      <c r="J2" s="72"/>
      <c r="K2" s="72"/>
      <c r="L2" s="72"/>
    </row>
    <row r="3" spans="1:12" ht="14.25" x14ac:dyDescent="0.2">
      <c r="A3" s="10"/>
      <c r="B3" s="10"/>
      <c r="C3" s="10"/>
      <c r="D3" s="10"/>
      <c r="E3" s="10"/>
      <c r="F3" s="10"/>
      <c r="G3" s="10"/>
      <c r="H3" s="10"/>
      <c r="I3" s="72" t="s">
        <v>836</v>
      </c>
      <c r="J3" s="72"/>
      <c r="K3" s="72"/>
      <c r="L3" s="72"/>
    </row>
    <row r="4" spans="1:12" ht="14.25" x14ac:dyDescent="0.2">
      <c r="A4" s="10"/>
      <c r="B4" s="10"/>
      <c r="C4" s="10"/>
      <c r="D4" s="10"/>
      <c r="E4" s="10"/>
      <c r="F4" s="10"/>
      <c r="G4" s="10"/>
      <c r="H4" s="10"/>
      <c r="I4" s="72" t="s">
        <v>837</v>
      </c>
      <c r="J4" s="72"/>
      <c r="K4" s="72"/>
      <c r="L4" s="72"/>
    </row>
    <row r="5" spans="1:12" ht="14.25" x14ac:dyDescent="0.2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1:12" ht="14.25" x14ac:dyDescent="0.2">
      <c r="A6" s="10"/>
      <c r="B6" s="10"/>
      <c r="C6" s="10"/>
      <c r="D6" s="10"/>
      <c r="E6" s="10"/>
      <c r="F6" s="10"/>
      <c r="G6" s="10"/>
      <c r="H6" s="10"/>
      <c r="I6" s="10"/>
      <c r="J6" s="62" t="s">
        <v>838</v>
      </c>
      <c r="K6" s="62"/>
      <c r="L6" s="62"/>
    </row>
    <row r="7" spans="1:12" ht="14.25" x14ac:dyDescent="0.2">
      <c r="A7" s="10"/>
      <c r="B7" s="10"/>
      <c r="C7" s="10"/>
      <c r="D7" s="10"/>
      <c r="E7" s="10"/>
      <c r="F7" s="10"/>
      <c r="G7" s="10"/>
      <c r="H7" s="10"/>
      <c r="I7" s="9" t="s">
        <v>839</v>
      </c>
      <c r="J7" s="73" t="s">
        <v>840</v>
      </c>
      <c r="K7" s="73"/>
      <c r="L7" s="73"/>
    </row>
    <row r="8" spans="1:12" ht="14.25" x14ac:dyDescent="0.2">
      <c r="A8" s="10"/>
      <c r="B8" s="10"/>
      <c r="C8" s="10"/>
      <c r="D8" s="10"/>
      <c r="E8" s="10"/>
      <c r="F8" s="10"/>
      <c r="G8" s="10"/>
      <c r="H8" s="10"/>
      <c r="I8" s="10"/>
      <c r="J8" s="62" t="str">
        <f>IF(Source!AT15 &lt;&gt; "", Source!AT15, "")</f>
        <v/>
      </c>
      <c r="K8" s="62"/>
      <c r="L8" s="62"/>
    </row>
    <row r="9" spans="1:12" ht="14.25" x14ac:dyDescent="0.2">
      <c r="A9" s="10" t="s">
        <v>841</v>
      </c>
      <c r="B9" s="10"/>
      <c r="C9" s="71" t="str">
        <f>IF(Source!BA15 &lt;&gt; "", Source!BA15, IF(Source!AU15 &lt;&gt; "", Source!AU15, ""))</f>
        <v/>
      </c>
      <c r="D9" s="71"/>
      <c r="E9" s="71"/>
      <c r="F9" s="71"/>
      <c r="G9" s="71"/>
      <c r="H9" s="71"/>
      <c r="I9" s="9" t="s">
        <v>842</v>
      </c>
      <c r="J9" s="62"/>
      <c r="K9" s="62"/>
      <c r="L9" s="62"/>
    </row>
    <row r="10" spans="1:12" ht="14.25" x14ac:dyDescent="0.2">
      <c r="A10" s="10"/>
      <c r="B10" s="10"/>
      <c r="C10" s="41" t="s">
        <v>843</v>
      </c>
      <c r="D10" s="41"/>
      <c r="E10" s="41"/>
      <c r="F10" s="41"/>
      <c r="G10" s="41"/>
      <c r="H10" s="41"/>
      <c r="I10" s="10"/>
      <c r="J10" s="62" t="str">
        <f>IF(Source!AK15 &lt;&gt; "", Source!AK15, "")</f>
        <v/>
      </c>
      <c r="K10" s="62"/>
      <c r="L10" s="62"/>
    </row>
    <row r="11" spans="1:12" ht="14.25" x14ac:dyDescent="0.2">
      <c r="A11" s="10" t="s">
        <v>844</v>
      </c>
      <c r="B11" s="10"/>
      <c r="C11" s="71" t="str">
        <f>IF(Source!AX12&lt;&gt; "", Source!AX12, IF(Source!AJ12 &lt;&gt; "", Source!AJ12, ""))</f>
        <v/>
      </c>
      <c r="D11" s="71"/>
      <c r="E11" s="71"/>
      <c r="F11" s="71"/>
      <c r="G11" s="71"/>
      <c r="H11" s="71"/>
      <c r="I11" s="9" t="s">
        <v>842</v>
      </c>
      <c r="J11" s="62"/>
      <c r="K11" s="62"/>
      <c r="L11" s="62"/>
    </row>
    <row r="12" spans="1:12" ht="14.25" x14ac:dyDescent="0.2">
      <c r="A12" s="10"/>
      <c r="B12" s="10"/>
      <c r="C12" s="41" t="s">
        <v>843</v>
      </c>
      <c r="D12" s="41"/>
      <c r="E12" s="41"/>
      <c r="F12" s="41"/>
      <c r="G12" s="41"/>
      <c r="H12" s="41"/>
      <c r="I12" s="10"/>
      <c r="J12" s="62" t="str">
        <f>IF(Source!AO15 &lt;&gt; "", Source!AO15, "")</f>
        <v/>
      </c>
      <c r="K12" s="62"/>
      <c r="L12" s="62"/>
    </row>
    <row r="13" spans="1:12" ht="14.25" x14ac:dyDescent="0.2">
      <c r="A13" s="10" t="s">
        <v>845</v>
      </c>
      <c r="B13" s="10"/>
      <c r="C13" s="71" t="str">
        <f>IF(Source!AY12&lt;&gt; "", Source!AY12, IF(Source!AN12 &lt;&gt; "", Source!AN12, ""))</f>
        <v/>
      </c>
      <c r="D13" s="71"/>
      <c r="E13" s="71"/>
      <c r="F13" s="71"/>
      <c r="G13" s="71"/>
      <c r="H13" s="71"/>
      <c r="I13" s="9" t="s">
        <v>842</v>
      </c>
      <c r="J13" s="62"/>
      <c r="K13" s="62"/>
      <c r="L13" s="62"/>
    </row>
    <row r="14" spans="1:12" ht="14.25" x14ac:dyDescent="0.2">
      <c r="A14" s="10"/>
      <c r="B14" s="10"/>
      <c r="C14" s="41" t="s">
        <v>843</v>
      </c>
      <c r="D14" s="41"/>
      <c r="E14" s="41"/>
      <c r="F14" s="41"/>
      <c r="G14" s="41"/>
      <c r="H14" s="41"/>
      <c r="I14" s="10"/>
      <c r="J14" s="62" t="str">
        <f>IF(Source!CO15 &lt;&gt; "", Source!CO15, "")</f>
        <v/>
      </c>
      <c r="K14" s="62"/>
      <c r="L14" s="62"/>
    </row>
    <row r="15" spans="1:12" ht="14.25" x14ac:dyDescent="0.2">
      <c r="A15" s="10" t="s">
        <v>846</v>
      </c>
      <c r="B15" s="10"/>
      <c r="C15" s="71" t="s">
        <v>4</v>
      </c>
      <c r="D15" s="71"/>
      <c r="E15" s="71"/>
      <c r="F15" s="71"/>
      <c r="G15" s="71"/>
      <c r="H15" s="71"/>
      <c r="I15" s="10"/>
      <c r="J15" s="62"/>
      <c r="K15" s="62"/>
      <c r="L15" s="62"/>
    </row>
    <row r="16" spans="1:12" ht="14.25" x14ac:dyDescent="0.2">
      <c r="A16" s="10"/>
      <c r="B16" s="10"/>
      <c r="C16" s="41" t="s">
        <v>847</v>
      </c>
      <c r="D16" s="41"/>
      <c r="E16" s="41"/>
      <c r="F16" s="41"/>
      <c r="G16" s="41"/>
      <c r="H16" s="41"/>
      <c r="I16" s="10"/>
      <c r="J16" s="62" t="str">
        <f>IF(Source!CP15 &lt;&gt; "", Source!CP15, "")</f>
        <v/>
      </c>
      <c r="K16" s="62"/>
      <c r="L16" s="62"/>
    </row>
    <row r="17" spans="1:12" ht="14.25" x14ac:dyDescent="0.2">
      <c r="A17" s="10" t="s">
        <v>848</v>
      </c>
      <c r="B17" s="10"/>
      <c r="C17" s="38" t="str">
        <f>IF(Source!G12&lt;&gt;"Новый объект", Source!G12, "")</f>
        <v>6.6_Аэропорт_на 4 месяца_(10%) испр.</v>
      </c>
      <c r="D17" s="38"/>
      <c r="E17" s="38"/>
      <c r="F17" s="38"/>
      <c r="G17" s="38"/>
      <c r="H17" s="38"/>
      <c r="I17" s="10"/>
      <c r="J17" s="62"/>
      <c r="K17" s="62"/>
      <c r="L17" s="62"/>
    </row>
    <row r="18" spans="1:12" ht="14.25" x14ac:dyDescent="0.2">
      <c r="A18" s="10"/>
      <c r="B18" s="10"/>
      <c r="C18" s="41" t="s">
        <v>849</v>
      </c>
      <c r="D18" s="41"/>
      <c r="E18" s="41"/>
      <c r="F18" s="41"/>
      <c r="G18" s="41"/>
      <c r="H18" s="41"/>
      <c r="I18" s="10"/>
      <c r="J18" s="10"/>
      <c r="K18" s="10"/>
      <c r="L18" s="10"/>
    </row>
    <row r="19" spans="1:12" ht="14.25" x14ac:dyDescent="0.2">
      <c r="A19" s="10"/>
      <c r="B19" s="10"/>
      <c r="C19" s="10"/>
      <c r="D19" s="10"/>
      <c r="E19" s="10"/>
      <c r="F19" s="10"/>
      <c r="G19" s="51" t="s">
        <v>850</v>
      </c>
      <c r="H19" s="51"/>
      <c r="I19" s="51"/>
      <c r="J19" s="62" t="str">
        <f>IF(Source!CQ15 &lt;&gt; "", Source!CQ15, "")</f>
        <v/>
      </c>
      <c r="K19" s="62"/>
      <c r="L19" s="62"/>
    </row>
    <row r="20" spans="1:12" ht="14.25" x14ac:dyDescent="0.2">
      <c r="A20" s="10"/>
      <c r="B20" s="10"/>
      <c r="C20" s="10"/>
      <c r="D20" s="10"/>
      <c r="E20" s="10"/>
      <c r="F20" s="10"/>
      <c r="G20" s="51" t="s">
        <v>851</v>
      </c>
      <c r="H20" s="69"/>
      <c r="I20" s="30" t="s">
        <v>852</v>
      </c>
      <c r="J20" s="62" t="str">
        <f>IF(Source!CR15 &lt;&gt; "", Source!CR15, "")</f>
        <v/>
      </c>
      <c r="K20" s="62"/>
      <c r="L20" s="62"/>
    </row>
    <row r="21" spans="1:12" ht="14.25" x14ac:dyDescent="0.2">
      <c r="A21" s="10"/>
      <c r="B21" s="10"/>
      <c r="C21" s="10"/>
      <c r="D21" s="10"/>
      <c r="E21" s="10"/>
      <c r="F21" s="10"/>
      <c r="G21" s="10"/>
      <c r="H21" s="10"/>
      <c r="I21" s="31" t="s">
        <v>853</v>
      </c>
      <c r="J21" s="70" t="str">
        <f>IF(Source!CS15 &lt;&gt; 0, Source!CS15, "")</f>
        <v/>
      </c>
      <c r="K21" s="70"/>
      <c r="L21" s="70"/>
    </row>
    <row r="22" spans="1:12" ht="14.25" x14ac:dyDescent="0.2">
      <c r="A22" s="10"/>
      <c r="B22" s="10"/>
      <c r="C22" s="10"/>
      <c r="D22" s="10"/>
      <c r="E22" s="10"/>
      <c r="F22" s="10"/>
      <c r="G22" s="10"/>
      <c r="H22" s="10"/>
      <c r="I22" s="9" t="s">
        <v>854</v>
      </c>
      <c r="J22" s="62" t="str">
        <f>IF(Source!CT15 &lt;&gt; "", Source!CT15, "")</f>
        <v/>
      </c>
      <c r="K22" s="62"/>
      <c r="L22" s="62"/>
    </row>
    <row r="23" spans="1:12" ht="14.25" x14ac:dyDescent="0.2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</row>
    <row r="24" spans="1:12" ht="14.25" x14ac:dyDescent="0.2">
      <c r="A24" s="10"/>
      <c r="B24" s="10"/>
      <c r="C24" s="10"/>
      <c r="D24" s="10"/>
      <c r="E24" s="10"/>
      <c r="F24" s="10"/>
      <c r="G24" s="63" t="s">
        <v>855</v>
      </c>
      <c r="H24" s="65" t="s">
        <v>856</v>
      </c>
      <c r="I24" s="65" t="s">
        <v>857</v>
      </c>
      <c r="J24" s="67"/>
      <c r="K24" s="10"/>
      <c r="L24" s="10"/>
    </row>
    <row r="25" spans="1:12" ht="14.25" x14ac:dyDescent="0.2">
      <c r="A25" s="10"/>
      <c r="B25" s="10"/>
      <c r="C25" s="10"/>
      <c r="D25" s="10"/>
      <c r="E25" s="10"/>
      <c r="F25" s="10"/>
      <c r="G25" s="64"/>
      <c r="H25" s="66"/>
      <c r="I25" s="34" t="s">
        <v>858</v>
      </c>
      <c r="J25" s="33" t="s">
        <v>859</v>
      </c>
      <c r="K25" s="10"/>
      <c r="L25" s="10"/>
    </row>
    <row r="26" spans="1:12" ht="14.25" x14ac:dyDescent="0.2">
      <c r="A26" s="10"/>
      <c r="B26" s="10"/>
      <c r="C26" s="10"/>
      <c r="D26" s="10"/>
      <c r="E26" s="10"/>
      <c r="F26" s="10"/>
      <c r="G26" s="31" t="str">
        <f>IF(Source!CN15 &lt;&gt; "", Source!CN15, "")</f>
        <v/>
      </c>
      <c r="H26" s="35" t="str">
        <f>IF(Source!CX15 &lt;&gt; 0, Source!CX15, "")</f>
        <v/>
      </c>
      <c r="I26" s="32" t="str">
        <f>IF(Source!CV15 &lt;&gt; 0, Source!CV15, "")</f>
        <v/>
      </c>
      <c r="J26" s="32" t="str">
        <f>IF(Source!CW15 &lt;&gt; 0, Source!CW15, "")</f>
        <v/>
      </c>
      <c r="K26" s="10"/>
      <c r="L26" s="10"/>
    </row>
    <row r="27" spans="1:12" ht="14.25" x14ac:dyDescent="0.2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</row>
    <row r="28" spans="1:12" ht="18" x14ac:dyDescent="0.25">
      <c r="A28" s="68" t="s">
        <v>860</v>
      </c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</row>
    <row r="29" spans="1:12" ht="18" x14ac:dyDescent="0.25">
      <c r="A29" s="68" t="s">
        <v>861</v>
      </c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</row>
    <row r="30" spans="1:12" ht="14.25" x14ac:dyDescent="0.2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</row>
    <row r="31" spans="1:12" ht="15" x14ac:dyDescent="0.25">
      <c r="A31" s="10" t="s">
        <v>862</v>
      </c>
      <c r="B31" s="10"/>
      <c r="C31" s="10"/>
      <c r="D31" s="10"/>
      <c r="E31" s="10"/>
      <c r="F31" s="10"/>
      <c r="G31" s="10"/>
      <c r="H31" s="60">
        <f>J1005/1000</f>
        <v>2982.4300200000002</v>
      </c>
      <c r="I31" s="60"/>
      <c r="J31" s="10" t="s">
        <v>863</v>
      </c>
      <c r="K31" s="10"/>
      <c r="L31" s="10"/>
    </row>
    <row r="32" spans="1:12" ht="14.25" x14ac:dyDescent="0.2">
      <c r="A32" s="10" t="s">
        <v>819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</row>
    <row r="33" spans="1:22" ht="14.25" x14ac:dyDescent="0.2">
      <c r="A33" s="61" t="s">
        <v>864</v>
      </c>
      <c r="B33" s="61"/>
      <c r="C33" s="48" t="s">
        <v>807</v>
      </c>
      <c r="D33" s="48" t="s">
        <v>808</v>
      </c>
      <c r="E33" s="48" t="s">
        <v>809</v>
      </c>
      <c r="F33" s="48" t="s">
        <v>810</v>
      </c>
      <c r="G33" s="48" t="s">
        <v>811</v>
      </c>
      <c r="H33" s="48" t="s">
        <v>812</v>
      </c>
      <c r="I33" s="48" t="s">
        <v>813</v>
      </c>
      <c r="J33" s="48" t="s">
        <v>814</v>
      </c>
      <c r="K33" s="48" t="s">
        <v>815</v>
      </c>
      <c r="L33" s="37" t="s">
        <v>816</v>
      </c>
    </row>
    <row r="34" spans="1:22" ht="28.5" x14ac:dyDescent="0.2">
      <c r="A34" s="59" t="s">
        <v>865</v>
      </c>
      <c r="B34" s="59" t="s">
        <v>866</v>
      </c>
      <c r="C34" s="49"/>
      <c r="D34" s="49"/>
      <c r="E34" s="49"/>
      <c r="F34" s="49"/>
      <c r="G34" s="49"/>
      <c r="H34" s="49"/>
      <c r="I34" s="49"/>
      <c r="J34" s="49"/>
      <c r="K34" s="49"/>
      <c r="L34" s="36" t="s">
        <v>817</v>
      </c>
    </row>
    <row r="35" spans="1:22" ht="28.5" x14ac:dyDescent="0.2">
      <c r="A35" s="59"/>
      <c r="B35" s="59"/>
      <c r="C35" s="49"/>
      <c r="D35" s="49"/>
      <c r="E35" s="49"/>
      <c r="F35" s="49"/>
      <c r="G35" s="49"/>
      <c r="H35" s="49"/>
      <c r="I35" s="49"/>
      <c r="J35" s="49"/>
      <c r="K35" s="49"/>
      <c r="L35" s="36" t="s">
        <v>818</v>
      </c>
    </row>
    <row r="36" spans="1:22" ht="14.25" x14ac:dyDescent="0.2">
      <c r="A36" s="17">
        <v>1</v>
      </c>
      <c r="B36" s="17">
        <v>2</v>
      </c>
      <c r="C36" s="17">
        <v>3</v>
      </c>
      <c r="D36" s="17">
        <v>4</v>
      </c>
      <c r="E36" s="17">
        <v>5</v>
      </c>
      <c r="F36" s="17">
        <v>6</v>
      </c>
      <c r="G36" s="17">
        <v>7</v>
      </c>
      <c r="H36" s="17">
        <v>8</v>
      </c>
      <c r="I36" s="17">
        <v>9</v>
      </c>
      <c r="J36" s="17">
        <v>10</v>
      </c>
      <c r="K36" s="17">
        <v>11</v>
      </c>
      <c r="L36" s="17">
        <v>12</v>
      </c>
    </row>
    <row r="37" spans="1:22" hidden="1" x14ac:dyDescent="0.2"/>
    <row r="38" spans="1:22" ht="16.5" hidden="1" x14ac:dyDescent="0.25">
      <c r="A38" s="46" t="str">
        <f>CONCATENATE("Локальная смета: ",IF(Source!G20&lt;&gt;"Новая локальная смета", Source!G20, ""))</f>
        <v xml:space="preserve">Локальная смета: </v>
      </c>
      <c r="B38" s="46"/>
      <c r="C38" s="46"/>
      <c r="D38" s="46"/>
      <c r="E38" s="46"/>
      <c r="F38" s="46"/>
      <c r="G38" s="46"/>
      <c r="H38" s="46"/>
      <c r="I38" s="46"/>
      <c r="J38" s="46"/>
      <c r="K38" s="46"/>
      <c r="L38" s="46"/>
    </row>
    <row r="40" spans="1:22" ht="16.5" x14ac:dyDescent="0.25">
      <c r="A40" s="46" t="str">
        <f>CONCATENATE("Раздел: ",IF(Source!G24&lt;&gt;"Новый раздел", Source!G24, ""))</f>
        <v>Раздел: Водоснабжение и водоотведение</v>
      </c>
      <c r="B40" s="46"/>
      <c r="C40" s="46"/>
      <c r="D40" s="46"/>
      <c r="E40" s="46"/>
      <c r="F40" s="46"/>
      <c r="G40" s="46"/>
      <c r="H40" s="46"/>
      <c r="I40" s="46"/>
      <c r="J40" s="46"/>
      <c r="K40" s="46"/>
      <c r="L40" s="46"/>
    </row>
    <row r="42" spans="1:22" ht="16.5" x14ac:dyDescent="0.25">
      <c r="A42" s="46" t="str">
        <f>CONCATENATE("Подраздел: ",IF(Source!G28&lt;&gt;"Новый подраздел", Source!G28, ""))</f>
        <v>Подраздел: Система водоснабжения</v>
      </c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</row>
    <row r="43" spans="1:22" ht="57" x14ac:dyDescent="0.2">
      <c r="A43" s="18">
        <v>1</v>
      </c>
      <c r="B43" s="18">
        <v>1</v>
      </c>
      <c r="C43" s="18" t="str">
        <f>Source!F35</f>
        <v>1.23-2103-39-3/1</v>
      </c>
      <c r="D43" s="18" t="str">
        <f>Source!G35</f>
        <v>Техническое обслуживание счетчиков холодной и горячей воды условным диаметром 50-80 мм. (на  водяных  вводах в здания)</v>
      </c>
      <c r="E43" s="19" t="str">
        <f>Source!H35</f>
        <v>шт.</v>
      </c>
      <c r="F43" s="9">
        <f>Source!I35</f>
        <v>1</v>
      </c>
      <c r="G43" s="21"/>
      <c r="H43" s="20"/>
      <c r="I43" s="9"/>
      <c r="J43" s="9"/>
      <c r="K43" s="21"/>
      <c r="L43" s="21"/>
      <c r="Q43">
        <f>ROUND((Source!BZ35/100)*ROUND((Source!AF35*Source!AV35)*Source!I35, 2), 2)</f>
        <v>1192.3699999999999</v>
      </c>
      <c r="R43">
        <f>Source!X35</f>
        <v>1192.3699999999999</v>
      </c>
      <c r="S43">
        <f>ROUND((Source!CA35/100)*ROUND((Source!AF35*Source!AV35)*Source!I35, 2), 2)</f>
        <v>170.34</v>
      </c>
      <c r="T43">
        <f>Source!Y35</f>
        <v>170.34</v>
      </c>
      <c r="U43">
        <f>ROUND((175/100)*ROUND((Source!AE35*Source!AV35)*Source!I35, 2), 2)</f>
        <v>0</v>
      </c>
      <c r="V43">
        <f>ROUND((108/100)*ROUND(Source!CS35*Source!I35, 2), 2)</f>
        <v>0</v>
      </c>
    </row>
    <row r="44" spans="1:22" ht="14.25" x14ac:dyDescent="0.2">
      <c r="A44" s="18"/>
      <c r="B44" s="18"/>
      <c r="C44" s="18"/>
      <c r="D44" s="18" t="s">
        <v>820</v>
      </c>
      <c r="E44" s="19"/>
      <c r="F44" s="9"/>
      <c r="G44" s="21">
        <f>Source!AO35</f>
        <v>1703.38</v>
      </c>
      <c r="H44" s="20" t="str">
        <f>Source!DG35</f>
        <v/>
      </c>
      <c r="I44" s="9">
        <f>Source!AV35</f>
        <v>1</v>
      </c>
      <c r="J44" s="9">
        <f>IF(Source!BA35&lt;&gt; 0, Source!BA35, 1)</f>
        <v>1</v>
      </c>
      <c r="K44" s="21">
        <f>Source!S35</f>
        <v>1703.38</v>
      </c>
      <c r="L44" s="21"/>
    </row>
    <row r="45" spans="1:22" ht="14.25" x14ac:dyDescent="0.2">
      <c r="A45" s="18"/>
      <c r="B45" s="18"/>
      <c r="C45" s="18"/>
      <c r="D45" s="18" t="s">
        <v>821</v>
      </c>
      <c r="E45" s="19"/>
      <c r="F45" s="9"/>
      <c r="G45" s="21">
        <f>Source!AL35</f>
        <v>0.27</v>
      </c>
      <c r="H45" s="20" t="str">
        <f>Source!DD35</f>
        <v/>
      </c>
      <c r="I45" s="9">
        <f>Source!AW35</f>
        <v>1</v>
      </c>
      <c r="J45" s="9">
        <f>IF(Source!BC35&lt;&gt; 0, Source!BC35, 1)</f>
        <v>1</v>
      </c>
      <c r="K45" s="21">
        <f>Source!P35</f>
        <v>0.27</v>
      </c>
      <c r="L45" s="21"/>
    </row>
    <row r="46" spans="1:22" ht="14.25" x14ac:dyDescent="0.2">
      <c r="A46" s="18"/>
      <c r="B46" s="18"/>
      <c r="C46" s="18"/>
      <c r="D46" s="18" t="s">
        <v>822</v>
      </c>
      <c r="E46" s="19" t="s">
        <v>823</v>
      </c>
      <c r="F46" s="9">
        <f>Source!AT35</f>
        <v>70</v>
      </c>
      <c r="G46" s="21"/>
      <c r="H46" s="20"/>
      <c r="I46" s="9"/>
      <c r="J46" s="9"/>
      <c r="K46" s="21">
        <f>SUM(R43:R45)</f>
        <v>1192.3699999999999</v>
      </c>
      <c r="L46" s="21"/>
    </row>
    <row r="47" spans="1:22" ht="14.25" x14ac:dyDescent="0.2">
      <c r="A47" s="18"/>
      <c r="B47" s="18"/>
      <c r="C47" s="18"/>
      <c r="D47" s="18" t="s">
        <v>824</v>
      </c>
      <c r="E47" s="19" t="s">
        <v>823</v>
      </c>
      <c r="F47" s="9">
        <f>Source!AU35</f>
        <v>10</v>
      </c>
      <c r="G47" s="21"/>
      <c r="H47" s="20"/>
      <c r="I47" s="9"/>
      <c r="J47" s="9"/>
      <c r="K47" s="21">
        <f>SUM(T43:T46)</f>
        <v>170.34</v>
      </c>
      <c r="L47" s="21"/>
    </row>
    <row r="48" spans="1:22" ht="14.25" x14ac:dyDescent="0.2">
      <c r="A48" s="18"/>
      <c r="B48" s="18"/>
      <c r="C48" s="18"/>
      <c r="D48" s="18" t="s">
        <v>825</v>
      </c>
      <c r="E48" s="19" t="s">
        <v>826</v>
      </c>
      <c r="F48" s="9">
        <f>Source!AQ35</f>
        <v>3.03</v>
      </c>
      <c r="G48" s="21"/>
      <c r="H48" s="20" t="str">
        <f>Source!DI35</f>
        <v/>
      </c>
      <c r="I48" s="9">
        <f>Source!AV35</f>
        <v>1</v>
      </c>
      <c r="J48" s="9"/>
      <c r="K48" s="21"/>
      <c r="L48" s="21">
        <f>Source!U35</f>
        <v>3.03</v>
      </c>
    </row>
    <row r="49" spans="1:22" ht="15" x14ac:dyDescent="0.25">
      <c r="A49" s="23"/>
      <c r="B49" s="23"/>
      <c r="C49" s="23"/>
      <c r="D49" s="23"/>
      <c r="E49" s="23"/>
      <c r="F49" s="23"/>
      <c r="G49" s="23"/>
      <c r="H49" s="23"/>
      <c r="I49" s="23"/>
      <c r="J49" s="45">
        <f>K44+K45+K46+K47</f>
        <v>3066.36</v>
      </c>
      <c r="K49" s="45"/>
      <c r="L49" s="24">
        <f>IF(Source!I35&lt;&gt;0, ROUND(J49/Source!I35, 2), 0)</f>
        <v>3066.36</v>
      </c>
      <c r="P49" s="22">
        <f>J49</f>
        <v>3066.36</v>
      </c>
    </row>
    <row r="50" spans="1:22" ht="42.75" x14ac:dyDescent="0.2">
      <c r="A50" s="18">
        <v>2</v>
      </c>
      <c r="B50" s="18">
        <v>2</v>
      </c>
      <c r="C50" s="18" t="str">
        <f>Source!F38</f>
        <v>1.17-2103-14-10/1</v>
      </c>
      <c r="D50" s="18" t="str">
        <f>Source!G38</f>
        <v>Техническое обслуживание мембранного расширительного бака объемом 18 л</v>
      </c>
      <c r="E50" s="19" t="str">
        <f>Source!H38</f>
        <v>шт.</v>
      </c>
      <c r="F50" s="9">
        <f>Source!I38</f>
        <v>1</v>
      </c>
      <c r="G50" s="21"/>
      <c r="H50" s="20"/>
      <c r="I50" s="9"/>
      <c r="J50" s="9"/>
      <c r="K50" s="21"/>
      <c r="L50" s="21"/>
      <c r="Q50">
        <f>ROUND((Source!BZ38/100)*ROUND((Source!AF38*Source!AV38)*Source!I38, 2), 2)</f>
        <v>181.54</v>
      </c>
      <c r="R50">
        <f>Source!X38</f>
        <v>181.54</v>
      </c>
      <c r="S50">
        <f>ROUND((Source!CA38/100)*ROUND((Source!AF38*Source!AV38)*Source!I38, 2), 2)</f>
        <v>25.93</v>
      </c>
      <c r="T50">
        <f>Source!Y38</f>
        <v>25.93</v>
      </c>
      <c r="U50">
        <f>ROUND((175/100)*ROUND((Source!AE38*Source!AV38)*Source!I38, 2), 2)</f>
        <v>0</v>
      </c>
      <c r="V50">
        <f>ROUND((108/100)*ROUND(Source!CS38*Source!I38, 2), 2)</f>
        <v>0</v>
      </c>
    </row>
    <row r="51" spans="1:22" ht="14.25" x14ac:dyDescent="0.2">
      <c r="A51" s="18"/>
      <c r="B51" s="18"/>
      <c r="C51" s="18"/>
      <c r="D51" s="18" t="s">
        <v>820</v>
      </c>
      <c r="E51" s="19"/>
      <c r="F51" s="9"/>
      <c r="G51" s="21">
        <f>Source!AO38</f>
        <v>129.66999999999999</v>
      </c>
      <c r="H51" s="20" t="str">
        <f>Source!DG38</f>
        <v>)*2</v>
      </c>
      <c r="I51" s="9">
        <f>Source!AV38</f>
        <v>1</v>
      </c>
      <c r="J51" s="9">
        <f>IF(Source!BA38&lt;&gt; 0, Source!BA38, 1)</f>
        <v>1</v>
      </c>
      <c r="K51" s="21">
        <f>Source!S38</f>
        <v>259.33999999999997</v>
      </c>
      <c r="L51" s="21"/>
    </row>
    <row r="52" spans="1:22" ht="14.25" x14ac:dyDescent="0.2">
      <c r="A52" s="18"/>
      <c r="B52" s="18"/>
      <c r="C52" s="18"/>
      <c r="D52" s="18" t="s">
        <v>821</v>
      </c>
      <c r="E52" s="19"/>
      <c r="F52" s="9"/>
      <c r="G52" s="21">
        <f>Source!AL38</f>
        <v>0.14000000000000001</v>
      </c>
      <c r="H52" s="20" t="str">
        <f>Source!DD38</f>
        <v>)*2</v>
      </c>
      <c r="I52" s="9">
        <f>Source!AW38</f>
        <v>1</v>
      </c>
      <c r="J52" s="9">
        <f>IF(Source!BC38&lt;&gt; 0, Source!BC38, 1)</f>
        <v>1</v>
      </c>
      <c r="K52" s="21">
        <f>Source!P38</f>
        <v>0.28000000000000003</v>
      </c>
      <c r="L52" s="21"/>
    </row>
    <row r="53" spans="1:22" ht="14.25" x14ac:dyDescent="0.2">
      <c r="A53" s="18"/>
      <c r="B53" s="18"/>
      <c r="C53" s="18"/>
      <c r="D53" s="18" t="s">
        <v>822</v>
      </c>
      <c r="E53" s="19" t="s">
        <v>823</v>
      </c>
      <c r="F53" s="9">
        <f>Source!AT38</f>
        <v>70</v>
      </c>
      <c r="G53" s="21"/>
      <c r="H53" s="20"/>
      <c r="I53" s="9"/>
      <c r="J53" s="9"/>
      <c r="K53" s="21">
        <f>SUM(R50:R52)</f>
        <v>181.54</v>
      </c>
      <c r="L53" s="21"/>
    </row>
    <row r="54" spans="1:22" ht="14.25" x14ac:dyDescent="0.2">
      <c r="A54" s="18"/>
      <c r="B54" s="18"/>
      <c r="C54" s="18"/>
      <c r="D54" s="18" t="s">
        <v>824</v>
      </c>
      <c r="E54" s="19" t="s">
        <v>823</v>
      </c>
      <c r="F54" s="9">
        <f>Source!AU38</f>
        <v>10</v>
      </c>
      <c r="G54" s="21"/>
      <c r="H54" s="20"/>
      <c r="I54" s="9"/>
      <c r="J54" s="9"/>
      <c r="K54" s="21">
        <f>SUM(T50:T53)</f>
        <v>25.93</v>
      </c>
      <c r="L54" s="21"/>
    </row>
    <row r="55" spans="1:22" ht="14.25" x14ac:dyDescent="0.2">
      <c r="A55" s="18"/>
      <c r="B55" s="18"/>
      <c r="C55" s="18"/>
      <c r="D55" s="18" t="s">
        <v>825</v>
      </c>
      <c r="E55" s="19" t="s">
        <v>826</v>
      </c>
      <c r="F55" s="9">
        <f>Source!AQ38</f>
        <v>0.21</v>
      </c>
      <c r="G55" s="21"/>
      <c r="H55" s="20" t="str">
        <f>Source!DI38</f>
        <v>)*2</v>
      </c>
      <c r="I55" s="9">
        <f>Source!AV38</f>
        <v>1</v>
      </c>
      <c r="J55" s="9"/>
      <c r="K55" s="21"/>
      <c r="L55" s="21">
        <f>Source!U38</f>
        <v>0.42</v>
      </c>
    </row>
    <row r="56" spans="1:22" ht="15" x14ac:dyDescent="0.25">
      <c r="A56" s="23"/>
      <c r="B56" s="23"/>
      <c r="C56" s="23"/>
      <c r="D56" s="23"/>
      <c r="E56" s="23"/>
      <c r="F56" s="23"/>
      <c r="G56" s="23"/>
      <c r="H56" s="23"/>
      <c r="I56" s="23"/>
      <c r="J56" s="45">
        <f>K51+K52+K53+K54</f>
        <v>467.09</v>
      </c>
      <c r="K56" s="45"/>
      <c r="L56" s="24">
        <f>IF(Source!I38&lt;&gt;0, ROUND(J56/Source!I38, 2), 0)</f>
        <v>467.09</v>
      </c>
      <c r="P56" s="22">
        <f>J56</f>
        <v>467.09</v>
      </c>
    </row>
    <row r="57" spans="1:22" ht="57" x14ac:dyDescent="0.2">
      <c r="A57" s="18">
        <v>3</v>
      </c>
      <c r="B57" s="18">
        <v>3</v>
      </c>
      <c r="C57" s="18" t="str">
        <f>Source!F39</f>
        <v>1.24-2103-26-1/1</v>
      </c>
      <c r="D57" s="18" t="str">
        <f>Source!G39</f>
        <v>Техническое обслуживание всасывающего механизма вертикальных песколовок  (прим. всасывающий и напорный)</v>
      </c>
      <c r="E57" s="19" t="str">
        <f>Source!H39</f>
        <v>шт.</v>
      </c>
      <c r="F57" s="9">
        <f>Source!I39</f>
        <v>2</v>
      </c>
      <c r="G57" s="21"/>
      <c r="H57" s="20"/>
      <c r="I57" s="9"/>
      <c r="J57" s="9"/>
      <c r="K57" s="21"/>
      <c r="L57" s="21"/>
      <c r="Q57">
        <f>ROUND((Source!BZ39/100)*ROUND((Source!AF39*Source!AV39)*Source!I39, 2), 2)</f>
        <v>14166.68</v>
      </c>
      <c r="R57">
        <f>Source!X39</f>
        <v>14166.68</v>
      </c>
      <c r="S57">
        <f>ROUND((Source!CA39/100)*ROUND((Source!AF39*Source!AV39)*Source!I39, 2), 2)</f>
        <v>2023.81</v>
      </c>
      <c r="T57">
        <f>Source!Y39</f>
        <v>2023.81</v>
      </c>
      <c r="U57">
        <f>ROUND((175/100)*ROUND((Source!AE39*Source!AV39)*Source!I39, 2), 2)</f>
        <v>0</v>
      </c>
      <c r="V57">
        <f>ROUND((108/100)*ROUND(Source!CS39*Source!I39, 2), 2)</f>
        <v>0</v>
      </c>
    </row>
    <row r="58" spans="1:22" ht="14.25" x14ac:dyDescent="0.2">
      <c r="A58" s="18"/>
      <c r="B58" s="18"/>
      <c r="C58" s="18"/>
      <c r="D58" s="18" t="s">
        <v>820</v>
      </c>
      <c r="E58" s="19"/>
      <c r="F58" s="9"/>
      <c r="G58" s="21">
        <f>Source!AO39</f>
        <v>5059.53</v>
      </c>
      <c r="H58" s="20" t="str">
        <f>Source!DG39</f>
        <v>)*2</v>
      </c>
      <c r="I58" s="9">
        <f>Source!AV39</f>
        <v>1</v>
      </c>
      <c r="J58" s="9">
        <f>IF(Source!BA39&lt;&gt; 0, Source!BA39, 1)</f>
        <v>1</v>
      </c>
      <c r="K58" s="21">
        <f>Source!S39</f>
        <v>20238.12</v>
      </c>
      <c r="L58" s="21"/>
    </row>
    <row r="59" spans="1:22" ht="14.25" x14ac:dyDescent="0.2">
      <c r="A59" s="18"/>
      <c r="B59" s="18"/>
      <c r="C59" s="18"/>
      <c r="D59" s="18" t="s">
        <v>821</v>
      </c>
      <c r="E59" s="19"/>
      <c r="F59" s="9"/>
      <c r="G59" s="21">
        <f>Source!AL39</f>
        <v>538.11</v>
      </c>
      <c r="H59" s="20" t="str">
        <f>Source!DD39</f>
        <v>)*2</v>
      </c>
      <c r="I59" s="9">
        <f>Source!AW39</f>
        <v>1</v>
      </c>
      <c r="J59" s="9">
        <f>IF(Source!BC39&lt;&gt; 0, Source!BC39, 1)</f>
        <v>1</v>
      </c>
      <c r="K59" s="21">
        <f>Source!P39</f>
        <v>2152.44</v>
      </c>
      <c r="L59" s="21"/>
    </row>
    <row r="60" spans="1:22" ht="14.25" x14ac:dyDescent="0.2">
      <c r="A60" s="18"/>
      <c r="B60" s="18"/>
      <c r="C60" s="18"/>
      <c r="D60" s="18" t="s">
        <v>822</v>
      </c>
      <c r="E60" s="19" t="s">
        <v>823</v>
      </c>
      <c r="F60" s="9">
        <f>Source!AT39</f>
        <v>70</v>
      </c>
      <c r="G60" s="21"/>
      <c r="H60" s="20"/>
      <c r="I60" s="9"/>
      <c r="J60" s="9"/>
      <c r="K60" s="21">
        <f>SUM(R57:R59)</f>
        <v>14166.68</v>
      </c>
      <c r="L60" s="21"/>
    </row>
    <row r="61" spans="1:22" ht="14.25" x14ac:dyDescent="0.2">
      <c r="A61" s="18"/>
      <c r="B61" s="18"/>
      <c r="C61" s="18"/>
      <c r="D61" s="18" t="s">
        <v>824</v>
      </c>
      <c r="E61" s="19" t="s">
        <v>823</v>
      </c>
      <c r="F61" s="9">
        <f>Source!AU39</f>
        <v>10</v>
      </c>
      <c r="G61" s="21"/>
      <c r="H61" s="20"/>
      <c r="I61" s="9"/>
      <c r="J61" s="9"/>
      <c r="K61" s="21">
        <f>SUM(T57:T60)</f>
        <v>2023.81</v>
      </c>
      <c r="L61" s="21"/>
    </row>
    <row r="62" spans="1:22" ht="14.25" x14ac:dyDescent="0.2">
      <c r="A62" s="18"/>
      <c r="B62" s="18"/>
      <c r="C62" s="18"/>
      <c r="D62" s="18" t="s">
        <v>825</v>
      </c>
      <c r="E62" s="19" t="s">
        <v>826</v>
      </c>
      <c r="F62" s="9">
        <f>Source!AQ39</f>
        <v>9</v>
      </c>
      <c r="G62" s="21"/>
      <c r="H62" s="20" t="str">
        <f>Source!DI39</f>
        <v>)*2</v>
      </c>
      <c r="I62" s="9">
        <f>Source!AV39</f>
        <v>1</v>
      </c>
      <c r="J62" s="9"/>
      <c r="K62" s="21"/>
      <c r="L62" s="21">
        <f>Source!U39</f>
        <v>36</v>
      </c>
    </row>
    <row r="63" spans="1:22" ht="15" x14ac:dyDescent="0.25">
      <c r="A63" s="23"/>
      <c r="B63" s="23"/>
      <c r="C63" s="23"/>
      <c r="D63" s="23"/>
      <c r="E63" s="23"/>
      <c r="F63" s="23"/>
      <c r="G63" s="23"/>
      <c r="H63" s="23"/>
      <c r="I63" s="23"/>
      <c r="J63" s="45">
        <f>K58+K59+K60+K61</f>
        <v>38581.049999999996</v>
      </c>
      <c r="K63" s="45"/>
      <c r="L63" s="24">
        <f>IF(Source!I39&lt;&gt;0, ROUND(J63/Source!I39, 2), 0)</f>
        <v>19290.53</v>
      </c>
      <c r="P63" s="22">
        <f>J63</f>
        <v>38581.049999999996</v>
      </c>
    </row>
    <row r="64" spans="1:22" ht="28.5" x14ac:dyDescent="0.2">
      <c r="A64" s="18">
        <v>4</v>
      </c>
      <c r="B64" s="18">
        <v>4</v>
      </c>
      <c r="C64" s="18" t="str">
        <f>Source!F40</f>
        <v>1.15-2303-4-2/1</v>
      </c>
      <c r="D64" s="18" t="str">
        <f>Source!G40</f>
        <v>Прочистка сетчатых фильтров грубой очистки воды диаметром до 50 мм</v>
      </c>
      <c r="E64" s="19" t="str">
        <f>Source!H40</f>
        <v>10 шт.</v>
      </c>
      <c r="F64" s="9">
        <f>Source!I40</f>
        <v>0.1</v>
      </c>
      <c r="G64" s="21"/>
      <c r="H64" s="20"/>
      <c r="I64" s="9"/>
      <c r="J64" s="9"/>
      <c r="K64" s="21"/>
      <c r="L64" s="21"/>
      <c r="Q64">
        <f>ROUND((Source!BZ40/100)*ROUND((Source!AF40*Source!AV40)*Source!I40, 2), 2)</f>
        <v>201.43</v>
      </c>
      <c r="R64">
        <f>Source!X40</f>
        <v>201.43</v>
      </c>
      <c r="S64">
        <f>ROUND((Source!CA40/100)*ROUND((Source!AF40*Source!AV40)*Source!I40, 2), 2)</f>
        <v>28.78</v>
      </c>
      <c r="T64">
        <f>Source!Y40</f>
        <v>28.78</v>
      </c>
      <c r="U64">
        <f>ROUND((175/100)*ROUND((Source!AE40*Source!AV40)*Source!I40, 2), 2)</f>
        <v>0</v>
      </c>
      <c r="V64">
        <f>ROUND((108/100)*ROUND(Source!CS40*Source!I40, 2), 2)</f>
        <v>0</v>
      </c>
    </row>
    <row r="65" spans="1:22" x14ac:dyDescent="0.2">
      <c r="D65" s="25" t="str">
        <f>"Объем: "&amp;Source!I40&amp;"=(1)/"&amp;"10"</f>
        <v>Объем: 0,1=(1)/10</v>
      </c>
    </row>
    <row r="66" spans="1:22" ht="14.25" x14ac:dyDescent="0.2">
      <c r="A66" s="18"/>
      <c r="B66" s="18"/>
      <c r="C66" s="18"/>
      <c r="D66" s="18" t="s">
        <v>820</v>
      </c>
      <c r="E66" s="19"/>
      <c r="F66" s="9"/>
      <c r="G66" s="21">
        <f>Source!AO40</f>
        <v>1438.75</v>
      </c>
      <c r="H66" s="20" t="str">
        <f>Source!DG40</f>
        <v>)*2</v>
      </c>
      <c r="I66" s="9">
        <f>Source!AV40</f>
        <v>1</v>
      </c>
      <c r="J66" s="9">
        <f>IF(Source!BA40&lt;&gt; 0, Source!BA40, 1)</f>
        <v>1</v>
      </c>
      <c r="K66" s="21">
        <f>Source!S40</f>
        <v>287.75</v>
      </c>
      <c r="L66" s="21"/>
    </row>
    <row r="67" spans="1:22" ht="14.25" x14ac:dyDescent="0.2">
      <c r="A67" s="18"/>
      <c r="B67" s="18"/>
      <c r="C67" s="18"/>
      <c r="D67" s="18" t="s">
        <v>822</v>
      </c>
      <c r="E67" s="19" t="s">
        <v>823</v>
      </c>
      <c r="F67" s="9">
        <f>Source!AT40</f>
        <v>70</v>
      </c>
      <c r="G67" s="21"/>
      <c r="H67" s="20"/>
      <c r="I67" s="9"/>
      <c r="J67" s="9"/>
      <c r="K67" s="21">
        <f>SUM(R64:R66)</f>
        <v>201.43</v>
      </c>
      <c r="L67" s="21"/>
    </row>
    <row r="68" spans="1:22" ht="14.25" x14ac:dyDescent="0.2">
      <c r="A68" s="18"/>
      <c r="B68" s="18"/>
      <c r="C68" s="18"/>
      <c r="D68" s="18" t="s">
        <v>824</v>
      </c>
      <c r="E68" s="19" t="s">
        <v>823</v>
      </c>
      <c r="F68" s="9">
        <f>Source!AU40</f>
        <v>10</v>
      </c>
      <c r="G68" s="21"/>
      <c r="H68" s="20"/>
      <c r="I68" s="9"/>
      <c r="J68" s="9"/>
      <c r="K68" s="21">
        <f>SUM(T64:T67)</f>
        <v>28.78</v>
      </c>
      <c r="L68" s="21"/>
    </row>
    <row r="69" spans="1:22" ht="14.25" x14ac:dyDescent="0.2">
      <c r="A69" s="18"/>
      <c r="B69" s="18"/>
      <c r="C69" s="18"/>
      <c r="D69" s="18" t="s">
        <v>825</v>
      </c>
      <c r="E69" s="19" t="s">
        <v>826</v>
      </c>
      <c r="F69" s="9">
        <f>Source!AQ40</f>
        <v>2.33</v>
      </c>
      <c r="G69" s="21"/>
      <c r="H69" s="20" t="str">
        <f>Source!DI40</f>
        <v>)*2</v>
      </c>
      <c r="I69" s="9">
        <f>Source!AV40</f>
        <v>1</v>
      </c>
      <c r="J69" s="9"/>
      <c r="K69" s="21"/>
      <c r="L69" s="21">
        <f>Source!U40</f>
        <v>0.46600000000000003</v>
      </c>
    </row>
    <row r="70" spans="1:22" ht="15" x14ac:dyDescent="0.25">
      <c r="A70" s="23"/>
      <c r="B70" s="23"/>
      <c r="C70" s="23"/>
      <c r="D70" s="23"/>
      <c r="E70" s="23"/>
      <c r="F70" s="23"/>
      <c r="G70" s="23"/>
      <c r="H70" s="23"/>
      <c r="I70" s="23"/>
      <c r="J70" s="45">
        <f>K66+K67+K68</f>
        <v>517.96</v>
      </c>
      <c r="K70" s="45"/>
      <c r="L70" s="24">
        <f>IF(Source!I40&lt;&gt;0, ROUND(J70/Source!I40, 2), 0)</f>
        <v>5179.6000000000004</v>
      </c>
      <c r="P70" s="22">
        <f>J70</f>
        <v>517.96</v>
      </c>
    </row>
    <row r="71" spans="1:22" ht="42.75" x14ac:dyDescent="0.2">
      <c r="A71" s="18">
        <v>5</v>
      </c>
      <c r="B71" s="18">
        <v>5</v>
      </c>
      <c r="C71" s="18" t="str">
        <f>Source!F41</f>
        <v>1.21-2203-11-1/1</v>
      </c>
      <c r="D71" s="18" t="str">
        <f>Source!G41</f>
        <v>Техническое обслуживание шкафов управления технологическим оборудованием</v>
      </c>
      <c r="E71" s="19" t="str">
        <f>Source!H41</f>
        <v>100 шт.</v>
      </c>
      <c r="F71" s="9">
        <f>Source!I41</f>
        <v>0.01</v>
      </c>
      <c r="G71" s="21"/>
      <c r="H71" s="20"/>
      <c r="I71" s="9"/>
      <c r="J71" s="9"/>
      <c r="K71" s="21"/>
      <c r="L71" s="21"/>
      <c r="Q71">
        <f>ROUND((Source!BZ41/100)*ROUND((Source!AF41*Source!AV41)*Source!I41, 2), 2)</f>
        <v>337.25</v>
      </c>
      <c r="R71">
        <f>Source!X41</f>
        <v>337.25</v>
      </c>
      <c r="S71">
        <f>ROUND((Source!CA41/100)*ROUND((Source!AF41*Source!AV41)*Source!I41, 2), 2)</f>
        <v>48.18</v>
      </c>
      <c r="T71">
        <f>Source!Y41</f>
        <v>48.18</v>
      </c>
      <c r="U71">
        <f>ROUND((175/100)*ROUND((Source!AE41*Source!AV41)*Source!I41, 2), 2)</f>
        <v>86.75</v>
      </c>
      <c r="V71">
        <f>ROUND((108/100)*ROUND(Source!CS41*Source!I41, 2), 2)</f>
        <v>53.54</v>
      </c>
    </row>
    <row r="72" spans="1:22" x14ac:dyDescent="0.2">
      <c r="D72" s="25" t="str">
        <f>"Объем: "&amp;Source!I41&amp;"=(1)/"&amp;"100"</f>
        <v>Объем: 0,01=(1)/100</v>
      </c>
    </row>
    <row r="73" spans="1:22" ht="14.25" x14ac:dyDescent="0.2">
      <c r="A73" s="18"/>
      <c r="B73" s="18"/>
      <c r="C73" s="18"/>
      <c r="D73" s="18" t="s">
        <v>820</v>
      </c>
      <c r="E73" s="19"/>
      <c r="F73" s="9"/>
      <c r="G73" s="21">
        <f>Source!AO41</f>
        <v>24089.17</v>
      </c>
      <c r="H73" s="20" t="str">
        <f>Source!DG41</f>
        <v>)*2</v>
      </c>
      <c r="I73" s="9">
        <f>Source!AV41</f>
        <v>1</v>
      </c>
      <c r="J73" s="9">
        <f>IF(Source!BA41&lt;&gt; 0, Source!BA41, 1)</f>
        <v>1</v>
      </c>
      <c r="K73" s="21">
        <f>Source!S41</f>
        <v>481.78</v>
      </c>
      <c r="L73" s="21"/>
    </row>
    <row r="74" spans="1:22" ht="14.25" x14ac:dyDescent="0.2">
      <c r="A74" s="18"/>
      <c r="B74" s="18"/>
      <c r="C74" s="18"/>
      <c r="D74" s="18" t="s">
        <v>827</v>
      </c>
      <c r="E74" s="19"/>
      <c r="F74" s="9"/>
      <c r="G74" s="21">
        <f>Source!AM41</f>
        <v>3909.03</v>
      </c>
      <c r="H74" s="20" t="str">
        <f>Source!DE41</f>
        <v>)*2</v>
      </c>
      <c r="I74" s="9">
        <f>Source!AV41</f>
        <v>1</v>
      </c>
      <c r="J74" s="9">
        <f>IF(Source!BB41&lt;&gt; 0, Source!BB41, 1)</f>
        <v>1</v>
      </c>
      <c r="K74" s="21">
        <f>Source!Q41</f>
        <v>78.180000000000007</v>
      </c>
      <c r="L74" s="21"/>
    </row>
    <row r="75" spans="1:22" ht="14.25" x14ac:dyDescent="0.2">
      <c r="A75" s="18"/>
      <c r="B75" s="18"/>
      <c r="C75" s="18"/>
      <c r="D75" s="18" t="s">
        <v>828</v>
      </c>
      <c r="E75" s="19"/>
      <c r="F75" s="9"/>
      <c r="G75" s="21">
        <f>Source!AN41</f>
        <v>2478.6</v>
      </c>
      <c r="H75" s="20" t="str">
        <f>Source!DF41</f>
        <v>)*2</v>
      </c>
      <c r="I75" s="9">
        <f>Source!AV41</f>
        <v>1</v>
      </c>
      <c r="J75" s="9">
        <f>IF(Source!BS41&lt;&gt; 0, Source!BS41, 1)</f>
        <v>1</v>
      </c>
      <c r="K75" s="26">
        <f>Source!R41</f>
        <v>49.57</v>
      </c>
      <c r="L75" s="21"/>
    </row>
    <row r="76" spans="1:22" ht="14.25" x14ac:dyDescent="0.2">
      <c r="A76" s="18"/>
      <c r="B76" s="18"/>
      <c r="C76" s="18"/>
      <c r="D76" s="18" t="s">
        <v>821</v>
      </c>
      <c r="E76" s="19"/>
      <c r="F76" s="9"/>
      <c r="G76" s="21">
        <f>Source!AL41</f>
        <v>9.4499999999999993</v>
      </c>
      <c r="H76" s="20" t="str">
        <f>Source!DD41</f>
        <v>)*2</v>
      </c>
      <c r="I76" s="9">
        <f>Source!AW41</f>
        <v>1</v>
      </c>
      <c r="J76" s="9">
        <f>IF(Source!BC41&lt;&gt; 0, Source!BC41, 1)</f>
        <v>1</v>
      </c>
      <c r="K76" s="21">
        <f>Source!P41</f>
        <v>0.19</v>
      </c>
      <c r="L76" s="21"/>
    </row>
    <row r="77" spans="1:22" ht="14.25" x14ac:dyDescent="0.2">
      <c r="A77" s="18"/>
      <c r="B77" s="18"/>
      <c r="C77" s="18"/>
      <c r="D77" s="18" t="s">
        <v>822</v>
      </c>
      <c r="E77" s="19" t="s">
        <v>823</v>
      </c>
      <c r="F77" s="9">
        <f>Source!AT41</f>
        <v>70</v>
      </c>
      <c r="G77" s="21"/>
      <c r="H77" s="20"/>
      <c r="I77" s="9"/>
      <c r="J77" s="9"/>
      <c r="K77" s="21">
        <f>SUM(R71:R76)</f>
        <v>337.25</v>
      </c>
      <c r="L77" s="21"/>
    </row>
    <row r="78" spans="1:22" ht="14.25" x14ac:dyDescent="0.2">
      <c r="A78" s="18"/>
      <c r="B78" s="18"/>
      <c r="C78" s="18"/>
      <c r="D78" s="18" t="s">
        <v>824</v>
      </c>
      <c r="E78" s="19" t="s">
        <v>823</v>
      </c>
      <c r="F78" s="9">
        <f>Source!AU41</f>
        <v>10</v>
      </c>
      <c r="G78" s="21"/>
      <c r="H78" s="20"/>
      <c r="I78" s="9"/>
      <c r="J78" s="9"/>
      <c r="K78" s="21">
        <f>SUM(T71:T77)</f>
        <v>48.18</v>
      </c>
      <c r="L78" s="21"/>
    </row>
    <row r="79" spans="1:22" ht="14.25" x14ac:dyDescent="0.2">
      <c r="A79" s="18"/>
      <c r="B79" s="18"/>
      <c r="C79" s="18"/>
      <c r="D79" s="18" t="s">
        <v>829</v>
      </c>
      <c r="E79" s="19" t="s">
        <v>823</v>
      </c>
      <c r="F79" s="9">
        <f>108</f>
        <v>108</v>
      </c>
      <c r="G79" s="21"/>
      <c r="H79" s="20"/>
      <c r="I79" s="9"/>
      <c r="J79" s="9"/>
      <c r="K79" s="21">
        <f>SUM(V71:V78)</f>
        <v>53.54</v>
      </c>
      <c r="L79" s="21"/>
    </row>
    <row r="80" spans="1:22" ht="14.25" x14ac:dyDescent="0.2">
      <c r="A80" s="18"/>
      <c r="B80" s="18"/>
      <c r="C80" s="18"/>
      <c r="D80" s="18" t="s">
        <v>825</v>
      </c>
      <c r="E80" s="19" t="s">
        <v>826</v>
      </c>
      <c r="F80" s="9">
        <f>Source!AQ41</f>
        <v>45</v>
      </c>
      <c r="G80" s="21"/>
      <c r="H80" s="20" t="str">
        <f>Source!DI41</f>
        <v>)*2</v>
      </c>
      <c r="I80" s="9">
        <f>Source!AV41</f>
        <v>1</v>
      </c>
      <c r="J80" s="9"/>
      <c r="K80" s="21"/>
      <c r="L80" s="21">
        <f>Source!U41</f>
        <v>0.9</v>
      </c>
    </row>
    <row r="81" spans="1:22" ht="15" x14ac:dyDescent="0.25">
      <c r="A81" s="23"/>
      <c r="B81" s="23"/>
      <c r="C81" s="23"/>
      <c r="D81" s="23"/>
      <c r="E81" s="23"/>
      <c r="F81" s="23"/>
      <c r="G81" s="23"/>
      <c r="H81" s="23"/>
      <c r="I81" s="23"/>
      <c r="J81" s="45">
        <f>K73+K74+K76+K77+K78+K79</f>
        <v>999.12</v>
      </c>
      <c r="K81" s="45"/>
      <c r="L81" s="24">
        <f>IF(Source!I41&lt;&gt;0, ROUND(J81/Source!I41, 2), 0)</f>
        <v>99912</v>
      </c>
      <c r="P81" s="22">
        <f>J81</f>
        <v>999.12</v>
      </c>
    </row>
    <row r="82" spans="1:22" ht="14.25" x14ac:dyDescent="0.2">
      <c r="A82" s="18">
        <v>6</v>
      </c>
      <c r="B82" s="18">
        <v>6</v>
      </c>
      <c r="C82" s="18" t="str">
        <f>Source!F42</f>
        <v>1.16-3202-3-1/1</v>
      </c>
      <c r="D82" s="18" t="str">
        <f>Source!G42</f>
        <v>Смена прокладок в смесителях</v>
      </c>
      <c r="E82" s="19" t="str">
        <f>Source!H42</f>
        <v>100 шт.</v>
      </c>
      <c r="F82" s="9">
        <f>Source!I42</f>
        <v>0.3</v>
      </c>
      <c r="G82" s="21"/>
      <c r="H82" s="20"/>
      <c r="I82" s="9"/>
      <c r="J82" s="9"/>
      <c r="K82" s="21"/>
      <c r="L82" s="21"/>
      <c r="Q82">
        <f>ROUND((Source!BZ42/100)*ROUND((Source!AF42*Source!AV42)*Source!I42, 2), 2)</f>
        <v>1578.49</v>
      </c>
      <c r="R82">
        <f>Source!X42</f>
        <v>1578.49</v>
      </c>
      <c r="S82">
        <f>ROUND((Source!CA42/100)*ROUND((Source!AF42*Source!AV42)*Source!I42, 2), 2)</f>
        <v>225.5</v>
      </c>
      <c r="T82">
        <f>Source!Y42</f>
        <v>225.5</v>
      </c>
      <c r="U82">
        <f>ROUND((175/100)*ROUND((Source!AE42*Source!AV42)*Source!I42, 2), 2)</f>
        <v>0</v>
      </c>
      <c r="V82">
        <f>ROUND((108/100)*ROUND(Source!CS42*Source!I42, 2), 2)</f>
        <v>0</v>
      </c>
    </row>
    <row r="83" spans="1:22" x14ac:dyDescent="0.2">
      <c r="D83" s="25" t="str">
        <f>"Объем: "&amp;Source!I42&amp;"=(30)/"&amp;"100"</f>
        <v>Объем: 0,3=(30)/100</v>
      </c>
    </row>
    <row r="84" spans="1:22" ht="14.25" x14ac:dyDescent="0.2">
      <c r="A84" s="18"/>
      <c r="B84" s="18"/>
      <c r="C84" s="18"/>
      <c r="D84" s="18" t="s">
        <v>820</v>
      </c>
      <c r="E84" s="19"/>
      <c r="F84" s="9"/>
      <c r="G84" s="21">
        <f>Source!AO42</f>
        <v>7516.59</v>
      </c>
      <c r="H84" s="20" t="str">
        <f>Source!DG42</f>
        <v/>
      </c>
      <c r="I84" s="9">
        <f>Source!AV42</f>
        <v>1</v>
      </c>
      <c r="J84" s="9">
        <f>IF(Source!BA42&lt;&gt; 0, Source!BA42, 1)</f>
        <v>1</v>
      </c>
      <c r="K84" s="21">
        <f>Source!S42</f>
        <v>2254.98</v>
      </c>
      <c r="L84" s="21"/>
    </row>
    <row r="85" spans="1:22" ht="14.25" x14ac:dyDescent="0.2">
      <c r="A85" s="18"/>
      <c r="B85" s="18"/>
      <c r="C85" s="18"/>
      <c r="D85" s="18" t="s">
        <v>821</v>
      </c>
      <c r="E85" s="19"/>
      <c r="F85" s="9"/>
      <c r="G85" s="21">
        <f>Source!AL42</f>
        <v>390.57</v>
      </c>
      <c r="H85" s="20" t="str">
        <f>Source!DD42</f>
        <v/>
      </c>
      <c r="I85" s="9">
        <f>Source!AW42</f>
        <v>1</v>
      </c>
      <c r="J85" s="9">
        <f>IF(Source!BC42&lt;&gt; 0, Source!BC42, 1)</f>
        <v>1</v>
      </c>
      <c r="K85" s="21">
        <f>Source!P42</f>
        <v>117.17</v>
      </c>
      <c r="L85" s="21"/>
    </row>
    <row r="86" spans="1:22" ht="14.25" x14ac:dyDescent="0.2">
      <c r="A86" s="18"/>
      <c r="B86" s="18"/>
      <c r="C86" s="18"/>
      <c r="D86" s="18" t="s">
        <v>822</v>
      </c>
      <c r="E86" s="19" t="s">
        <v>823</v>
      </c>
      <c r="F86" s="9">
        <f>Source!AT42</f>
        <v>70</v>
      </c>
      <c r="G86" s="21"/>
      <c r="H86" s="20"/>
      <c r="I86" s="9"/>
      <c r="J86" s="9"/>
      <c r="K86" s="21">
        <f>SUM(R82:R85)</f>
        <v>1578.49</v>
      </c>
      <c r="L86" s="21"/>
    </row>
    <row r="87" spans="1:22" ht="14.25" x14ac:dyDescent="0.2">
      <c r="A87" s="18"/>
      <c r="B87" s="18"/>
      <c r="C87" s="18"/>
      <c r="D87" s="18" t="s">
        <v>824</v>
      </c>
      <c r="E87" s="19" t="s">
        <v>823</v>
      </c>
      <c r="F87" s="9">
        <f>Source!AU42</f>
        <v>10</v>
      </c>
      <c r="G87" s="21"/>
      <c r="H87" s="20"/>
      <c r="I87" s="9"/>
      <c r="J87" s="9"/>
      <c r="K87" s="21">
        <f>SUM(T82:T86)</f>
        <v>225.5</v>
      </c>
      <c r="L87" s="21"/>
    </row>
    <row r="88" spans="1:22" ht="14.25" x14ac:dyDescent="0.2">
      <c r="A88" s="18"/>
      <c r="B88" s="18"/>
      <c r="C88" s="18"/>
      <c r="D88" s="18" t="s">
        <v>825</v>
      </c>
      <c r="E88" s="19" t="s">
        <v>826</v>
      </c>
      <c r="F88" s="9">
        <f>Source!AQ42</f>
        <v>14.83</v>
      </c>
      <c r="G88" s="21"/>
      <c r="H88" s="20" t="str">
        <f>Source!DI42</f>
        <v/>
      </c>
      <c r="I88" s="9">
        <f>Source!AV42</f>
        <v>1</v>
      </c>
      <c r="J88" s="9"/>
      <c r="K88" s="21"/>
      <c r="L88" s="21">
        <f>Source!U42</f>
        <v>4.4489999999999998</v>
      </c>
    </row>
    <row r="89" spans="1:22" ht="15" x14ac:dyDescent="0.25">
      <c r="A89" s="23"/>
      <c r="B89" s="23"/>
      <c r="C89" s="23"/>
      <c r="D89" s="23"/>
      <c r="E89" s="23"/>
      <c r="F89" s="23"/>
      <c r="G89" s="23"/>
      <c r="H89" s="23"/>
      <c r="I89" s="23"/>
      <c r="J89" s="45">
        <f>K84+K85+K86+K87</f>
        <v>4176.1400000000003</v>
      </c>
      <c r="K89" s="45"/>
      <c r="L89" s="24">
        <f>IF(Source!I42&lt;&gt;0, ROUND(J89/Source!I42, 2), 0)</f>
        <v>13920.47</v>
      </c>
      <c r="P89" s="22">
        <f>J89</f>
        <v>4176.1400000000003</v>
      </c>
    </row>
    <row r="91" spans="1:22" ht="15" x14ac:dyDescent="0.25">
      <c r="A91" s="44" t="str">
        <f>CONCATENATE("Итого по подразделу: ",IF(Source!G44&lt;&gt;"Новый подраздел", Source!G44, ""))</f>
        <v>Итого по подразделу: Система водоснабжения</v>
      </c>
      <c r="B91" s="44"/>
      <c r="C91" s="44"/>
      <c r="D91" s="44"/>
      <c r="E91" s="44"/>
      <c r="F91" s="44"/>
      <c r="G91" s="44"/>
      <c r="H91" s="44"/>
      <c r="I91" s="44"/>
      <c r="J91" s="42">
        <f>SUM(P42:P90)</f>
        <v>47807.719999999994</v>
      </c>
      <c r="K91" s="43"/>
      <c r="L91" s="27"/>
    </row>
    <row r="94" spans="1:22" ht="16.5" x14ac:dyDescent="0.25">
      <c r="A94" s="46" t="str">
        <f>CONCATENATE("Подраздел: ",IF(Source!G74&lt;&gt;"Новый подраздел", Source!G74, ""))</f>
        <v>Подраздел: Система водоотведения</v>
      </c>
      <c r="B94" s="46"/>
      <c r="C94" s="46"/>
      <c r="D94" s="46"/>
      <c r="E94" s="46"/>
      <c r="F94" s="46"/>
      <c r="G94" s="46"/>
      <c r="H94" s="46"/>
      <c r="I94" s="46"/>
      <c r="J94" s="46"/>
      <c r="K94" s="46"/>
      <c r="L94" s="46"/>
    </row>
    <row r="95" spans="1:22" ht="28.5" x14ac:dyDescent="0.2">
      <c r="A95" s="18">
        <v>7</v>
      </c>
      <c r="B95" s="18">
        <v>7</v>
      </c>
      <c r="C95" s="18" t="str">
        <f>Source!F83</f>
        <v>1.16-3201-2-1/1</v>
      </c>
      <c r="D95" s="18" t="str">
        <f>Source!G83</f>
        <v>Укрепление расшатавшихся санитарно-технических приборов - умывальники</v>
      </c>
      <c r="E95" s="19" t="str">
        <f>Source!H83</f>
        <v>100 шт.</v>
      </c>
      <c r="F95" s="9">
        <f>Source!I83</f>
        <v>0.17</v>
      </c>
      <c r="G95" s="21"/>
      <c r="H95" s="20"/>
      <c r="I95" s="9"/>
      <c r="J95" s="9"/>
      <c r="K95" s="21"/>
      <c r="L95" s="21"/>
      <c r="Q95">
        <f>ROUND((Source!BZ83/100)*ROUND((Source!AF83*Source!AV83)*Source!I83, 2), 2)</f>
        <v>6299.31</v>
      </c>
      <c r="R95">
        <f>Source!X83</f>
        <v>6299.31</v>
      </c>
      <c r="S95">
        <f>ROUND((Source!CA83/100)*ROUND((Source!AF83*Source!AV83)*Source!I83, 2), 2)</f>
        <v>899.9</v>
      </c>
      <c r="T95">
        <f>Source!Y83</f>
        <v>899.9</v>
      </c>
      <c r="U95">
        <f>ROUND((175/100)*ROUND((Source!AE83*Source!AV83)*Source!I83, 2), 2)</f>
        <v>0.21</v>
      </c>
      <c r="V95">
        <f>ROUND((108/100)*ROUND(Source!CS83*Source!I83, 2), 2)</f>
        <v>0.13</v>
      </c>
    </row>
    <row r="96" spans="1:22" x14ac:dyDescent="0.2">
      <c r="D96" s="25" t="str">
        <f>"Объем: "&amp;Source!I83&amp;"=(17)/"&amp;"100"</f>
        <v>Объем: 0,17=(17)/100</v>
      </c>
    </row>
    <row r="97" spans="1:22" ht="14.25" x14ac:dyDescent="0.2">
      <c r="A97" s="18"/>
      <c r="B97" s="18"/>
      <c r="C97" s="18"/>
      <c r="D97" s="18" t="s">
        <v>820</v>
      </c>
      <c r="E97" s="19"/>
      <c r="F97" s="9"/>
      <c r="G97" s="21">
        <f>Source!AO83</f>
        <v>52935.41</v>
      </c>
      <c r="H97" s="20" t="str">
        <f>Source!DG83</f>
        <v/>
      </c>
      <c r="I97" s="9">
        <f>Source!AV83</f>
        <v>1</v>
      </c>
      <c r="J97" s="9">
        <f>IF(Source!BA83&lt;&gt; 0, Source!BA83, 1)</f>
        <v>1</v>
      </c>
      <c r="K97" s="21">
        <f>Source!S83</f>
        <v>8999.02</v>
      </c>
      <c r="L97" s="21"/>
    </row>
    <row r="98" spans="1:22" ht="14.25" x14ac:dyDescent="0.2">
      <c r="A98" s="18"/>
      <c r="B98" s="18"/>
      <c r="C98" s="18"/>
      <c r="D98" s="18" t="s">
        <v>827</v>
      </c>
      <c r="E98" s="19"/>
      <c r="F98" s="9"/>
      <c r="G98" s="21">
        <f>Source!AM83</f>
        <v>61.83</v>
      </c>
      <c r="H98" s="20" t="str">
        <f>Source!DE83</f>
        <v/>
      </c>
      <c r="I98" s="9">
        <f>Source!AV83</f>
        <v>1</v>
      </c>
      <c r="J98" s="9">
        <f>IF(Source!BB83&lt;&gt; 0, Source!BB83, 1)</f>
        <v>1</v>
      </c>
      <c r="K98" s="21">
        <f>Source!Q83</f>
        <v>10.51</v>
      </c>
      <c r="L98" s="21"/>
    </row>
    <row r="99" spans="1:22" ht="14.25" x14ac:dyDescent="0.2">
      <c r="A99" s="18"/>
      <c r="B99" s="18"/>
      <c r="C99" s="18"/>
      <c r="D99" s="18" t="s">
        <v>828</v>
      </c>
      <c r="E99" s="19"/>
      <c r="F99" s="9"/>
      <c r="G99" s="21">
        <f>Source!AN83</f>
        <v>0.7</v>
      </c>
      <c r="H99" s="20" t="str">
        <f>Source!DF83</f>
        <v/>
      </c>
      <c r="I99" s="9">
        <f>Source!AV83</f>
        <v>1</v>
      </c>
      <c r="J99" s="9">
        <f>IF(Source!BS83&lt;&gt; 0, Source!BS83, 1)</f>
        <v>1</v>
      </c>
      <c r="K99" s="26">
        <f>Source!R83</f>
        <v>0.12</v>
      </c>
      <c r="L99" s="21"/>
    </row>
    <row r="100" spans="1:22" ht="14.25" x14ac:dyDescent="0.2">
      <c r="A100" s="18"/>
      <c r="B100" s="18"/>
      <c r="C100" s="18"/>
      <c r="D100" s="18" t="s">
        <v>821</v>
      </c>
      <c r="E100" s="19"/>
      <c r="F100" s="9"/>
      <c r="G100" s="21">
        <f>Source!AL83</f>
        <v>776.55</v>
      </c>
      <c r="H100" s="20" t="str">
        <f>Source!DD83</f>
        <v/>
      </c>
      <c r="I100" s="9">
        <f>Source!AW83</f>
        <v>1</v>
      </c>
      <c r="J100" s="9">
        <f>IF(Source!BC83&lt;&gt; 0, Source!BC83, 1)</f>
        <v>1</v>
      </c>
      <c r="K100" s="21">
        <f>Source!P83</f>
        <v>132.01</v>
      </c>
      <c r="L100" s="21"/>
    </row>
    <row r="101" spans="1:22" ht="14.25" x14ac:dyDescent="0.2">
      <c r="A101" s="18"/>
      <c r="B101" s="18"/>
      <c r="C101" s="18"/>
      <c r="D101" s="18" t="s">
        <v>822</v>
      </c>
      <c r="E101" s="19" t="s">
        <v>823</v>
      </c>
      <c r="F101" s="9">
        <f>Source!AT83</f>
        <v>70</v>
      </c>
      <c r="G101" s="21"/>
      <c r="H101" s="20"/>
      <c r="I101" s="9"/>
      <c r="J101" s="9"/>
      <c r="K101" s="21">
        <f>SUM(R95:R100)</f>
        <v>6299.31</v>
      </c>
      <c r="L101" s="21"/>
    </row>
    <row r="102" spans="1:22" ht="14.25" x14ac:dyDescent="0.2">
      <c r="A102" s="18"/>
      <c r="B102" s="18"/>
      <c r="C102" s="18"/>
      <c r="D102" s="18" t="s">
        <v>824</v>
      </c>
      <c r="E102" s="19" t="s">
        <v>823</v>
      </c>
      <c r="F102" s="9">
        <f>Source!AU83</f>
        <v>10</v>
      </c>
      <c r="G102" s="21"/>
      <c r="H102" s="20"/>
      <c r="I102" s="9"/>
      <c r="J102" s="9"/>
      <c r="K102" s="21">
        <f>SUM(T95:T101)</f>
        <v>899.9</v>
      </c>
      <c r="L102" s="21"/>
    </row>
    <row r="103" spans="1:22" ht="14.25" x14ac:dyDescent="0.2">
      <c r="A103" s="18"/>
      <c r="B103" s="18"/>
      <c r="C103" s="18"/>
      <c r="D103" s="18" t="s">
        <v>829</v>
      </c>
      <c r="E103" s="19" t="s">
        <v>823</v>
      </c>
      <c r="F103" s="9">
        <f>108</f>
        <v>108</v>
      </c>
      <c r="G103" s="21"/>
      <c r="H103" s="20"/>
      <c r="I103" s="9"/>
      <c r="J103" s="9"/>
      <c r="K103" s="21">
        <f>SUM(V95:V102)</f>
        <v>0.13</v>
      </c>
      <c r="L103" s="21"/>
    </row>
    <row r="104" spans="1:22" ht="14.25" x14ac:dyDescent="0.2">
      <c r="A104" s="18"/>
      <c r="B104" s="18"/>
      <c r="C104" s="18"/>
      <c r="D104" s="18" t="s">
        <v>825</v>
      </c>
      <c r="E104" s="19" t="s">
        <v>826</v>
      </c>
      <c r="F104" s="9">
        <f>Source!AQ83</f>
        <v>104.44</v>
      </c>
      <c r="G104" s="21"/>
      <c r="H104" s="20" t="str">
        <f>Source!DI83</f>
        <v/>
      </c>
      <c r="I104" s="9">
        <f>Source!AV83</f>
        <v>1</v>
      </c>
      <c r="J104" s="9"/>
      <c r="K104" s="21"/>
      <c r="L104" s="21">
        <f>Source!U83</f>
        <v>17.754799999999999</v>
      </c>
    </row>
    <row r="105" spans="1:22" ht="15" x14ac:dyDescent="0.25">
      <c r="A105" s="23"/>
      <c r="B105" s="23"/>
      <c r="C105" s="23"/>
      <c r="D105" s="23"/>
      <c r="E105" s="23"/>
      <c r="F105" s="23"/>
      <c r="G105" s="23"/>
      <c r="H105" s="23"/>
      <c r="I105" s="23"/>
      <c r="J105" s="45">
        <f>K97+K98+K100+K101+K102+K103</f>
        <v>16340.880000000001</v>
      </c>
      <c r="K105" s="45"/>
      <c r="L105" s="24">
        <f>IF(Source!I83&lt;&gt;0, ROUND(J105/Source!I83, 2), 0)</f>
        <v>96122.82</v>
      </c>
      <c r="P105" s="22">
        <f>J105</f>
        <v>16340.880000000001</v>
      </c>
    </row>
    <row r="106" spans="1:22" ht="42.75" x14ac:dyDescent="0.2">
      <c r="A106" s="18">
        <v>8</v>
      </c>
      <c r="B106" s="18">
        <v>8</v>
      </c>
      <c r="C106" s="18" t="str">
        <f>Source!F84</f>
        <v>1.16-3201-2-2/1</v>
      </c>
      <c r="D106" s="18" t="str">
        <f>Source!G84</f>
        <v>Укрепление расшатавшихся санитарно-технических приборов - унитазы и биде</v>
      </c>
      <c r="E106" s="19" t="str">
        <f>Source!H84</f>
        <v>100 шт.</v>
      </c>
      <c r="F106" s="9">
        <f>Source!I84</f>
        <v>0.16</v>
      </c>
      <c r="G106" s="21"/>
      <c r="H106" s="20"/>
      <c r="I106" s="9"/>
      <c r="J106" s="9"/>
      <c r="K106" s="21"/>
      <c r="L106" s="21"/>
      <c r="Q106">
        <f>ROUND((Source!BZ84/100)*ROUND((Source!AF84*Source!AV84)*Source!I84, 2), 2)</f>
        <v>8624.64</v>
      </c>
      <c r="R106">
        <f>Source!X84</f>
        <v>8624.64</v>
      </c>
      <c r="S106">
        <f>ROUND((Source!CA84/100)*ROUND((Source!AF84*Source!AV84)*Source!I84, 2), 2)</f>
        <v>1232.0899999999999</v>
      </c>
      <c r="T106">
        <f>Source!Y84</f>
        <v>1232.0899999999999</v>
      </c>
      <c r="U106">
        <f>ROUND((175/100)*ROUND((Source!AE84*Source!AV84)*Source!I84, 2), 2)</f>
        <v>0.19</v>
      </c>
      <c r="V106">
        <f>ROUND((108/100)*ROUND(Source!CS84*Source!I84, 2), 2)</f>
        <v>0.12</v>
      </c>
    </row>
    <row r="107" spans="1:22" x14ac:dyDescent="0.2">
      <c r="D107" s="25" t="str">
        <f>"Объем: "&amp;Source!I84&amp;"=(16)/"&amp;"100"</f>
        <v>Объем: 0,16=(16)/100</v>
      </c>
    </row>
    <row r="108" spans="1:22" ht="14.25" x14ac:dyDescent="0.2">
      <c r="A108" s="18"/>
      <c r="B108" s="18"/>
      <c r="C108" s="18"/>
      <c r="D108" s="18" t="s">
        <v>820</v>
      </c>
      <c r="E108" s="19"/>
      <c r="F108" s="9"/>
      <c r="G108" s="21">
        <f>Source!AO84</f>
        <v>77005.72</v>
      </c>
      <c r="H108" s="20" t="str">
        <f>Source!DG84</f>
        <v/>
      </c>
      <c r="I108" s="9">
        <f>Source!AV84</f>
        <v>1</v>
      </c>
      <c r="J108" s="9">
        <f>IF(Source!BA84&lt;&gt; 0, Source!BA84, 1)</f>
        <v>1</v>
      </c>
      <c r="K108" s="21">
        <f>Source!S84</f>
        <v>12320.92</v>
      </c>
      <c r="L108" s="21"/>
    </row>
    <row r="109" spans="1:22" ht="14.25" x14ac:dyDescent="0.2">
      <c r="A109" s="18"/>
      <c r="B109" s="18"/>
      <c r="C109" s="18"/>
      <c r="D109" s="18" t="s">
        <v>827</v>
      </c>
      <c r="E109" s="19"/>
      <c r="F109" s="9"/>
      <c r="G109" s="21">
        <f>Source!AM84</f>
        <v>61.83</v>
      </c>
      <c r="H109" s="20" t="str">
        <f>Source!DE84</f>
        <v/>
      </c>
      <c r="I109" s="9">
        <f>Source!AV84</f>
        <v>1</v>
      </c>
      <c r="J109" s="9">
        <f>IF(Source!BB84&lt;&gt; 0, Source!BB84, 1)</f>
        <v>1</v>
      </c>
      <c r="K109" s="21">
        <f>Source!Q84</f>
        <v>9.89</v>
      </c>
      <c r="L109" s="21"/>
    </row>
    <row r="110" spans="1:22" ht="14.25" x14ac:dyDescent="0.2">
      <c r="A110" s="18"/>
      <c r="B110" s="18"/>
      <c r="C110" s="18"/>
      <c r="D110" s="18" t="s">
        <v>828</v>
      </c>
      <c r="E110" s="19"/>
      <c r="F110" s="9"/>
      <c r="G110" s="21">
        <f>Source!AN84</f>
        <v>0.7</v>
      </c>
      <c r="H110" s="20" t="str">
        <f>Source!DF84</f>
        <v/>
      </c>
      <c r="I110" s="9">
        <f>Source!AV84</f>
        <v>1</v>
      </c>
      <c r="J110" s="9">
        <f>IF(Source!BS84&lt;&gt; 0, Source!BS84, 1)</f>
        <v>1</v>
      </c>
      <c r="K110" s="26">
        <f>Source!R84</f>
        <v>0.11</v>
      </c>
      <c r="L110" s="21"/>
    </row>
    <row r="111" spans="1:22" ht="14.25" x14ac:dyDescent="0.2">
      <c r="A111" s="18"/>
      <c r="B111" s="18"/>
      <c r="C111" s="18"/>
      <c r="D111" s="18" t="s">
        <v>821</v>
      </c>
      <c r="E111" s="19"/>
      <c r="F111" s="9"/>
      <c r="G111" s="21">
        <f>Source!AL84</f>
        <v>776.55</v>
      </c>
      <c r="H111" s="20" t="str">
        <f>Source!DD84</f>
        <v/>
      </c>
      <c r="I111" s="9">
        <f>Source!AW84</f>
        <v>1</v>
      </c>
      <c r="J111" s="9">
        <f>IF(Source!BC84&lt;&gt; 0, Source!BC84, 1)</f>
        <v>1</v>
      </c>
      <c r="K111" s="21">
        <f>Source!P84</f>
        <v>124.25</v>
      </c>
      <c r="L111" s="21"/>
    </row>
    <row r="112" spans="1:22" ht="14.25" x14ac:dyDescent="0.2">
      <c r="A112" s="18"/>
      <c r="B112" s="18"/>
      <c r="C112" s="18"/>
      <c r="D112" s="18" t="s">
        <v>822</v>
      </c>
      <c r="E112" s="19" t="s">
        <v>823</v>
      </c>
      <c r="F112" s="9">
        <f>Source!AT84</f>
        <v>70</v>
      </c>
      <c r="G112" s="21"/>
      <c r="H112" s="20"/>
      <c r="I112" s="9"/>
      <c r="J112" s="9"/>
      <c r="K112" s="21">
        <f>SUM(R106:R111)</f>
        <v>8624.64</v>
      </c>
      <c r="L112" s="21"/>
    </row>
    <row r="113" spans="1:22" ht="14.25" x14ac:dyDescent="0.2">
      <c r="A113" s="18"/>
      <c r="B113" s="18"/>
      <c r="C113" s="18"/>
      <c r="D113" s="18" t="s">
        <v>824</v>
      </c>
      <c r="E113" s="19" t="s">
        <v>823</v>
      </c>
      <c r="F113" s="9">
        <f>Source!AU84</f>
        <v>10</v>
      </c>
      <c r="G113" s="21"/>
      <c r="H113" s="20"/>
      <c r="I113" s="9"/>
      <c r="J113" s="9"/>
      <c r="K113" s="21">
        <f>SUM(T106:T112)</f>
        <v>1232.0899999999999</v>
      </c>
      <c r="L113" s="21"/>
    </row>
    <row r="114" spans="1:22" ht="14.25" x14ac:dyDescent="0.2">
      <c r="A114" s="18"/>
      <c r="B114" s="18"/>
      <c r="C114" s="18"/>
      <c r="D114" s="18" t="s">
        <v>829</v>
      </c>
      <c r="E114" s="19" t="s">
        <v>823</v>
      </c>
      <c r="F114" s="9">
        <f>108</f>
        <v>108</v>
      </c>
      <c r="G114" s="21"/>
      <c r="H114" s="20"/>
      <c r="I114" s="9"/>
      <c r="J114" s="9"/>
      <c r="K114" s="21">
        <f>SUM(V106:V113)</f>
        <v>0.12</v>
      </c>
      <c r="L114" s="21"/>
    </row>
    <row r="115" spans="1:22" ht="14.25" x14ac:dyDescent="0.2">
      <c r="A115" s="18"/>
      <c r="B115" s="18"/>
      <c r="C115" s="18"/>
      <c r="D115" s="18" t="s">
        <v>825</v>
      </c>
      <c r="E115" s="19" t="s">
        <v>826</v>
      </c>
      <c r="F115" s="9">
        <f>Source!AQ84</f>
        <v>151.93</v>
      </c>
      <c r="G115" s="21"/>
      <c r="H115" s="20" t="str">
        <f>Source!DI84</f>
        <v/>
      </c>
      <c r="I115" s="9">
        <f>Source!AV84</f>
        <v>1</v>
      </c>
      <c r="J115" s="9"/>
      <c r="K115" s="21"/>
      <c r="L115" s="21">
        <f>Source!U84</f>
        <v>24.308800000000002</v>
      </c>
    </row>
    <row r="116" spans="1:22" ht="15" x14ac:dyDescent="0.25">
      <c r="A116" s="23"/>
      <c r="B116" s="23"/>
      <c r="C116" s="23"/>
      <c r="D116" s="23"/>
      <c r="E116" s="23"/>
      <c r="F116" s="23"/>
      <c r="G116" s="23"/>
      <c r="H116" s="23"/>
      <c r="I116" s="23"/>
      <c r="J116" s="45">
        <f>K108+K109+K111+K112+K113+K114</f>
        <v>22311.909999999996</v>
      </c>
      <c r="K116" s="45"/>
      <c r="L116" s="24">
        <f>IF(Source!I84&lt;&gt;0, ROUND(J116/Source!I84, 2), 0)</f>
        <v>139449.44</v>
      </c>
      <c r="P116" s="22">
        <f>J116</f>
        <v>22311.909999999996</v>
      </c>
    </row>
    <row r="117" spans="1:22" ht="28.5" x14ac:dyDescent="0.2">
      <c r="A117" s="18">
        <v>9</v>
      </c>
      <c r="B117" s="18">
        <v>9</v>
      </c>
      <c r="C117" s="18" t="str">
        <f>Source!F85</f>
        <v>1.16-3201-2-3/1</v>
      </c>
      <c r="D117" s="18" t="str">
        <f>Source!G85</f>
        <v>Укрепление расшатавшихся санитарно-технических приборов - писсуары</v>
      </c>
      <c r="E117" s="19" t="str">
        <f>Source!H85</f>
        <v>100 шт.</v>
      </c>
      <c r="F117" s="9">
        <f>Source!I85</f>
        <v>0.02</v>
      </c>
      <c r="G117" s="21"/>
      <c r="H117" s="20"/>
      <c r="I117" s="9"/>
      <c r="J117" s="9"/>
      <c r="K117" s="21"/>
      <c r="L117" s="21"/>
      <c r="Q117">
        <f>ROUND((Source!BZ85/100)*ROUND((Source!AF85*Source!AV85)*Source!I85, 2), 2)</f>
        <v>798.15</v>
      </c>
      <c r="R117">
        <f>Source!X85</f>
        <v>798.15</v>
      </c>
      <c r="S117">
        <f>ROUND((Source!CA85/100)*ROUND((Source!AF85*Source!AV85)*Source!I85, 2), 2)</f>
        <v>114.02</v>
      </c>
      <c r="T117">
        <f>Source!Y85</f>
        <v>114.02</v>
      </c>
      <c r="U117">
        <f>ROUND((175/100)*ROUND((Source!AE85*Source!AV85)*Source!I85, 2), 2)</f>
        <v>0.02</v>
      </c>
      <c r="V117">
        <f>ROUND((108/100)*ROUND(Source!CS85*Source!I85, 2), 2)</f>
        <v>0.01</v>
      </c>
    </row>
    <row r="118" spans="1:22" x14ac:dyDescent="0.2">
      <c r="D118" s="25" t="str">
        <f>"Объем: "&amp;Source!I85&amp;"=(2)/"&amp;"100"</f>
        <v>Объем: 0,02=(2)/100</v>
      </c>
    </row>
    <row r="119" spans="1:22" ht="14.25" x14ac:dyDescent="0.2">
      <c r="A119" s="18"/>
      <c r="B119" s="18"/>
      <c r="C119" s="18"/>
      <c r="D119" s="18" t="s">
        <v>820</v>
      </c>
      <c r="E119" s="19"/>
      <c r="F119" s="9"/>
      <c r="G119" s="21">
        <f>Source!AO85</f>
        <v>57010.49</v>
      </c>
      <c r="H119" s="20" t="str">
        <f>Source!DG85</f>
        <v/>
      </c>
      <c r="I119" s="9">
        <f>Source!AV85</f>
        <v>1</v>
      </c>
      <c r="J119" s="9">
        <f>IF(Source!BA85&lt;&gt; 0, Source!BA85, 1)</f>
        <v>1</v>
      </c>
      <c r="K119" s="21">
        <f>Source!S85</f>
        <v>1140.21</v>
      </c>
      <c r="L119" s="21"/>
    </row>
    <row r="120" spans="1:22" ht="14.25" x14ac:dyDescent="0.2">
      <c r="A120" s="18"/>
      <c r="B120" s="18"/>
      <c r="C120" s="18"/>
      <c r="D120" s="18" t="s">
        <v>827</v>
      </c>
      <c r="E120" s="19"/>
      <c r="F120" s="9"/>
      <c r="G120" s="21">
        <f>Source!AM85</f>
        <v>61.83</v>
      </c>
      <c r="H120" s="20" t="str">
        <f>Source!DE85</f>
        <v/>
      </c>
      <c r="I120" s="9">
        <f>Source!AV85</f>
        <v>1</v>
      </c>
      <c r="J120" s="9">
        <f>IF(Source!BB85&lt;&gt; 0, Source!BB85, 1)</f>
        <v>1</v>
      </c>
      <c r="K120" s="21">
        <f>Source!Q85</f>
        <v>1.24</v>
      </c>
      <c r="L120" s="21"/>
    </row>
    <row r="121" spans="1:22" ht="14.25" x14ac:dyDescent="0.2">
      <c r="A121" s="18"/>
      <c r="B121" s="18"/>
      <c r="C121" s="18"/>
      <c r="D121" s="18" t="s">
        <v>828</v>
      </c>
      <c r="E121" s="19"/>
      <c r="F121" s="9"/>
      <c r="G121" s="21">
        <f>Source!AN85</f>
        <v>0.7</v>
      </c>
      <c r="H121" s="20" t="str">
        <f>Source!DF85</f>
        <v/>
      </c>
      <c r="I121" s="9">
        <f>Source!AV85</f>
        <v>1</v>
      </c>
      <c r="J121" s="9">
        <f>IF(Source!BS85&lt;&gt; 0, Source!BS85, 1)</f>
        <v>1</v>
      </c>
      <c r="K121" s="26">
        <f>Source!R85</f>
        <v>0.01</v>
      </c>
      <c r="L121" s="21"/>
    </row>
    <row r="122" spans="1:22" ht="14.25" x14ac:dyDescent="0.2">
      <c r="A122" s="18"/>
      <c r="B122" s="18"/>
      <c r="C122" s="18"/>
      <c r="D122" s="18" t="s">
        <v>821</v>
      </c>
      <c r="E122" s="19"/>
      <c r="F122" s="9"/>
      <c r="G122" s="21">
        <f>Source!AL85</f>
        <v>776.55</v>
      </c>
      <c r="H122" s="20" t="str">
        <f>Source!DD85</f>
        <v/>
      </c>
      <c r="I122" s="9">
        <f>Source!AW85</f>
        <v>1</v>
      </c>
      <c r="J122" s="9">
        <f>IF(Source!BC85&lt;&gt; 0, Source!BC85, 1)</f>
        <v>1</v>
      </c>
      <c r="K122" s="21">
        <f>Source!P85</f>
        <v>15.53</v>
      </c>
      <c r="L122" s="21"/>
    </row>
    <row r="123" spans="1:22" ht="14.25" x14ac:dyDescent="0.2">
      <c r="A123" s="18"/>
      <c r="B123" s="18"/>
      <c r="C123" s="18"/>
      <c r="D123" s="18" t="s">
        <v>822</v>
      </c>
      <c r="E123" s="19" t="s">
        <v>823</v>
      </c>
      <c r="F123" s="9">
        <f>Source!AT85</f>
        <v>70</v>
      </c>
      <c r="G123" s="21"/>
      <c r="H123" s="20"/>
      <c r="I123" s="9"/>
      <c r="J123" s="9"/>
      <c r="K123" s="21">
        <f>SUM(R117:R122)</f>
        <v>798.15</v>
      </c>
      <c r="L123" s="21"/>
    </row>
    <row r="124" spans="1:22" ht="14.25" x14ac:dyDescent="0.2">
      <c r="A124" s="18"/>
      <c r="B124" s="18"/>
      <c r="C124" s="18"/>
      <c r="D124" s="18" t="s">
        <v>824</v>
      </c>
      <c r="E124" s="19" t="s">
        <v>823</v>
      </c>
      <c r="F124" s="9">
        <f>Source!AU85</f>
        <v>10</v>
      </c>
      <c r="G124" s="21"/>
      <c r="H124" s="20"/>
      <c r="I124" s="9"/>
      <c r="J124" s="9"/>
      <c r="K124" s="21">
        <f>SUM(T117:T123)</f>
        <v>114.02</v>
      </c>
      <c r="L124" s="21"/>
    </row>
    <row r="125" spans="1:22" ht="14.25" x14ac:dyDescent="0.2">
      <c r="A125" s="18"/>
      <c r="B125" s="18"/>
      <c r="C125" s="18"/>
      <c r="D125" s="18" t="s">
        <v>829</v>
      </c>
      <c r="E125" s="19" t="s">
        <v>823</v>
      </c>
      <c r="F125" s="9">
        <f>108</f>
        <v>108</v>
      </c>
      <c r="G125" s="21"/>
      <c r="H125" s="20"/>
      <c r="I125" s="9"/>
      <c r="J125" s="9"/>
      <c r="K125" s="21">
        <f>SUM(V117:V124)</f>
        <v>0.01</v>
      </c>
      <c r="L125" s="21"/>
    </row>
    <row r="126" spans="1:22" ht="14.25" x14ac:dyDescent="0.2">
      <c r="A126" s="18"/>
      <c r="B126" s="18"/>
      <c r="C126" s="18"/>
      <c r="D126" s="18" t="s">
        <v>825</v>
      </c>
      <c r="E126" s="19" t="s">
        <v>826</v>
      </c>
      <c r="F126" s="9">
        <f>Source!AQ85</f>
        <v>112.48</v>
      </c>
      <c r="G126" s="21"/>
      <c r="H126" s="20" t="str">
        <f>Source!DI85</f>
        <v/>
      </c>
      <c r="I126" s="9">
        <f>Source!AV85</f>
        <v>1</v>
      </c>
      <c r="J126" s="9"/>
      <c r="K126" s="21"/>
      <c r="L126" s="21">
        <f>Source!U85</f>
        <v>2.2496</v>
      </c>
    </row>
    <row r="127" spans="1:22" ht="15" x14ac:dyDescent="0.25">
      <c r="A127" s="23"/>
      <c r="B127" s="23"/>
      <c r="C127" s="23"/>
      <c r="D127" s="23"/>
      <c r="E127" s="23"/>
      <c r="F127" s="23"/>
      <c r="G127" s="23"/>
      <c r="H127" s="23"/>
      <c r="I127" s="23"/>
      <c r="J127" s="45">
        <f>K119+K120+K122+K123+K124+K125</f>
        <v>2069.1600000000003</v>
      </c>
      <c r="K127" s="45"/>
      <c r="L127" s="24">
        <f>IF(Source!I85&lt;&gt;0, ROUND(J127/Source!I85, 2), 0)</f>
        <v>103458</v>
      </c>
      <c r="P127" s="22">
        <f>J127</f>
        <v>2069.1600000000003</v>
      </c>
    </row>
    <row r="128" spans="1:22" ht="14.25" x14ac:dyDescent="0.2">
      <c r="A128" s="18">
        <v>10</v>
      </c>
      <c r="B128" s="18">
        <v>10</v>
      </c>
      <c r="C128" s="18" t="str">
        <f>Source!F86</f>
        <v>1.16-2203-1-1/1</v>
      </c>
      <c r="D128" s="18" t="str">
        <f>Source!G86</f>
        <v>Прочистка сифонов (трапов)</v>
      </c>
      <c r="E128" s="19" t="str">
        <f>Source!H86</f>
        <v>100 шт.</v>
      </c>
      <c r="F128" s="9">
        <f>Source!I86</f>
        <v>0.16</v>
      </c>
      <c r="G128" s="21"/>
      <c r="H128" s="20"/>
      <c r="I128" s="9"/>
      <c r="J128" s="9"/>
      <c r="K128" s="21"/>
      <c r="L128" s="21"/>
      <c r="Q128">
        <f>ROUND((Source!BZ86/100)*ROUND((Source!AF86*Source!AV86)*Source!I86, 2), 2)</f>
        <v>6362.47</v>
      </c>
      <c r="R128">
        <f>Source!X86</f>
        <v>6362.47</v>
      </c>
      <c r="S128">
        <f>ROUND((Source!CA86/100)*ROUND((Source!AF86*Source!AV86)*Source!I86, 2), 2)</f>
        <v>908.92</v>
      </c>
      <c r="T128">
        <f>Source!Y86</f>
        <v>908.92</v>
      </c>
      <c r="U128">
        <f>ROUND((175/100)*ROUND((Source!AE86*Source!AV86)*Source!I86, 2), 2)</f>
        <v>0</v>
      </c>
      <c r="V128">
        <f>ROUND((108/100)*ROUND(Source!CS86*Source!I86, 2), 2)</f>
        <v>0</v>
      </c>
    </row>
    <row r="129" spans="1:22" x14ac:dyDescent="0.2">
      <c r="D129" s="25" t="str">
        <f>"Объем: "&amp;Source!I86&amp;"=(16)/"&amp;"100"</f>
        <v>Объем: 0,16=(16)/100</v>
      </c>
    </row>
    <row r="130" spans="1:22" ht="14.25" x14ac:dyDescent="0.2">
      <c r="A130" s="18"/>
      <c r="B130" s="18"/>
      <c r="C130" s="18"/>
      <c r="D130" s="18" t="s">
        <v>820</v>
      </c>
      <c r="E130" s="19"/>
      <c r="F130" s="9"/>
      <c r="G130" s="21">
        <f>Source!AO86</f>
        <v>14201.94</v>
      </c>
      <c r="H130" s="20" t="str">
        <f>Source!DG86</f>
        <v>)*4</v>
      </c>
      <c r="I130" s="9">
        <f>Source!AV86</f>
        <v>1</v>
      </c>
      <c r="J130" s="9">
        <f>IF(Source!BA86&lt;&gt; 0, Source!BA86, 1)</f>
        <v>1</v>
      </c>
      <c r="K130" s="21">
        <f>Source!S86</f>
        <v>9089.24</v>
      </c>
      <c r="L130" s="21"/>
    </row>
    <row r="131" spans="1:22" ht="14.25" x14ac:dyDescent="0.2">
      <c r="A131" s="18"/>
      <c r="B131" s="18"/>
      <c r="C131" s="18"/>
      <c r="D131" s="18" t="s">
        <v>821</v>
      </c>
      <c r="E131" s="19"/>
      <c r="F131" s="9"/>
      <c r="G131" s="21">
        <f>Source!AL86</f>
        <v>243.57</v>
      </c>
      <c r="H131" s="20" t="str">
        <f>Source!DD86</f>
        <v>)*4</v>
      </c>
      <c r="I131" s="9">
        <f>Source!AW86</f>
        <v>1</v>
      </c>
      <c r="J131" s="9">
        <f>IF(Source!BC86&lt;&gt; 0, Source!BC86, 1)</f>
        <v>1</v>
      </c>
      <c r="K131" s="21">
        <f>Source!P86</f>
        <v>155.88</v>
      </c>
      <c r="L131" s="21"/>
    </row>
    <row r="132" spans="1:22" ht="14.25" x14ac:dyDescent="0.2">
      <c r="A132" s="18"/>
      <c r="B132" s="18"/>
      <c r="C132" s="18"/>
      <c r="D132" s="18" t="s">
        <v>822</v>
      </c>
      <c r="E132" s="19" t="s">
        <v>823</v>
      </c>
      <c r="F132" s="9">
        <f>Source!AT86</f>
        <v>70</v>
      </c>
      <c r="G132" s="21"/>
      <c r="H132" s="20"/>
      <c r="I132" s="9"/>
      <c r="J132" s="9"/>
      <c r="K132" s="21">
        <f>SUM(R128:R131)</f>
        <v>6362.47</v>
      </c>
      <c r="L132" s="21"/>
    </row>
    <row r="133" spans="1:22" ht="14.25" x14ac:dyDescent="0.2">
      <c r="A133" s="18"/>
      <c r="B133" s="18"/>
      <c r="C133" s="18"/>
      <c r="D133" s="18" t="s">
        <v>824</v>
      </c>
      <c r="E133" s="19" t="s">
        <v>823</v>
      </c>
      <c r="F133" s="9">
        <f>Source!AU86</f>
        <v>10</v>
      </c>
      <c r="G133" s="21"/>
      <c r="H133" s="20"/>
      <c r="I133" s="9"/>
      <c r="J133" s="9"/>
      <c r="K133" s="21">
        <f>SUM(T128:T132)</f>
        <v>908.92</v>
      </c>
      <c r="L133" s="21"/>
    </row>
    <row r="134" spans="1:22" ht="14.25" x14ac:dyDescent="0.2">
      <c r="A134" s="18"/>
      <c r="B134" s="18"/>
      <c r="C134" s="18"/>
      <c r="D134" s="18" t="s">
        <v>825</v>
      </c>
      <c r="E134" s="19" t="s">
        <v>826</v>
      </c>
      <c r="F134" s="9">
        <f>Source!AQ86</f>
        <v>28.02</v>
      </c>
      <c r="G134" s="21"/>
      <c r="H134" s="20" t="str">
        <f>Source!DI86</f>
        <v>)*4</v>
      </c>
      <c r="I134" s="9">
        <f>Source!AV86</f>
        <v>1</v>
      </c>
      <c r="J134" s="9"/>
      <c r="K134" s="21"/>
      <c r="L134" s="21">
        <f>Source!U86</f>
        <v>17.9328</v>
      </c>
    </row>
    <row r="135" spans="1:22" ht="15" x14ac:dyDescent="0.25">
      <c r="A135" s="23"/>
      <c r="B135" s="23"/>
      <c r="C135" s="23"/>
      <c r="D135" s="23"/>
      <c r="E135" s="23"/>
      <c r="F135" s="23"/>
      <c r="G135" s="23"/>
      <c r="H135" s="23"/>
      <c r="I135" s="23"/>
      <c r="J135" s="45">
        <f>K130+K131+K132+K133</f>
        <v>16516.509999999998</v>
      </c>
      <c r="K135" s="45"/>
      <c r="L135" s="24">
        <f>IF(Source!I86&lt;&gt;0, ROUND(J135/Source!I86, 2), 0)</f>
        <v>103228.19</v>
      </c>
      <c r="P135" s="22">
        <f>J135</f>
        <v>16516.509999999998</v>
      </c>
    </row>
    <row r="136" spans="1:22" ht="28.5" x14ac:dyDescent="0.2">
      <c r="A136" s="18">
        <v>11</v>
      </c>
      <c r="B136" s="18">
        <v>11</v>
      </c>
      <c r="C136" s="18" t="str">
        <f>Source!F88</f>
        <v>1.16-2203-1-1/1</v>
      </c>
      <c r="D136" s="18" t="str">
        <f>Source!G88</f>
        <v>Прочистка сифонов  (умывальники, раковины,  писсуары,)</v>
      </c>
      <c r="E136" s="19" t="str">
        <f>Source!H88</f>
        <v>100 шт.</v>
      </c>
      <c r="F136" s="9">
        <f>Source!I88</f>
        <v>0.23</v>
      </c>
      <c r="G136" s="21"/>
      <c r="H136" s="20"/>
      <c r="I136" s="9"/>
      <c r="J136" s="9"/>
      <c r="K136" s="21"/>
      <c r="L136" s="21"/>
      <c r="Q136">
        <f>ROUND((Source!BZ88/100)*ROUND((Source!AF88*Source!AV88)*Source!I88, 2), 2)</f>
        <v>9146.0499999999993</v>
      </c>
      <c r="R136">
        <f>Source!X88</f>
        <v>9146.0499999999993</v>
      </c>
      <c r="S136">
        <f>ROUND((Source!CA88/100)*ROUND((Source!AF88*Source!AV88)*Source!I88, 2), 2)</f>
        <v>1306.58</v>
      </c>
      <c r="T136">
        <f>Source!Y88</f>
        <v>1306.58</v>
      </c>
      <c r="U136">
        <f>ROUND((175/100)*ROUND((Source!AE88*Source!AV88)*Source!I88, 2), 2)</f>
        <v>0</v>
      </c>
      <c r="V136">
        <f>ROUND((108/100)*ROUND(Source!CS88*Source!I88, 2), 2)</f>
        <v>0</v>
      </c>
    </row>
    <row r="137" spans="1:22" x14ac:dyDescent="0.2">
      <c r="D137" s="25" t="str">
        <f>"Объем: "&amp;Source!I88&amp;"=(23)/"&amp;"100"</f>
        <v>Объем: 0,23=(23)/100</v>
      </c>
    </row>
    <row r="138" spans="1:22" ht="14.25" x14ac:dyDescent="0.2">
      <c r="A138" s="18"/>
      <c r="B138" s="18"/>
      <c r="C138" s="18"/>
      <c r="D138" s="18" t="s">
        <v>820</v>
      </c>
      <c r="E138" s="19"/>
      <c r="F138" s="9"/>
      <c r="G138" s="21">
        <f>Source!AO88</f>
        <v>14201.94</v>
      </c>
      <c r="H138" s="20" t="str">
        <f>Source!DG88</f>
        <v>)*4</v>
      </c>
      <c r="I138" s="9">
        <f>Source!AV88</f>
        <v>1</v>
      </c>
      <c r="J138" s="9">
        <f>IF(Source!BA88&lt;&gt; 0, Source!BA88, 1)</f>
        <v>1</v>
      </c>
      <c r="K138" s="21">
        <f>Source!S88</f>
        <v>13065.78</v>
      </c>
      <c r="L138" s="21"/>
    </row>
    <row r="139" spans="1:22" ht="14.25" x14ac:dyDescent="0.2">
      <c r="A139" s="18"/>
      <c r="B139" s="18"/>
      <c r="C139" s="18"/>
      <c r="D139" s="18" t="s">
        <v>821</v>
      </c>
      <c r="E139" s="19"/>
      <c r="F139" s="9"/>
      <c r="G139" s="21">
        <f>Source!AL88</f>
        <v>243.57</v>
      </c>
      <c r="H139" s="20" t="str">
        <f>Source!DD88</f>
        <v>)*4</v>
      </c>
      <c r="I139" s="9">
        <f>Source!AW88</f>
        <v>1</v>
      </c>
      <c r="J139" s="9">
        <f>IF(Source!BC88&lt;&gt; 0, Source!BC88, 1)</f>
        <v>1</v>
      </c>
      <c r="K139" s="21">
        <f>Source!P88</f>
        <v>224.08</v>
      </c>
      <c r="L139" s="21"/>
    </row>
    <row r="140" spans="1:22" ht="14.25" x14ac:dyDescent="0.2">
      <c r="A140" s="18"/>
      <c r="B140" s="18"/>
      <c r="C140" s="18"/>
      <c r="D140" s="18" t="s">
        <v>822</v>
      </c>
      <c r="E140" s="19" t="s">
        <v>823</v>
      </c>
      <c r="F140" s="9">
        <f>Source!AT88</f>
        <v>70</v>
      </c>
      <c r="G140" s="21"/>
      <c r="H140" s="20"/>
      <c r="I140" s="9"/>
      <c r="J140" s="9"/>
      <c r="K140" s="21">
        <f>SUM(R136:R139)</f>
        <v>9146.0499999999993</v>
      </c>
      <c r="L140" s="21"/>
    </row>
    <row r="141" spans="1:22" ht="14.25" x14ac:dyDescent="0.2">
      <c r="A141" s="18"/>
      <c r="B141" s="18"/>
      <c r="C141" s="18"/>
      <c r="D141" s="18" t="s">
        <v>824</v>
      </c>
      <c r="E141" s="19" t="s">
        <v>823</v>
      </c>
      <c r="F141" s="9">
        <f>Source!AU88</f>
        <v>10</v>
      </c>
      <c r="G141" s="21"/>
      <c r="H141" s="20"/>
      <c r="I141" s="9"/>
      <c r="J141" s="9"/>
      <c r="K141" s="21">
        <f>SUM(T136:T140)</f>
        <v>1306.58</v>
      </c>
      <c r="L141" s="21"/>
    </row>
    <row r="142" spans="1:22" ht="14.25" x14ac:dyDescent="0.2">
      <c r="A142" s="18"/>
      <c r="B142" s="18"/>
      <c r="C142" s="18"/>
      <c r="D142" s="18" t="s">
        <v>825</v>
      </c>
      <c r="E142" s="19" t="s">
        <v>826</v>
      </c>
      <c r="F142" s="9">
        <f>Source!AQ88</f>
        <v>28.02</v>
      </c>
      <c r="G142" s="21"/>
      <c r="H142" s="20" t="str">
        <f>Source!DI88</f>
        <v>)*4</v>
      </c>
      <c r="I142" s="9">
        <f>Source!AV88</f>
        <v>1</v>
      </c>
      <c r="J142" s="9"/>
      <c r="K142" s="21"/>
      <c r="L142" s="21">
        <f>Source!U88</f>
        <v>25.778400000000001</v>
      </c>
    </row>
    <row r="143" spans="1:22" ht="15" x14ac:dyDescent="0.25">
      <c r="A143" s="23"/>
      <c r="B143" s="23"/>
      <c r="C143" s="23"/>
      <c r="D143" s="23"/>
      <c r="E143" s="23"/>
      <c r="F143" s="23"/>
      <c r="G143" s="23"/>
      <c r="H143" s="23"/>
      <c r="I143" s="23"/>
      <c r="J143" s="45">
        <f>K138+K139+K140+K141</f>
        <v>23742.489999999998</v>
      </c>
      <c r="K143" s="45"/>
      <c r="L143" s="24">
        <f>IF(Source!I88&lt;&gt;0, ROUND(J143/Source!I88, 2), 0)</f>
        <v>103228.22</v>
      </c>
      <c r="P143" s="22">
        <f>J143</f>
        <v>23742.489999999998</v>
      </c>
    </row>
    <row r="144" spans="1:22" ht="28.5" x14ac:dyDescent="0.2">
      <c r="A144" s="18">
        <v>12</v>
      </c>
      <c r="B144" s="18">
        <v>12</v>
      </c>
      <c r="C144" s="18" t="str">
        <f>Source!F89</f>
        <v>1.15-2303-4-1/1</v>
      </c>
      <c r="D144" s="18" t="str">
        <f>Source!G89</f>
        <v>Прочистка сетчатых фильтров грубой очистки воды диаметром до 25 мм</v>
      </c>
      <c r="E144" s="19" t="str">
        <f>Source!H89</f>
        <v>10 шт.</v>
      </c>
      <c r="F144" s="9">
        <f>Source!I89</f>
        <v>0.1</v>
      </c>
      <c r="G144" s="21"/>
      <c r="H144" s="20"/>
      <c r="I144" s="9"/>
      <c r="J144" s="9"/>
      <c r="K144" s="21"/>
      <c r="L144" s="21"/>
      <c r="Q144">
        <f>ROUND((Source!BZ89/100)*ROUND((Source!AF89*Source!AV89)*Source!I89, 2), 2)</f>
        <v>176.36</v>
      </c>
      <c r="R144">
        <f>Source!X89</f>
        <v>176.36</v>
      </c>
      <c r="S144">
        <f>ROUND((Source!CA89/100)*ROUND((Source!AF89*Source!AV89)*Source!I89, 2), 2)</f>
        <v>25.19</v>
      </c>
      <c r="T144">
        <f>Source!Y89</f>
        <v>25.19</v>
      </c>
      <c r="U144">
        <f>ROUND((175/100)*ROUND((Source!AE89*Source!AV89)*Source!I89, 2), 2)</f>
        <v>0</v>
      </c>
      <c r="V144">
        <f>ROUND((108/100)*ROUND(Source!CS89*Source!I89, 2), 2)</f>
        <v>0</v>
      </c>
    </row>
    <row r="145" spans="1:16" x14ac:dyDescent="0.2">
      <c r="D145" s="25" t="str">
        <f>"Объем: "&amp;Source!I89&amp;"=(1)/"&amp;"10"</f>
        <v>Объем: 0,1=(1)/10</v>
      </c>
    </row>
    <row r="146" spans="1:16" ht="14.25" x14ac:dyDescent="0.2">
      <c r="A146" s="18"/>
      <c r="B146" s="18"/>
      <c r="C146" s="18"/>
      <c r="D146" s="18" t="s">
        <v>820</v>
      </c>
      <c r="E146" s="19"/>
      <c r="F146" s="9"/>
      <c r="G146" s="21">
        <f>Source!AO89</f>
        <v>1259.68</v>
      </c>
      <c r="H146" s="20" t="str">
        <f>Source!DG89</f>
        <v>)*2</v>
      </c>
      <c r="I146" s="9">
        <f>Source!AV89</f>
        <v>1</v>
      </c>
      <c r="J146" s="9">
        <f>IF(Source!BA89&lt;&gt; 0, Source!BA89, 1)</f>
        <v>1</v>
      </c>
      <c r="K146" s="21">
        <f>Source!S89</f>
        <v>251.94</v>
      </c>
      <c r="L146" s="21"/>
    </row>
    <row r="147" spans="1:16" ht="14.25" x14ac:dyDescent="0.2">
      <c r="A147" s="18"/>
      <c r="B147" s="18"/>
      <c r="C147" s="18"/>
      <c r="D147" s="18" t="s">
        <v>822</v>
      </c>
      <c r="E147" s="19" t="s">
        <v>823</v>
      </c>
      <c r="F147" s="9">
        <f>Source!AT89</f>
        <v>70</v>
      </c>
      <c r="G147" s="21"/>
      <c r="H147" s="20"/>
      <c r="I147" s="9"/>
      <c r="J147" s="9"/>
      <c r="K147" s="21">
        <f>SUM(R144:R146)</f>
        <v>176.36</v>
      </c>
      <c r="L147" s="21"/>
    </row>
    <row r="148" spans="1:16" ht="14.25" x14ac:dyDescent="0.2">
      <c r="A148" s="18"/>
      <c r="B148" s="18"/>
      <c r="C148" s="18"/>
      <c r="D148" s="18" t="s">
        <v>824</v>
      </c>
      <c r="E148" s="19" t="s">
        <v>823</v>
      </c>
      <c r="F148" s="9">
        <f>Source!AU89</f>
        <v>10</v>
      </c>
      <c r="G148" s="21"/>
      <c r="H148" s="20"/>
      <c r="I148" s="9"/>
      <c r="J148" s="9"/>
      <c r="K148" s="21">
        <f>SUM(T144:T147)</f>
        <v>25.19</v>
      </c>
      <c r="L148" s="21"/>
    </row>
    <row r="149" spans="1:16" ht="14.25" x14ac:dyDescent="0.2">
      <c r="A149" s="18"/>
      <c r="B149" s="18"/>
      <c r="C149" s="18"/>
      <c r="D149" s="18" t="s">
        <v>825</v>
      </c>
      <c r="E149" s="19" t="s">
        <v>826</v>
      </c>
      <c r="F149" s="9">
        <f>Source!AQ89</f>
        <v>2.04</v>
      </c>
      <c r="G149" s="21"/>
      <c r="H149" s="20" t="str">
        <f>Source!DI89</f>
        <v>)*2</v>
      </c>
      <c r="I149" s="9">
        <f>Source!AV89</f>
        <v>1</v>
      </c>
      <c r="J149" s="9"/>
      <c r="K149" s="21"/>
      <c r="L149" s="21">
        <f>Source!U89</f>
        <v>0.40800000000000003</v>
      </c>
    </row>
    <row r="150" spans="1:16" ht="15" x14ac:dyDescent="0.25">
      <c r="A150" s="23"/>
      <c r="B150" s="23"/>
      <c r="C150" s="23"/>
      <c r="D150" s="23"/>
      <c r="E150" s="23"/>
      <c r="F150" s="23"/>
      <c r="G150" s="23"/>
      <c r="H150" s="23"/>
      <c r="I150" s="23"/>
      <c r="J150" s="45">
        <f>K146+K147+K148</f>
        <v>453.49</v>
      </c>
      <c r="K150" s="45"/>
      <c r="L150" s="24">
        <f>IF(Source!I89&lt;&gt;0, ROUND(J150/Source!I89, 2), 0)</f>
        <v>4534.8999999999996</v>
      </c>
      <c r="P150" s="22">
        <f>J150</f>
        <v>453.49</v>
      </c>
    </row>
    <row r="152" spans="1:16" ht="15" x14ac:dyDescent="0.25">
      <c r="A152" s="44" t="str">
        <f>CONCATENATE("Итого по подразделу: ",IF(Source!G91&lt;&gt;"Новый подраздел", Source!G91, ""))</f>
        <v>Итого по подразделу: Система водоотведения</v>
      </c>
      <c r="B152" s="44"/>
      <c r="C152" s="44"/>
      <c r="D152" s="44"/>
      <c r="E152" s="44"/>
      <c r="F152" s="44"/>
      <c r="G152" s="44"/>
      <c r="H152" s="44"/>
      <c r="I152" s="44"/>
      <c r="J152" s="42">
        <f>SUM(P94:P151)</f>
        <v>81434.439999999988</v>
      </c>
      <c r="K152" s="43"/>
      <c r="L152" s="27"/>
    </row>
    <row r="155" spans="1:16" ht="15" x14ac:dyDescent="0.25">
      <c r="A155" s="44" t="str">
        <f>CONCATENATE("Итого по разделу: ",IF(Source!G121&lt;&gt;"Новый раздел", Source!G121, ""))</f>
        <v>Итого по разделу: Водоснабжение и водоотведение</v>
      </c>
      <c r="B155" s="44"/>
      <c r="C155" s="44"/>
      <c r="D155" s="44"/>
      <c r="E155" s="44"/>
      <c r="F155" s="44"/>
      <c r="G155" s="44"/>
      <c r="H155" s="44"/>
      <c r="I155" s="44"/>
      <c r="J155" s="42">
        <f>SUM(P40:P154)</f>
        <v>129242.15999999999</v>
      </c>
      <c r="K155" s="43"/>
      <c r="L155" s="27"/>
    </row>
    <row r="158" spans="1:16" ht="16.5" x14ac:dyDescent="0.25">
      <c r="A158" s="46" t="str">
        <f>CONCATENATE("Раздел: ",IF(Source!G151&lt;&gt;"Новый раздел", Source!G151, ""))</f>
        <v>Раздел: Внутренние сети отопления и ИТП</v>
      </c>
      <c r="B158" s="46"/>
      <c r="C158" s="46"/>
      <c r="D158" s="46"/>
      <c r="E158" s="46"/>
      <c r="F158" s="46"/>
      <c r="G158" s="46"/>
      <c r="H158" s="46"/>
      <c r="I158" s="46"/>
      <c r="J158" s="46"/>
      <c r="K158" s="46"/>
      <c r="L158" s="46"/>
    </row>
    <row r="160" spans="1:16" ht="16.5" x14ac:dyDescent="0.25">
      <c r="A160" s="46" t="str">
        <f>CONCATENATE("Подраздел: ",IF(Source!G155&lt;&gt;"Новый подраздел", Source!G155, ""))</f>
        <v>Подраздел: Система отопления</v>
      </c>
      <c r="B160" s="46"/>
      <c r="C160" s="46"/>
      <c r="D160" s="46"/>
      <c r="E160" s="46"/>
      <c r="F160" s="46"/>
      <c r="G160" s="46"/>
      <c r="H160" s="46"/>
      <c r="I160" s="46"/>
      <c r="J160" s="46"/>
      <c r="K160" s="46"/>
      <c r="L160" s="46"/>
    </row>
    <row r="161" spans="1:22" ht="57" x14ac:dyDescent="0.2">
      <c r="A161" s="18">
        <v>13</v>
      </c>
      <c r="B161" s="18">
        <v>13</v>
      </c>
      <c r="C161" s="18" t="str">
        <f>Source!F163</f>
        <v>1.21-2303-50-1/1</v>
      </c>
      <c r="D161" s="18" t="str">
        <f>Source!G163</f>
        <v>Техническое обслуживание  конвектора электрического настенного крепления, с механическим термостатом, мощность до 2,0 кВт</v>
      </c>
      <c r="E161" s="19" t="str">
        <f>Source!H163</f>
        <v>шт.</v>
      </c>
      <c r="F161" s="9">
        <f>Source!I163</f>
        <v>79</v>
      </c>
      <c r="G161" s="21"/>
      <c r="H161" s="20"/>
      <c r="I161" s="9"/>
      <c r="J161" s="9"/>
      <c r="K161" s="21"/>
      <c r="L161" s="21"/>
      <c r="Q161">
        <f>ROUND((Source!BZ163/100)*ROUND((Source!AF163*Source!AV163)*Source!I163, 2), 2)</f>
        <v>4780.6899999999996</v>
      </c>
      <c r="R161">
        <f>Source!X163</f>
        <v>4780.6899999999996</v>
      </c>
      <c r="S161">
        <f>ROUND((Source!CA163/100)*ROUND((Source!AF163*Source!AV163)*Source!I163, 2), 2)</f>
        <v>682.96</v>
      </c>
      <c r="T161">
        <f>Source!Y163</f>
        <v>682.96</v>
      </c>
      <c r="U161">
        <f>ROUND((175/100)*ROUND((Source!AE163*Source!AV163)*Source!I163, 2), 2)</f>
        <v>0</v>
      </c>
      <c r="V161">
        <f>ROUND((108/100)*ROUND(Source!CS163*Source!I163, 2), 2)</f>
        <v>0</v>
      </c>
    </row>
    <row r="162" spans="1:22" ht="14.25" x14ac:dyDescent="0.2">
      <c r="A162" s="18"/>
      <c r="B162" s="18"/>
      <c r="C162" s="18"/>
      <c r="D162" s="18" t="s">
        <v>820</v>
      </c>
      <c r="E162" s="19"/>
      <c r="F162" s="9"/>
      <c r="G162" s="21">
        <f>Source!AO163</f>
        <v>86.45</v>
      </c>
      <c r="H162" s="20" t="str">
        <f>Source!DG163</f>
        <v/>
      </c>
      <c r="I162" s="9">
        <f>Source!AV163</f>
        <v>1</v>
      </c>
      <c r="J162" s="9">
        <f>IF(Source!BA163&lt;&gt; 0, Source!BA163, 1)</f>
        <v>1</v>
      </c>
      <c r="K162" s="21">
        <f>Source!S163</f>
        <v>6829.55</v>
      </c>
      <c r="L162" s="21"/>
    </row>
    <row r="163" spans="1:22" ht="14.25" x14ac:dyDescent="0.2">
      <c r="A163" s="18"/>
      <c r="B163" s="18"/>
      <c r="C163" s="18"/>
      <c r="D163" s="18" t="s">
        <v>827</v>
      </c>
      <c r="E163" s="19"/>
      <c r="F163" s="9"/>
      <c r="G163" s="21">
        <f>Source!AM163</f>
        <v>0.23</v>
      </c>
      <c r="H163" s="20" t="str">
        <f>Source!DE163</f>
        <v/>
      </c>
      <c r="I163" s="9">
        <f>Source!AV163</f>
        <v>1</v>
      </c>
      <c r="J163" s="9">
        <f>IF(Source!BB163&lt;&gt; 0, Source!BB163, 1)</f>
        <v>1</v>
      </c>
      <c r="K163" s="21">
        <f>Source!Q163</f>
        <v>18.170000000000002</v>
      </c>
      <c r="L163" s="21"/>
    </row>
    <row r="164" spans="1:22" ht="14.25" x14ac:dyDescent="0.2">
      <c r="A164" s="18"/>
      <c r="B164" s="18"/>
      <c r="C164" s="18"/>
      <c r="D164" s="18" t="s">
        <v>821</v>
      </c>
      <c r="E164" s="19"/>
      <c r="F164" s="9"/>
      <c r="G164" s="21">
        <f>Source!AL163</f>
        <v>2.2000000000000002</v>
      </c>
      <c r="H164" s="20" t="str">
        <f>Source!DD163</f>
        <v/>
      </c>
      <c r="I164" s="9">
        <f>Source!AW163</f>
        <v>1</v>
      </c>
      <c r="J164" s="9">
        <f>IF(Source!BC163&lt;&gt; 0, Source!BC163, 1)</f>
        <v>1</v>
      </c>
      <c r="K164" s="21">
        <f>Source!P163</f>
        <v>173.8</v>
      </c>
      <c r="L164" s="21"/>
    </row>
    <row r="165" spans="1:22" ht="14.25" x14ac:dyDescent="0.2">
      <c r="A165" s="18"/>
      <c r="B165" s="18"/>
      <c r="C165" s="18"/>
      <c r="D165" s="18" t="s">
        <v>822</v>
      </c>
      <c r="E165" s="19" t="s">
        <v>823</v>
      </c>
      <c r="F165" s="9">
        <f>Source!AT163</f>
        <v>70</v>
      </c>
      <c r="G165" s="21"/>
      <c r="H165" s="20"/>
      <c r="I165" s="9"/>
      <c r="J165" s="9"/>
      <c r="K165" s="21">
        <f>SUM(R161:R164)</f>
        <v>4780.6899999999996</v>
      </c>
      <c r="L165" s="21"/>
    </row>
    <row r="166" spans="1:22" ht="14.25" x14ac:dyDescent="0.2">
      <c r="A166" s="18"/>
      <c r="B166" s="18"/>
      <c r="C166" s="18"/>
      <c r="D166" s="18" t="s">
        <v>824</v>
      </c>
      <c r="E166" s="19" t="s">
        <v>823</v>
      </c>
      <c r="F166" s="9">
        <f>Source!AU163</f>
        <v>10</v>
      </c>
      <c r="G166" s="21"/>
      <c r="H166" s="20"/>
      <c r="I166" s="9"/>
      <c r="J166" s="9"/>
      <c r="K166" s="21">
        <f>SUM(T161:T165)</f>
        <v>682.96</v>
      </c>
      <c r="L166" s="21"/>
    </row>
    <row r="167" spans="1:22" ht="14.25" x14ac:dyDescent="0.2">
      <c r="A167" s="18"/>
      <c r="B167" s="18"/>
      <c r="C167" s="18"/>
      <c r="D167" s="18" t="s">
        <v>825</v>
      </c>
      <c r="E167" s="19" t="s">
        <v>826</v>
      </c>
      <c r="F167" s="9">
        <f>Source!AQ163</f>
        <v>0.14000000000000001</v>
      </c>
      <c r="G167" s="21"/>
      <c r="H167" s="20" t="str">
        <f>Source!DI163</f>
        <v/>
      </c>
      <c r="I167" s="9">
        <f>Source!AV163</f>
        <v>1</v>
      </c>
      <c r="J167" s="9"/>
      <c r="K167" s="21"/>
      <c r="L167" s="21">
        <f>Source!U163</f>
        <v>11.06</v>
      </c>
    </row>
    <row r="168" spans="1:22" ht="15" x14ac:dyDescent="0.25">
      <c r="A168" s="23"/>
      <c r="B168" s="23"/>
      <c r="C168" s="23"/>
      <c r="D168" s="23"/>
      <c r="E168" s="23"/>
      <c r="F168" s="23"/>
      <c r="G168" s="23"/>
      <c r="H168" s="23"/>
      <c r="I168" s="23"/>
      <c r="J168" s="45">
        <f>K162+K163+K164+K165+K166</f>
        <v>12485.169999999998</v>
      </c>
      <c r="K168" s="45"/>
      <c r="L168" s="24">
        <f>IF(Source!I163&lt;&gt;0, ROUND(J168/Source!I163, 2), 0)</f>
        <v>158.04</v>
      </c>
      <c r="P168" s="22">
        <f>J168</f>
        <v>12485.169999999998</v>
      </c>
    </row>
    <row r="169" spans="1:22" ht="42.75" x14ac:dyDescent="0.2">
      <c r="A169" s="18">
        <v>14</v>
      </c>
      <c r="B169" s="18">
        <v>14</v>
      </c>
      <c r="C169" s="18" t="str">
        <f>Source!F165</f>
        <v>1.23-2103-41-1/1</v>
      </c>
      <c r="D169" s="18" t="str">
        <f>Source!G165</f>
        <v>Техническое обслуживание регулирующего клапана (Коллекторный узел)</v>
      </c>
      <c r="E169" s="19" t="str">
        <f>Source!H165</f>
        <v>шт.</v>
      </c>
      <c r="F169" s="9">
        <f>Source!I165</f>
        <v>8</v>
      </c>
      <c r="G169" s="21"/>
      <c r="H169" s="20"/>
      <c r="I169" s="9"/>
      <c r="J169" s="9"/>
      <c r="K169" s="21"/>
      <c r="L169" s="21"/>
      <c r="Q169">
        <f>ROUND((Source!BZ165/100)*ROUND((Source!AF165*Source!AV165)*Source!I165, 2), 2)</f>
        <v>4659.2</v>
      </c>
      <c r="R169">
        <f>Source!X165</f>
        <v>4659.2</v>
      </c>
      <c r="S169">
        <f>ROUND((Source!CA165/100)*ROUND((Source!AF165*Source!AV165)*Source!I165, 2), 2)</f>
        <v>665.6</v>
      </c>
      <c r="T169">
        <f>Source!Y165</f>
        <v>665.6</v>
      </c>
      <c r="U169">
        <f>ROUND((175/100)*ROUND((Source!AE165*Source!AV165)*Source!I165, 2), 2)</f>
        <v>2775.92</v>
      </c>
      <c r="V169">
        <f>ROUND((108/100)*ROUND(Source!CS165*Source!I165, 2), 2)</f>
        <v>1713.14</v>
      </c>
    </row>
    <row r="170" spans="1:22" ht="14.25" x14ac:dyDescent="0.2">
      <c r="A170" s="18"/>
      <c r="B170" s="18"/>
      <c r="C170" s="18"/>
      <c r="D170" s="18" t="s">
        <v>820</v>
      </c>
      <c r="E170" s="19"/>
      <c r="F170" s="9"/>
      <c r="G170" s="21">
        <f>Source!AO165</f>
        <v>208</v>
      </c>
      <c r="H170" s="20" t="str">
        <f>Source!DG165</f>
        <v>)*4</v>
      </c>
      <c r="I170" s="9">
        <f>Source!AV165</f>
        <v>1</v>
      </c>
      <c r="J170" s="9">
        <f>IF(Source!BA165&lt;&gt; 0, Source!BA165, 1)</f>
        <v>1</v>
      </c>
      <c r="K170" s="21">
        <f>Source!S165</f>
        <v>6656</v>
      </c>
      <c r="L170" s="21"/>
    </row>
    <row r="171" spans="1:22" ht="14.25" x14ac:dyDescent="0.2">
      <c r="A171" s="18"/>
      <c r="B171" s="18"/>
      <c r="C171" s="18"/>
      <c r="D171" s="18" t="s">
        <v>827</v>
      </c>
      <c r="E171" s="19"/>
      <c r="F171" s="9"/>
      <c r="G171" s="21">
        <f>Source!AM165</f>
        <v>78.180000000000007</v>
      </c>
      <c r="H171" s="20" t="str">
        <f>Source!DE165</f>
        <v>)*4</v>
      </c>
      <c r="I171" s="9">
        <f>Source!AV165</f>
        <v>1</v>
      </c>
      <c r="J171" s="9">
        <f>IF(Source!BB165&lt;&gt; 0, Source!BB165, 1)</f>
        <v>1</v>
      </c>
      <c r="K171" s="21">
        <f>Source!Q165</f>
        <v>2501.7600000000002</v>
      </c>
      <c r="L171" s="21"/>
    </row>
    <row r="172" spans="1:22" ht="14.25" x14ac:dyDescent="0.2">
      <c r="A172" s="18"/>
      <c r="B172" s="18"/>
      <c r="C172" s="18"/>
      <c r="D172" s="18" t="s">
        <v>828</v>
      </c>
      <c r="E172" s="19"/>
      <c r="F172" s="9"/>
      <c r="G172" s="21">
        <f>Source!AN165</f>
        <v>49.57</v>
      </c>
      <c r="H172" s="20" t="str">
        <f>Source!DF165</f>
        <v>)*4</v>
      </c>
      <c r="I172" s="9">
        <f>Source!AV165</f>
        <v>1</v>
      </c>
      <c r="J172" s="9">
        <f>IF(Source!BS165&lt;&gt; 0, Source!BS165, 1)</f>
        <v>1</v>
      </c>
      <c r="K172" s="26">
        <f>Source!R165</f>
        <v>1586.24</v>
      </c>
      <c r="L172" s="21"/>
    </row>
    <row r="173" spans="1:22" ht="14.25" x14ac:dyDescent="0.2">
      <c r="A173" s="18"/>
      <c r="B173" s="18"/>
      <c r="C173" s="18"/>
      <c r="D173" s="18" t="s">
        <v>822</v>
      </c>
      <c r="E173" s="19" t="s">
        <v>823</v>
      </c>
      <c r="F173" s="9">
        <f>Source!AT165</f>
        <v>70</v>
      </c>
      <c r="G173" s="21"/>
      <c r="H173" s="20"/>
      <c r="I173" s="9"/>
      <c r="J173" s="9"/>
      <c r="K173" s="21">
        <f>SUM(R169:R172)</f>
        <v>4659.2</v>
      </c>
      <c r="L173" s="21"/>
    </row>
    <row r="174" spans="1:22" ht="14.25" x14ac:dyDescent="0.2">
      <c r="A174" s="18"/>
      <c r="B174" s="18"/>
      <c r="C174" s="18"/>
      <c r="D174" s="18" t="s">
        <v>824</v>
      </c>
      <c r="E174" s="19" t="s">
        <v>823</v>
      </c>
      <c r="F174" s="9">
        <f>Source!AU165</f>
        <v>10</v>
      </c>
      <c r="G174" s="21"/>
      <c r="H174" s="20"/>
      <c r="I174" s="9"/>
      <c r="J174" s="9"/>
      <c r="K174" s="21">
        <f>SUM(T169:T173)</f>
        <v>665.6</v>
      </c>
      <c r="L174" s="21"/>
    </row>
    <row r="175" spans="1:22" ht="14.25" x14ac:dyDescent="0.2">
      <c r="A175" s="18"/>
      <c r="B175" s="18"/>
      <c r="C175" s="18"/>
      <c r="D175" s="18" t="s">
        <v>829</v>
      </c>
      <c r="E175" s="19" t="s">
        <v>823</v>
      </c>
      <c r="F175" s="9">
        <f>108</f>
        <v>108</v>
      </c>
      <c r="G175" s="21"/>
      <c r="H175" s="20"/>
      <c r="I175" s="9"/>
      <c r="J175" s="9"/>
      <c r="K175" s="21">
        <f>SUM(V169:V174)</f>
        <v>1713.14</v>
      </c>
      <c r="L175" s="21"/>
    </row>
    <row r="176" spans="1:22" ht="14.25" x14ac:dyDescent="0.2">
      <c r="A176" s="18"/>
      <c r="B176" s="18"/>
      <c r="C176" s="18"/>
      <c r="D176" s="18" t="s">
        <v>825</v>
      </c>
      <c r="E176" s="19" t="s">
        <v>826</v>
      </c>
      <c r="F176" s="9">
        <f>Source!AQ165</f>
        <v>0.37</v>
      </c>
      <c r="G176" s="21"/>
      <c r="H176" s="20" t="str">
        <f>Source!DI165</f>
        <v>)*4</v>
      </c>
      <c r="I176" s="9">
        <f>Source!AV165</f>
        <v>1</v>
      </c>
      <c r="J176" s="9"/>
      <c r="K176" s="21"/>
      <c r="L176" s="21">
        <f>Source!U165</f>
        <v>11.84</v>
      </c>
    </row>
    <row r="177" spans="1:22" ht="15" x14ac:dyDescent="0.25">
      <c r="A177" s="23"/>
      <c r="B177" s="23"/>
      <c r="C177" s="23"/>
      <c r="D177" s="23"/>
      <c r="E177" s="23"/>
      <c r="F177" s="23"/>
      <c r="G177" s="23"/>
      <c r="H177" s="23"/>
      <c r="I177" s="23"/>
      <c r="J177" s="45">
        <f>K170+K171+K173+K174+K175</f>
        <v>16195.699999999999</v>
      </c>
      <c r="K177" s="45"/>
      <c r="L177" s="24">
        <f>IF(Source!I165&lt;&gt;0, ROUND(J177/Source!I165, 2), 0)</f>
        <v>2024.46</v>
      </c>
      <c r="P177" s="22">
        <f>J177</f>
        <v>16195.699999999999</v>
      </c>
    </row>
    <row r="178" spans="1:22" ht="14.25" x14ac:dyDescent="0.2">
      <c r="A178" s="18">
        <v>15</v>
      </c>
      <c r="B178" s="18">
        <v>15</v>
      </c>
      <c r="C178" s="18" t="str">
        <f>Source!F166</f>
        <v>1.23-2103-41-1/1</v>
      </c>
      <c r="D178" s="18" t="str">
        <f>Source!G166</f>
        <v>Техническое обслуживание клапанов</v>
      </c>
      <c r="E178" s="19" t="str">
        <f>Source!H166</f>
        <v>шт.</v>
      </c>
      <c r="F178" s="9">
        <f>Source!I166</f>
        <v>124</v>
      </c>
      <c r="G178" s="21"/>
      <c r="H178" s="20"/>
      <c r="I178" s="9"/>
      <c r="J178" s="9"/>
      <c r="K178" s="21"/>
      <c r="L178" s="21"/>
      <c r="Q178">
        <f>ROUND((Source!BZ166/100)*ROUND((Source!AF166*Source!AV166)*Source!I166, 2), 2)</f>
        <v>36108.800000000003</v>
      </c>
      <c r="R178">
        <f>Source!X166</f>
        <v>36108.800000000003</v>
      </c>
      <c r="S178">
        <f>ROUND((Source!CA166/100)*ROUND((Source!AF166*Source!AV166)*Source!I166, 2), 2)</f>
        <v>5158.3999999999996</v>
      </c>
      <c r="T178">
        <f>Source!Y166</f>
        <v>5158.3999999999996</v>
      </c>
      <c r="U178">
        <f>ROUND((175/100)*ROUND((Source!AE166*Source!AV166)*Source!I166, 2), 2)</f>
        <v>21513.38</v>
      </c>
      <c r="V178">
        <f>ROUND((108/100)*ROUND(Source!CS166*Source!I166, 2), 2)</f>
        <v>13276.83</v>
      </c>
    </row>
    <row r="179" spans="1:22" ht="14.25" x14ac:dyDescent="0.2">
      <c r="A179" s="18"/>
      <c r="B179" s="18"/>
      <c r="C179" s="18"/>
      <c r="D179" s="18" t="s">
        <v>820</v>
      </c>
      <c r="E179" s="19"/>
      <c r="F179" s="9"/>
      <c r="G179" s="21">
        <f>Source!AO166</f>
        <v>208</v>
      </c>
      <c r="H179" s="20" t="str">
        <f>Source!DG166</f>
        <v>)*2</v>
      </c>
      <c r="I179" s="9">
        <f>Source!AV166</f>
        <v>1</v>
      </c>
      <c r="J179" s="9">
        <f>IF(Source!BA166&lt;&gt; 0, Source!BA166, 1)</f>
        <v>1</v>
      </c>
      <c r="K179" s="21">
        <f>Source!S166</f>
        <v>51584</v>
      </c>
      <c r="L179" s="21"/>
    </row>
    <row r="180" spans="1:22" ht="14.25" x14ac:dyDescent="0.2">
      <c r="A180" s="18"/>
      <c r="B180" s="18"/>
      <c r="C180" s="18"/>
      <c r="D180" s="18" t="s">
        <v>827</v>
      </c>
      <c r="E180" s="19"/>
      <c r="F180" s="9"/>
      <c r="G180" s="21">
        <f>Source!AM166</f>
        <v>78.180000000000007</v>
      </c>
      <c r="H180" s="20" t="str">
        <f>Source!DE166</f>
        <v>)*2</v>
      </c>
      <c r="I180" s="9">
        <f>Source!AV166</f>
        <v>1</v>
      </c>
      <c r="J180" s="9">
        <f>IF(Source!BB166&lt;&gt; 0, Source!BB166, 1)</f>
        <v>1</v>
      </c>
      <c r="K180" s="21">
        <f>Source!Q166</f>
        <v>19388.64</v>
      </c>
      <c r="L180" s="21"/>
    </row>
    <row r="181" spans="1:22" ht="14.25" x14ac:dyDescent="0.2">
      <c r="A181" s="18"/>
      <c r="B181" s="18"/>
      <c r="C181" s="18"/>
      <c r="D181" s="18" t="s">
        <v>828</v>
      </c>
      <c r="E181" s="19"/>
      <c r="F181" s="9"/>
      <c r="G181" s="21">
        <f>Source!AN166</f>
        <v>49.57</v>
      </c>
      <c r="H181" s="20" t="str">
        <f>Source!DF166</f>
        <v>)*2</v>
      </c>
      <c r="I181" s="9">
        <f>Source!AV166</f>
        <v>1</v>
      </c>
      <c r="J181" s="9">
        <f>IF(Source!BS166&lt;&gt; 0, Source!BS166, 1)</f>
        <v>1</v>
      </c>
      <c r="K181" s="26">
        <f>Source!R166</f>
        <v>12293.36</v>
      </c>
      <c r="L181" s="21"/>
    </row>
    <row r="182" spans="1:22" ht="14.25" x14ac:dyDescent="0.2">
      <c r="A182" s="18"/>
      <c r="B182" s="18"/>
      <c r="C182" s="18"/>
      <c r="D182" s="18" t="s">
        <v>822</v>
      </c>
      <c r="E182" s="19" t="s">
        <v>823</v>
      </c>
      <c r="F182" s="9">
        <f>Source!AT166</f>
        <v>70</v>
      </c>
      <c r="G182" s="21"/>
      <c r="H182" s="20"/>
      <c r="I182" s="9"/>
      <c r="J182" s="9"/>
      <c r="K182" s="21">
        <f>SUM(R178:R181)</f>
        <v>36108.800000000003</v>
      </c>
      <c r="L182" s="21"/>
    </row>
    <row r="183" spans="1:22" ht="14.25" x14ac:dyDescent="0.2">
      <c r="A183" s="18"/>
      <c r="B183" s="18"/>
      <c r="C183" s="18"/>
      <c r="D183" s="18" t="s">
        <v>824</v>
      </c>
      <c r="E183" s="19" t="s">
        <v>823</v>
      </c>
      <c r="F183" s="9">
        <f>Source!AU166</f>
        <v>10</v>
      </c>
      <c r="G183" s="21"/>
      <c r="H183" s="20"/>
      <c r="I183" s="9"/>
      <c r="J183" s="9"/>
      <c r="K183" s="21">
        <f>SUM(T178:T182)</f>
        <v>5158.3999999999996</v>
      </c>
      <c r="L183" s="21"/>
    </row>
    <row r="184" spans="1:22" ht="14.25" x14ac:dyDescent="0.2">
      <c r="A184" s="18"/>
      <c r="B184" s="18"/>
      <c r="C184" s="18"/>
      <c r="D184" s="18" t="s">
        <v>829</v>
      </c>
      <c r="E184" s="19" t="s">
        <v>823</v>
      </c>
      <c r="F184" s="9">
        <f>108</f>
        <v>108</v>
      </c>
      <c r="G184" s="21"/>
      <c r="H184" s="20"/>
      <c r="I184" s="9"/>
      <c r="J184" s="9"/>
      <c r="K184" s="21">
        <f>SUM(V178:V183)</f>
        <v>13276.83</v>
      </c>
      <c r="L184" s="21"/>
    </row>
    <row r="185" spans="1:22" ht="14.25" x14ac:dyDescent="0.2">
      <c r="A185" s="18"/>
      <c r="B185" s="18"/>
      <c r="C185" s="18"/>
      <c r="D185" s="18" t="s">
        <v>825</v>
      </c>
      <c r="E185" s="19" t="s">
        <v>826</v>
      </c>
      <c r="F185" s="9">
        <f>Source!AQ166</f>
        <v>0.37</v>
      </c>
      <c r="G185" s="21"/>
      <c r="H185" s="20" t="str">
        <f>Source!DI166</f>
        <v>)*2</v>
      </c>
      <c r="I185" s="9">
        <f>Source!AV166</f>
        <v>1</v>
      </c>
      <c r="J185" s="9"/>
      <c r="K185" s="21"/>
      <c r="L185" s="21">
        <f>Source!U166</f>
        <v>91.76</v>
      </c>
    </row>
    <row r="186" spans="1:22" ht="15" x14ac:dyDescent="0.25">
      <c r="A186" s="23"/>
      <c r="B186" s="23"/>
      <c r="C186" s="23"/>
      <c r="D186" s="23"/>
      <c r="E186" s="23"/>
      <c r="F186" s="23"/>
      <c r="G186" s="23"/>
      <c r="H186" s="23"/>
      <c r="I186" s="23"/>
      <c r="J186" s="45">
        <f>K179+K180+K182+K183+K184</f>
        <v>125516.67</v>
      </c>
      <c r="K186" s="45"/>
      <c r="L186" s="24">
        <f>IF(Source!I166&lt;&gt;0, ROUND(J186/Source!I166, 2), 0)</f>
        <v>1012.23</v>
      </c>
      <c r="P186" s="22">
        <f>J186</f>
        <v>125516.67</v>
      </c>
    </row>
    <row r="187" spans="1:22" ht="28.5" x14ac:dyDescent="0.2">
      <c r="A187" s="18">
        <v>16</v>
      </c>
      <c r="B187" s="18">
        <v>16</v>
      </c>
      <c r="C187" s="18" t="str">
        <f>Source!F167</f>
        <v>1.15-2303-4-2/1</v>
      </c>
      <c r="D187" s="18" t="str">
        <f>Source!G167</f>
        <v>Прочистка сетчатых фильтров грубой очистки воды диаметром до 50 мм</v>
      </c>
      <c r="E187" s="19" t="str">
        <f>Source!H167</f>
        <v>10 шт.</v>
      </c>
      <c r="F187" s="9">
        <f>Source!I167</f>
        <v>0.8</v>
      </c>
      <c r="G187" s="21"/>
      <c r="H187" s="20"/>
      <c r="I187" s="9"/>
      <c r="J187" s="9"/>
      <c r="K187" s="21"/>
      <c r="L187" s="21"/>
      <c r="Q187">
        <f>ROUND((Source!BZ167/100)*ROUND((Source!AF167*Source!AV167)*Source!I167, 2), 2)</f>
        <v>1611.4</v>
      </c>
      <c r="R187">
        <f>Source!X167</f>
        <v>1611.4</v>
      </c>
      <c r="S187">
        <f>ROUND((Source!CA167/100)*ROUND((Source!AF167*Source!AV167)*Source!I167, 2), 2)</f>
        <v>230.2</v>
      </c>
      <c r="T187">
        <f>Source!Y167</f>
        <v>230.2</v>
      </c>
      <c r="U187">
        <f>ROUND((175/100)*ROUND((Source!AE167*Source!AV167)*Source!I167, 2), 2)</f>
        <v>0</v>
      </c>
      <c r="V187">
        <f>ROUND((108/100)*ROUND(Source!CS167*Source!I167, 2), 2)</f>
        <v>0</v>
      </c>
    </row>
    <row r="188" spans="1:22" x14ac:dyDescent="0.2">
      <c r="D188" s="25" t="str">
        <f>"Объем: "&amp;Source!I167&amp;"=(8)/"&amp;"10"</f>
        <v>Объем: 0,8=(8)/10</v>
      </c>
    </row>
    <row r="189" spans="1:22" ht="14.25" x14ac:dyDescent="0.2">
      <c r="A189" s="18"/>
      <c r="B189" s="18"/>
      <c r="C189" s="18"/>
      <c r="D189" s="18" t="s">
        <v>820</v>
      </c>
      <c r="E189" s="19"/>
      <c r="F189" s="9"/>
      <c r="G189" s="21">
        <f>Source!AO167</f>
        <v>1438.75</v>
      </c>
      <c r="H189" s="20" t="str">
        <f>Source!DG167</f>
        <v>)*2</v>
      </c>
      <c r="I189" s="9">
        <f>Source!AV167</f>
        <v>1</v>
      </c>
      <c r="J189" s="9">
        <f>IF(Source!BA167&lt;&gt; 0, Source!BA167, 1)</f>
        <v>1</v>
      </c>
      <c r="K189" s="21">
        <f>Source!S167</f>
        <v>2302</v>
      </c>
      <c r="L189" s="21"/>
    </row>
    <row r="190" spans="1:22" ht="14.25" x14ac:dyDescent="0.2">
      <c r="A190" s="18"/>
      <c r="B190" s="18"/>
      <c r="C190" s="18"/>
      <c r="D190" s="18" t="s">
        <v>822</v>
      </c>
      <c r="E190" s="19" t="s">
        <v>823</v>
      </c>
      <c r="F190" s="9">
        <f>Source!AT167</f>
        <v>70</v>
      </c>
      <c r="G190" s="21"/>
      <c r="H190" s="20"/>
      <c r="I190" s="9"/>
      <c r="J190" s="9"/>
      <c r="K190" s="21">
        <f>SUM(R187:R189)</f>
        <v>1611.4</v>
      </c>
      <c r="L190" s="21"/>
    </row>
    <row r="191" spans="1:22" ht="14.25" x14ac:dyDescent="0.2">
      <c r="A191" s="18"/>
      <c r="B191" s="18"/>
      <c r="C191" s="18"/>
      <c r="D191" s="18" t="s">
        <v>824</v>
      </c>
      <c r="E191" s="19" t="s">
        <v>823</v>
      </c>
      <c r="F191" s="9">
        <f>Source!AU167</f>
        <v>10</v>
      </c>
      <c r="G191" s="21"/>
      <c r="H191" s="20"/>
      <c r="I191" s="9"/>
      <c r="J191" s="9"/>
      <c r="K191" s="21">
        <f>SUM(T187:T190)</f>
        <v>230.2</v>
      </c>
      <c r="L191" s="21"/>
    </row>
    <row r="192" spans="1:22" ht="14.25" x14ac:dyDescent="0.2">
      <c r="A192" s="18"/>
      <c r="B192" s="18"/>
      <c r="C192" s="18"/>
      <c r="D192" s="18" t="s">
        <v>825</v>
      </c>
      <c r="E192" s="19" t="s">
        <v>826</v>
      </c>
      <c r="F192" s="9">
        <f>Source!AQ167</f>
        <v>2.33</v>
      </c>
      <c r="G192" s="21"/>
      <c r="H192" s="20" t="str">
        <f>Source!DI167</f>
        <v>)*2</v>
      </c>
      <c r="I192" s="9">
        <f>Source!AV167</f>
        <v>1</v>
      </c>
      <c r="J192" s="9"/>
      <c r="K192" s="21"/>
      <c r="L192" s="21">
        <f>Source!U167</f>
        <v>3.7280000000000002</v>
      </c>
    </row>
    <row r="193" spans="1:22" ht="15" x14ac:dyDescent="0.25">
      <c r="A193" s="23"/>
      <c r="B193" s="23"/>
      <c r="C193" s="23"/>
      <c r="D193" s="23"/>
      <c r="E193" s="23"/>
      <c r="F193" s="23"/>
      <c r="G193" s="23"/>
      <c r="H193" s="23"/>
      <c r="I193" s="23"/>
      <c r="J193" s="45">
        <f>K189+K190+K191</f>
        <v>4143.6000000000004</v>
      </c>
      <c r="K193" s="45"/>
      <c r="L193" s="24">
        <f>IF(Source!I167&lt;&gt;0, ROUND(J193/Source!I167, 2), 0)</f>
        <v>5179.5</v>
      </c>
      <c r="P193" s="22">
        <f>J193</f>
        <v>4143.6000000000004</v>
      </c>
    </row>
    <row r="194" spans="1:22" ht="42.75" x14ac:dyDescent="0.2">
      <c r="A194" s="18">
        <v>17</v>
      </c>
      <c r="B194" s="18">
        <v>17</v>
      </c>
      <c r="C194" s="18" t="str">
        <f>Source!F168</f>
        <v>1.15-2303-5-1/1</v>
      </c>
      <c r="D194" s="18" t="str">
        <f>Source!G168</f>
        <v>Техническое обслуживание фильтров водяных фланцевых сетчатых диаметром до 65 мм</v>
      </c>
      <c r="E194" s="19" t="str">
        <f>Source!H168</f>
        <v>10 шт.</v>
      </c>
      <c r="F194" s="9">
        <f>Source!I168</f>
        <v>0.8</v>
      </c>
      <c r="G194" s="21"/>
      <c r="H194" s="20"/>
      <c r="I194" s="9"/>
      <c r="J194" s="9"/>
      <c r="K194" s="21"/>
      <c r="L194" s="21"/>
      <c r="Q194">
        <f>ROUND((Source!BZ168/100)*ROUND((Source!AF168*Source!AV168)*Source!I168, 2), 2)</f>
        <v>1133.3399999999999</v>
      </c>
      <c r="R194">
        <f>Source!X168</f>
        <v>1133.3399999999999</v>
      </c>
      <c r="S194">
        <f>ROUND((Source!CA168/100)*ROUND((Source!AF168*Source!AV168)*Source!I168, 2), 2)</f>
        <v>161.91</v>
      </c>
      <c r="T194">
        <f>Source!Y168</f>
        <v>161.91</v>
      </c>
      <c r="U194">
        <f>ROUND((175/100)*ROUND((Source!AE168*Source!AV168)*Source!I168, 2), 2)</f>
        <v>0</v>
      </c>
      <c r="V194">
        <f>ROUND((108/100)*ROUND(Source!CS168*Source!I168, 2), 2)</f>
        <v>0</v>
      </c>
    </row>
    <row r="195" spans="1:22" x14ac:dyDescent="0.2">
      <c r="D195" s="25" t="str">
        <f>"Объем: "&amp;Source!I168&amp;"=(8)/"&amp;"10"</f>
        <v>Объем: 0,8=(8)/10</v>
      </c>
    </row>
    <row r="196" spans="1:22" ht="14.25" x14ac:dyDescent="0.2">
      <c r="A196" s="18"/>
      <c r="B196" s="18"/>
      <c r="C196" s="18"/>
      <c r="D196" s="18" t="s">
        <v>820</v>
      </c>
      <c r="E196" s="19"/>
      <c r="F196" s="9"/>
      <c r="G196" s="21">
        <f>Source!AO168</f>
        <v>2023.81</v>
      </c>
      <c r="H196" s="20" t="str">
        <f>Source!DG168</f>
        <v/>
      </c>
      <c r="I196" s="9">
        <f>Source!AV168</f>
        <v>1</v>
      </c>
      <c r="J196" s="9">
        <f>IF(Source!BA168&lt;&gt; 0, Source!BA168, 1)</f>
        <v>1</v>
      </c>
      <c r="K196" s="21">
        <f>Source!S168</f>
        <v>1619.05</v>
      </c>
      <c r="L196" s="21"/>
    </row>
    <row r="197" spans="1:22" ht="14.25" x14ac:dyDescent="0.2">
      <c r="A197" s="18"/>
      <c r="B197" s="18"/>
      <c r="C197" s="18"/>
      <c r="D197" s="18" t="s">
        <v>821</v>
      </c>
      <c r="E197" s="19"/>
      <c r="F197" s="9"/>
      <c r="G197" s="21">
        <f>Source!AL168</f>
        <v>0.38</v>
      </c>
      <c r="H197" s="20" t="str">
        <f>Source!DD168</f>
        <v/>
      </c>
      <c r="I197" s="9">
        <f>Source!AW168</f>
        <v>1</v>
      </c>
      <c r="J197" s="9">
        <f>IF(Source!BC168&lt;&gt; 0, Source!BC168, 1)</f>
        <v>1</v>
      </c>
      <c r="K197" s="21">
        <f>Source!P168</f>
        <v>0.3</v>
      </c>
      <c r="L197" s="21"/>
    </row>
    <row r="198" spans="1:22" ht="57" x14ac:dyDescent="0.2">
      <c r="A198" s="18" t="s">
        <v>179</v>
      </c>
      <c r="B198" s="18" t="s">
        <v>179</v>
      </c>
      <c r="C198" s="18" t="str">
        <f>Source!F169</f>
        <v>21.26-1-110</v>
      </c>
      <c r="D198" s="18" t="str">
        <f>Source!G169</f>
        <v>Прокладки из терморасширенного графита для обслуживания фильтра сетчатого чугунного фланцевого диаметром 65 мм</v>
      </c>
      <c r="E198" s="19" t="str">
        <f>Source!H169</f>
        <v>шт.</v>
      </c>
      <c r="F198" s="9">
        <f>Source!I169</f>
        <v>24</v>
      </c>
      <c r="G198" s="21">
        <f>Source!AK169</f>
        <v>207.47</v>
      </c>
      <c r="H198" s="28" t="s">
        <v>3</v>
      </c>
      <c r="I198" s="9">
        <f>Source!AW169</f>
        <v>1</v>
      </c>
      <c r="J198" s="9">
        <f>IF(Source!BC169&lt;&gt; 0, Source!BC169, 1)</f>
        <v>1</v>
      </c>
      <c r="K198" s="21">
        <f>Source!O169</f>
        <v>4979.28</v>
      </c>
      <c r="L198" s="21"/>
      <c r="Q198">
        <f>ROUND((Source!BZ169/100)*ROUND((Source!AF169*Source!AV169)*Source!I169, 2), 2)</f>
        <v>0</v>
      </c>
      <c r="R198">
        <f>Source!X169</f>
        <v>0</v>
      </c>
      <c r="S198">
        <f>ROUND((Source!CA169/100)*ROUND((Source!AF169*Source!AV169)*Source!I169, 2), 2)</f>
        <v>0</v>
      </c>
      <c r="T198">
        <f>Source!Y169</f>
        <v>0</v>
      </c>
      <c r="U198">
        <f>ROUND((175/100)*ROUND((Source!AE169*Source!AV169)*Source!I169, 2), 2)</f>
        <v>0</v>
      </c>
      <c r="V198">
        <f>ROUND((108/100)*ROUND(Source!CS169*Source!I169, 2), 2)</f>
        <v>0</v>
      </c>
    </row>
    <row r="199" spans="1:22" ht="14.25" x14ac:dyDescent="0.2">
      <c r="A199" s="18"/>
      <c r="B199" s="18"/>
      <c r="C199" s="18"/>
      <c r="D199" s="18" t="s">
        <v>822</v>
      </c>
      <c r="E199" s="19" t="s">
        <v>823</v>
      </c>
      <c r="F199" s="9">
        <f>Source!AT168</f>
        <v>70</v>
      </c>
      <c r="G199" s="21"/>
      <c r="H199" s="20"/>
      <c r="I199" s="9"/>
      <c r="J199" s="9"/>
      <c r="K199" s="21">
        <f>SUM(R194:R198)</f>
        <v>1133.3399999999999</v>
      </c>
      <c r="L199" s="21"/>
    </row>
    <row r="200" spans="1:22" ht="14.25" x14ac:dyDescent="0.2">
      <c r="A200" s="18"/>
      <c r="B200" s="18"/>
      <c r="C200" s="18"/>
      <c r="D200" s="18" t="s">
        <v>824</v>
      </c>
      <c r="E200" s="19" t="s">
        <v>823</v>
      </c>
      <c r="F200" s="9">
        <f>Source!AU168</f>
        <v>10</v>
      </c>
      <c r="G200" s="21"/>
      <c r="H200" s="20"/>
      <c r="I200" s="9"/>
      <c r="J200" s="9"/>
      <c r="K200" s="21">
        <f>SUM(T194:T199)</f>
        <v>161.91</v>
      </c>
      <c r="L200" s="21"/>
    </row>
    <row r="201" spans="1:22" ht="14.25" x14ac:dyDescent="0.2">
      <c r="A201" s="18"/>
      <c r="B201" s="18"/>
      <c r="C201" s="18"/>
      <c r="D201" s="18" t="s">
        <v>825</v>
      </c>
      <c r="E201" s="19" t="s">
        <v>826</v>
      </c>
      <c r="F201" s="9">
        <f>Source!AQ168</f>
        <v>3.6</v>
      </c>
      <c r="G201" s="21"/>
      <c r="H201" s="20" t="str">
        <f>Source!DI168</f>
        <v/>
      </c>
      <c r="I201" s="9">
        <f>Source!AV168</f>
        <v>1</v>
      </c>
      <c r="J201" s="9"/>
      <c r="K201" s="21"/>
      <c r="L201" s="21">
        <f>Source!U168</f>
        <v>2.8800000000000003</v>
      </c>
    </row>
    <row r="202" spans="1:22" ht="15" x14ac:dyDescent="0.25">
      <c r="A202" s="23"/>
      <c r="B202" s="23"/>
      <c r="C202" s="23"/>
      <c r="D202" s="23"/>
      <c r="E202" s="23"/>
      <c r="F202" s="23"/>
      <c r="G202" s="23"/>
      <c r="H202" s="23"/>
      <c r="I202" s="23"/>
      <c r="J202" s="45">
        <f>K196+K197+K199+K200+SUM(K198:K198)</f>
        <v>7893.8799999999992</v>
      </c>
      <c r="K202" s="45"/>
      <c r="L202" s="24">
        <f>IF(Source!I168&lt;&gt;0, ROUND(J202/Source!I168, 2), 0)</f>
        <v>9867.35</v>
      </c>
      <c r="P202" s="22">
        <f>J202</f>
        <v>7893.8799999999992</v>
      </c>
    </row>
    <row r="203" spans="1:22" ht="28.5" x14ac:dyDescent="0.2">
      <c r="A203" s="18">
        <v>18</v>
      </c>
      <c r="B203" s="18">
        <v>18</v>
      </c>
      <c r="C203" s="18" t="str">
        <f>Source!F171</f>
        <v>1.23-2103-41-1/1</v>
      </c>
      <c r="D203" s="18" t="str">
        <f>Source!G171</f>
        <v>Техническое обслуживание регулирующего клапана</v>
      </c>
      <c r="E203" s="19" t="str">
        <f>Source!H171</f>
        <v>шт.</v>
      </c>
      <c r="F203" s="9">
        <f>Source!I171</f>
        <v>29</v>
      </c>
      <c r="G203" s="21"/>
      <c r="H203" s="20"/>
      <c r="I203" s="9"/>
      <c r="J203" s="9"/>
      <c r="K203" s="21"/>
      <c r="L203" s="21"/>
      <c r="Q203">
        <f>ROUND((Source!BZ171/100)*ROUND((Source!AF171*Source!AV171)*Source!I171, 2), 2)</f>
        <v>8444.7999999999993</v>
      </c>
      <c r="R203">
        <f>Source!X171</f>
        <v>8444.7999999999993</v>
      </c>
      <c r="S203">
        <f>ROUND((Source!CA171/100)*ROUND((Source!AF171*Source!AV171)*Source!I171, 2), 2)</f>
        <v>1206.4000000000001</v>
      </c>
      <c r="T203">
        <f>Source!Y171</f>
        <v>1206.4000000000001</v>
      </c>
      <c r="U203">
        <f>ROUND((175/100)*ROUND((Source!AE171*Source!AV171)*Source!I171, 2), 2)</f>
        <v>5031.3599999999997</v>
      </c>
      <c r="V203">
        <f>ROUND((108/100)*ROUND(Source!CS171*Source!I171, 2), 2)</f>
        <v>3105.06</v>
      </c>
    </row>
    <row r="204" spans="1:22" ht="14.25" x14ac:dyDescent="0.2">
      <c r="A204" s="18"/>
      <c r="B204" s="18"/>
      <c r="C204" s="18"/>
      <c r="D204" s="18" t="s">
        <v>820</v>
      </c>
      <c r="E204" s="19"/>
      <c r="F204" s="9"/>
      <c r="G204" s="21">
        <f>Source!AO171</f>
        <v>208</v>
      </c>
      <c r="H204" s="20" t="str">
        <f>Source!DG171</f>
        <v>)*2</v>
      </c>
      <c r="I204" s="9">
        <f>Source!AV171</f>
        <v>1</v>
      </c>
      <c r="J204" s="9">
        <f>IF(Source!BA171&lt;&gt; 0, Source!BA171, 1)</f>
        <v>1</v>
      </c>
      <c r="K204" s="21">
        <f>Source!S171</f>
        <v>12064</v>
      </c>
      <c r="L204" s="21"/>
    </row>
    <row r="205" spans="1:22" ht="14.25" x14ac:dyDescent="0.2">
      <c r="A205" s="18"/>
      <c r="B205" s="18"/>
      <c r="C205" s="18"/>
      <c r="D205" s="18" t="s">
        <v>827</v>
      </c>
      <c r="E205" s="19"/>
      <c r="F205" s="9"/>
      <c r="G205" s="21">
        <f>Source!AM171</f>
        <v>78.180000000000007</v>
      </c>
      <c r="H205" s="20" t="str">
        <f>Source!DE171</f>
        <v>)*2</v>
      </c>
      <c r="I205" s="9">
        <f>Source!AV171</f>
        <v>1</v>
      </c>
      <c r="J205" s="9">
        <f>IF(Source!BB171&lt;&gt; 0, Source!BB171, 1)</f>
        <v>1</v>
      </c>
      <c r="K205" s="21">
        <f>Source!Q171</f>
        <v>4534.4399999999996</v>
      </c>
      <c r="L205" s="21"/>
    </row>
    <row r="206" spans="1:22" ht="14.25" x14ac:dyDescent="0.2">
      <c r="A206" s="18"/>
      <c r="B206" s="18"/>
      <c r="C206" s="18"/>
      <c r="D206" s="18" t="s">
        <v>828</v>
      </c>
      <c r="E206" s="19"/>
      <c r="F206" s="9"/>
      <c r="G206" s="21">
        <f>Source!AN171</f>
        <v>49.57</v>
      </c>
      <c r="H206" s="20" t="str">
        <f>Source!DF171</f>
        <v>)*2</v>
      </c>
      <c r="I206" s="9">
        <f>Source!AV171</f>
        <v>1</v>
      </c>
      <c r="J206" s="9">
        <f>IF(Source!BS171&lt;&gt; 0, Source!BS171, 1)</f>
        <v>1</v>
      </c>
      <c r="K206" s="26">
        <f>Source!R171</f>
        <v>2875.06</v>
      </c>
      <c r="L206" s="21"/>
    </row>
    <row r="207" spans="1:22" ht="14.25" x14ac:dyDescent="0.2">
      <c r="A207" s="18"/>
      <c r="B207" s="18"/>
      <c r="C207" s="18"/>
      <c r="D207" s="18" t="s">
        <v>822</v>
      </c>
      <c r="E207" s="19" t="s">
        <v>823</v>
      </c>
      <c r="F207" s="9">
        <f>Source!AT171</f>
        <v>70</v>
      </c>
      <c r="G207" s="21"/>
      <c r="H207" s="20"/>
      <c r="I207" s="9"/>
      <c r="J207" s="9"/>
      <c r="K207" s="21">
        <f>SUM(R203:R206)</f>
        <v>8444.7999999999993</v>
      </c>
      <c r="L207" s="21"/>
    </row>
    <row r="208" spans="1:22" ht="14.25" x14ac:dyDescent="0.2">
      <c r="A208" s="18"/>
      <c r="B208" s="18"/>
      <c r="C208" s="18"/>
      <c r="D208" s="18" t="s">
        <v>824</v>
      </c>
      <c r="E208" s="19" t="s">
        <v>823</v>
      </c>
      <c r="F208" s="9">
        <f>Source!AU171</f>
        <v>10</v>
      </c>
      <c r="G208" s="21"/>
      <c r="H208" s="20"/>
      <c r="I208" s="9"/>
      <c r="J208" s="9"/>
      <c r="K208" s="21">
        <f>SUM(T203:T207)</f>
        <v>1206.4000000000001</v>
      </c>
      <c r="L208" s="21"/>
    </row>
    <row r="209" spans="1:22" ht="14.25" x14ac:dyDescent="0.2">
      <c r="A209" s="18"/>
      <c r="B209" s="18"/>
      <c r="C209" s="18"/>
      <c r="D209" s="18" t="s">
        <v>829</v>
      </c>
      <c r="E209" s="19" t="s">
        <v>823</v>
      </c>
      <c r="F209" s="9">
        <f>108</f>
        <v>108</v>
      </c>
      <c r="G209" s="21"/>
      <c r="H209" s="20"/>
      <c r="I209" s="9"/>
      <c r="J209" s="9"/>
      <c r="K209" s="21">
        <f>SUM(V203:V208)</f>
        <v>3105.06</v>
      </c>
      <c r="L209" s="21"/>
    </row>
    <row r="210" spans="1:22" ht="14.25" x14ac:dyDescent="0.2">
      <c r="A210" s="18"/>
      <c r="B210" s="18"/>
      <c r="C210" s="18"/>
      <c r="D210" s="18" t="s">
        <v>825</v>
      </c>
      <c r="E210" s="19" t="s">
        <v>826</v>
      </c>
      <c r="F210" s="9">
        <f>Source!AQ171</f>
        <v>0.37</v>
      </c>
      <c r="G210" s="21"/>
      <c r="H210" s="20" t="str">
        <f>Source!DI171</f>
        <v>)*2</v>
      </c>
      <c r="I210" s="9">
        <f>Source!AV171</f>
        <v>1</v>
      </c>
      <c r="J210" s="9"/>
      <c r="K210" s="21"/>
      <c r="L210" s="21">
        <f>Source!U171</f>
        <v>21.46</v>
      </c>
    </row>
    <row r="211" spans="1:22" ht="15" x14ac:dyDescent="0.25">
      <c r="A211" s="23"/>
      <c r="B211" s="23"/>
      <c r="C211" s="23"/>
      <c r="D211" s="23"/>
      <c r="E211" s="23"/>
      <c r="F211" s="23"/>
      <c r="G211" s="23"/>
      <c r="H211" s="23"/>
      <c r="I211" s="23"/>
      <c r="J211" s="45">
        <f>K204+K205+K207+K208+K209</f>
        <v>29354.7</v>
      </c>
      <c r="K211" s="45"/>
      <c r="L211" s="24">
        <f>IF(Source!I171&lt;&gt;0, ROUND(J211/Source!I171, 2), 0)</f>
        <v>1012.23</v>
      </c>
      <c r="P211" s="22">
        <f>J211</f>
        <v>29354.7</v>
      </c>
    </row>
    <row r="213" spans="1:22" ht="15" x14ac:dyDescent="0.25">
      <c r="A213" s="44" t="str">
        <f>CONCATENATE("Итого по подразделу: ",IF(Source!G173&lt;&gt;"Новый подраздел", Source!G173, ""))</f>
        <v>Итого по подразделу: Система отопления</v>
      </c>
      <c r="B213" s="44"/>
      <c r="C213" s="44"/>
      <c r="D213" s="44"/>
      <c r="E213" s="44"/>
      <c r="F213" s="44"/>
      <c r="G213" s="44"/>
      <c r="H213" s="44"/>
      <c r="I213" s="44"/>
      <c r="J213" s="42">
        <f>SUM(P160:P212)</f>
        <v>195589.72</v>
      </c>
      <c r="K213" s="43"/>
      <c r="L213" s="27"/>
    </row>
    <row r="216" spans="1:22" ht="16.5" x14ac:dyDescent="0.25">
      <c r="A216" s="46" t="str">
        <f>CONCATENATE("Подраздел: ",IF(Source!G203&lt;&gt;"Новый подраздел", Source!G203, ""))</f>
        <v>Подраздел: Техническое обслуживание ИТП годовое</v>
      </c>
      <c r="B216" s="46"/>
      <c r="C216" s="46"/>
      <c r="D216" s="46"/>
      <c r="E216" s="46"/>
      <c r="F216" s="46"/>
      <c r="G216" s="46"/>
      <c r="H216" s="46"/>
      <c r="I216" s="46"/>
      <c r="J216" s="46"/>
      <c r="K216" s="46"/>
      <c r="L216" s="46"/>
    </row>
    <row r="217" spans="1:22" ht="57" x14ac:dyDescent="0.2">
      <c r="A217" s="18">
        <v>19</v>
      </c>
      <c r="B217" s="18">
        <v>19</v>
      </c>
      <c r="C217" s="18" t="str">
        <f>Source!F211</f>
        <v>1.24-2503-4-18/1</v>
      </c>
      <c r="D217" s="18" t="str">
        <f>Source!G211</f>
        <v>Техническое обслуживание циркуляционных насосов систем отопления с тепловыми насосами - ежемесячное</v>
      </c>
      <c r="E217" s="19" t="str">
        <f>Source!H211</f>
        <v>шт.</v>
      </c>
      <c r="F217" s="9">
        <f>Source!I211</f>
        <v>4</v>
      </c>
      <c r="G217" s="21"/>
      <c r="H217" s="20"/>
      <c r="I217" s="9"/>
      <c r="J217" s="9"/>
      <c r="K217" s="21"/>
      <c r="L217" s="21"/>
      <c r="Q217">
        <f>ROUND((Source!BZ211/100)*ROUND((Source!AF211*Source!AV211)*Source!I211, 2), 2)</f>
        <v>3298.51</v>
      </c>
      <c r="R217">
        <f>Source!X211</f>
        <v>3298.51</v>
      </c>
      <c r="S217">
        <f>ROUND((Source!CA211/100)*ROUND((Source!AF211*Source!AV211)*Source!I211, 2), 2)</f>
        <v>471.22</v>
      </c>
      <c r="T217">
        <f>Source!Y211</f>
        <v>471.22</v>
      </c>
      <c r="U217">
        <f>ROUND((175/100)*ROUND((Source!AE211*Source!AV211)*Source!I211, 2), 2)</f>
        <v>3470.04</v>
      </c>
      <c r="V217">
        <f>ROUND((108/100)*ROUND(Source!CS211*Source!I211, 2), 2)</f>
        <v>2141.5100000000002</v>
      </c>
    </row>
    <row r="218" spans="1:22" ht="14.25" x14ac:dyDescent="0.2">
      <c r="A218" s="18"/>
      <c r="B218" s="18"/>
      <c r="C218" s="18"/>
      <c r="D218" s="18" t="s">
        <v>820</v>
      </c>
      <c r="E218" s="19"/>
      <c r="F218" s="9"/>
      <c r="G218" s="21">
        <f>Source!AO211</f>
        <v>294.51</v>
      </c>
      <c r="H218" s="20" t="str">
        <f>Source!DG211</f>
        <v>)*4</v>
      </c>
      <c r="I218" s="9">
        <f>Source!AV211</f>
        <v>1</v>
      </c>
      <c r="J218" s="9">
        <f>IF(Source!BA211&lt;&gt; 0, Source!BA211, 1)</f>
        <v>1</v>
      </c>
      <c r="K218" s="21">
        <f>Source!S211</f>
        <v>4712.16</v>
      </c>
      <c r="L218" s="21"/>
    </row>
    <row r="219" spans="1:22" ht="14.25" x14ac:dyDescent="0.2">
      <c r="A219" s="18"/>
      <c r="B219" s="18"/>
      <c r="C219" s="18"/>
      <c r="D219" s="18" t="s">
        <v>827</v>
      </c>
      <c r="E219" s="19"/>
      <c r="F219" s="9"/>
      <c r="G219" s="21">
        <f>Source!AM211</f>
        <v>195.45</v>
      </c>
      <c r="H219" s="20" t="str">
        <f>Source!DE211</f>
        <v>)*4</v>
      </c>
      <c r="I219" s="9">
        <f>Source!AV211</f>
        <v>1</v>
      </c>
      <c r="J219" s="9">
        <f>IF(Source!BB211&lt;&gt; 0, Source!BB211, 1)</f>
        <v>1</v>
      </c>
      <c r="K219" s="21">
        <f>Source!Q211</f>
        <v>3127.2</v>
      </c>
      <c r="L219" s="21"/>
    </row>
    <row r="220" spans="1:22" ht="14.25" x14ac:dyDescent="0.2">
      <c r="A220" s="18"/>
      <c r="B220" s="18"/>
      <c r="C220" s="18"/>
      <c r="D220" s="18" t="s">
        <v>828</v>
      </c>
      <c r="E220" s="19"/>
      <c r="F220" s="9"/>
      <c r="G220" s="21">
        <f>Source!AN211</f>
        <v>123.93</v>
      </c>
      <c r="H220" s="20" t="str">
        <f>Source!DF211</f>
        <v>)*4</v>
      </c>
      <c r="I220" s="9">
        <f>Source!AV211</f>
        <v>1</v>
      </c>
      <c r="J220" s="9">
        <f>IF(Source!BS211&lt;&gt; 0, Source!BS211, 1)</f>
        <v>1</v>
      </c>
      <c r="K220" s="26">
        <f>Source!R211</f>
        <v>1982.88</v>
      </c>
      <c r="L220" s="21"/>
    </row>
    <row r="221" spans="1:22" ht="14.25" x14ac:dyDescent="0.2">
      <c r="A221" s="18"/>
      <c r="B221" s="18"/>
      <c r="C221" s="18"/>
      <c r="D221" s="18" t="s">
        <v>821</v>
      </c>
      <c r="E221" s="19"/>
      <c r="F221" s="9"/>
      <c r="G221" s="21">
        <f>Source!AL211</f>
        <v>0.63</v>
      </c>
      <c r="H221" s="20" t="str">
        <f>Source!DD211</f>
        <v>)*4</v>
      </c>
      <c r="I221" s="9">
        <f>Source!AW211</f>
        <v>1</v>
      </c>
      <c r="J221" s="9">
        <f>IF(Source!BC211&lt;&gt; 0, Source!BC211, 1)</f>
        <v>1</v>
      </c>
      <c r="K221" s="21">
        <f>Source!P211</f>
        <v>10.08</v>
      </c>
      <c r="L221" s="21"/>
    </row>
    <row r="222" spans="1:22" ht="14.25" x14ac:dyDescent="0.2">
      <c r="A222" s="18"/>
      <c r="B222" s="18"/>
      <c r="C222" s="18"/>
      <c r="D222" s="18" t="s">
        <v>822</v>
      </c>
      <c r="E222" s="19" t="s">
        <v>823</v>
      </c>
      <c r="F222" s="9">
        <f>Source!AT211</f>
        <v>70</v>
      </c>
      <c r="G222" s="21"/>
      <c r="H222" s="20"/>
      <c r="I222" s="9"/>
      <c r="J222" s="9"/>
      <c r="K222" s="21">
        <f>SUM(R217:R221)</f>
        <v>3298.51</v>
      </c>
      <c r="L222" s="21"/>
    </row>
    <row r="223" spans="1:22" ht="14.25" x14ac:dyDescent="0.2">
      <c r="A223" s="18"/>
      <c r="B223" s="18"/>
      <c r="C223" s="18"/>
      <c r="D223" s="18" t="s">
        <v>824</v>
      </c>
      <c r="E223" s="19" t="s">
        <v>823</v>
      </c>
      <c r="F223" s="9">
        <f>Source!AU211</f>
        <v>10</v>
      </c>
      <c r="G223" s="21"/>
      <c r="H223" s="20"/>
      <c r="I223" s="9"/>
      <c r="J223" s="9"/>
      <c r="K223" s="21">
        <f>SUM(T217:T222)</f>
        <v>471.22</v>
      </c>
      <c r="L223" s="21"/>
    </row>
    <row r="224" spans="1:22" ht="14.25" x14ac:dyDescent="0.2">
      <c r="A224" s="18"/>
      <c r="B224" s="18"/>
      <c r="C224" s="18"/>
      <c r="D224" s="18" t="s">
        <v>829</v>
      </c>
      <c r="E224" s="19" t="s">
        <v>823</v>
      </c>
      <c r="F224" s="9">
        <f>108</f>
        <v>108</v>
      </c>
      <c r="G224" s="21"/>
      <c r="H224" s="20"/>
      <c r="I224" s="9"/>
      <c r="J224" s="9"/>
      <c r="K224" s="21">
        <f>SUM(V217:V223)</f>
        <v>2141.5100000000002</v>
      </c>
      <c r="L224" s="21"/>
    </row>
    <row r="225" spans="1:22" ht="14.25" x14ac:dyDescent="0.2">
      <c r="A225" s="18"/>
      <c r="B225" s="18"/>
      <c r="C225" s="18"/>
      <c r="D225" s="18" t="s">
        <v>825</v>
      </c>
      <c r="E225" s="19" t="s">
        <v>826</v>
      </c>
      <c r="F225" s="9">
        <f>Source!AQ211</f>
        <v>0.42</v>
      </c>
      <c r="G225" s="21"/>
      <c r="H225" s="20" t="str">
        <f>Source!DI211</f>
        <v>)*4</v>
      </c>
      <c r="I225" s="9">
        <f>Source!AV211</f>
        <v>1</v>
      </c>
      <c r="J225" s="9"/>
      <c r="K225" s="21"/>
      <c r="L225" s="21">
        <f>Source!U211</f>
        <v>6.72</v>
      </c>
    </row>
    <row r="226" spans="1:22" ht="15" x14ac:dyDescent="0.25">
      <c r="A226" s="23"/>
      <c r="B226" s="23"/>
      <c r="C226" s="23"/>
      <c r="D226" s="23"/>
      <c r="E226" s="23"/>
      <c r="F226" s="23"/>
      <c r="G226" s="23"/>
      <c r="H226" s="23"/>
      <c r="I226" s="23"/>
      <c r="J226" s="45">
        <f>K218+K219+K221+K222+K223+K224</f>
        <v>13760.68</v>
      </c>
      <c r="K226" s="45"/>
      <c r="L226" s="24">
        <f>IF(Source!I211&lt;&gt;0, ROUND(J226/Source!I211, 2), 0)</f>
        <v>3440.17</v>
      </c>
      <c r="P226" s="22">
        <f>J226</f>
        <v>13760.68</v>
      </c>
    </row>
    <row r="228" spans="1:22" ht="15" x14ac:dyDescent="0.25">
      <c r="C228" s="47" t="str">
        <f>Source!G212</f>
        <v>УУТЭ</v>
      </c>
      <c r="D228" s="47"/>
      <c r="E228" s="47"/>
      <c r="F228" s="47"/>
      <c r="G228" s="47"/>
      <c r="H228" s="47"/>
      <c r="I228" s="47"/>
      <c r="J228" s="47"/>
      <c r="K228" s="47"/>
    </row>
    <row r="229" spans="1:22" ht="28.5" x14ac:dyDescent="0.2">
      <c r="A229" s="18">
        <v>20</v>
      </c>
      <c r="B229" s="18">
        <v>20</v>
      </c>
      <c r="C229" s="18" t="str">
        <f>Source!F213</f>
        <v>1.23-2103-22-3/1</v>
      </c>
      <c r="D229" s="18" t="str">
        <f>Source!G213</f>
        <v>Техническое обслуживание расходомера электромагнитного /</v>
      </c>
      <c r="E229" s="19" t="str">
        <f>Source!H213</f>
        <v>шт.</v>
      </c>
      <c r="F229" s="9">
        <f>Source!I213</f>
        <v>1</v>
      </c>
      <c r="G229" s="21"/>
      <c r="H229" s="20"/>
      <c r="I229" s="9"/>
      <c r="J229" s="9"/>
      <c r="K229" s="21"/>
      <c r="L229" s="21"/>
      <c r="Q229">
        <f>ROUND((Source!BZ213/100)*ROUND((Source!AF213*Source!AV213)*Source!I213, 2), 2)</f>
        <v>2090.27</v>
      </c>
      <c r="R229">
        <f>Source!X213</f>
        <v>2090.27</v>
      </c>
      <c r="S229">
        <f>ROUND((Source!CA213/100)*ROUND((Source!AF213*Source!AV213)*Source!I213, 2), 2)</f>
        <v>298.61</v>
      </c>
      <c r="T229">
        <f>Source!Y213</f>
        <v>298.61</v>
      </c>
      <c r="U229">
        <f>ROUND((175/100)*ROUND((Source!AE213*Source!AV213)*Source!I213, 2), 2)</f>
        <v>0</v>
      </c>
      <c r="V229">
        <f>ROUND((108/100)*ROUND(Source!CS213*Source!I213, 2), 2)</f>
        <v>0</v>
      </c>
    </row>
    <row r="230" spans="1:22" ht="14.25" x14ac:dyDescent="0.2">
      <c r="A230" s="18"/>
      <c r="B230" s="18"/>
      <c r="C230" s="18"/>
      <c r="D230" s="18" t="s">
        <v>820</v>
      </c>
      <c r="E230" s="19"/>
      <c r="F230" s="9"/>
      <c r="G230" s="21">
        <f>Source!AO213</f>
        <v>1493.05</v>
      </c>
      <c r="H230" s="20" t="str">
        <f>Source!DG213</f>
        <v>)*2</v>
      </c>
      <c r="I230" s="9">
        <f>Source!AV213</f>
        <v>1</v>
      </c>
      <c r="J230" s="9">
        <f>IF(Source!BA213&lt;&gt; 0, Source!BA213, 1)</f>
        <v>1</v>
      </c>
      <c r="K230" s="21">
        <f>Source!S213</f>
        <v>2986.1</v>
      </c>
      <c r="L230" s="21"/>
    </row>
    <row r="231" spans="1:22" ht="14.25" x14ac:dyDescent="0.2">
      <c r="A231" s="18"/>
      <c r="B231" s="18"/>
      <c r="C231" s="18"/>
      <c r="D231" s="18" t="s">
        <v>821</v>
      </c>
      <c r="E231" s="19"/>
      <c r="F231" s="9"/>
      <c r="G231" s="21">
        <f>Source!AL213</f>
        <v>19.14</v>
      </c>
      <c r="H231" s="20" t="str">
        <f>Source!DD213</f>
        <v>)*2</v>
      </c>
      <c r="I231" s="9">
        <f>Source!AW213</f>
        <v>1</v>
      </c>
      <c r="J231" s="9">
        <f>IF(Source!BC213&lt;&gt; 0, Source!BC213, 1)</f>
        <v>1</v>
      </c>
      <c r="K231" s="21">
        <f>Source!P213</f>
        <v>38.28</v>
      </c>
      <c r="L231" s="21"/>
    </row>
    <row r="232" spans="1:22" ht="14.25" x14ac:dyDescent="0.2">
      <c r="A232" s="18"/>
      <c r="B232" s="18"/>
      <c r="C232" s="18"/>
      <c r="D232" s="18" t="s">
        <v>822</v>
      </c>
      <c r="E232" s="19" t="s">
        <v>823</v>
      </c>
      <c r="F232" s="9">
        <f>Source!AT213</f>
        <v>70</v>
      </c>
      <c r="G232" s="21"/>
      <c r="H232" s="20"/>
      <c r="I232" s="9"/>
      <c r="J232" s="9"/>
      <c r="K232" s="21">
        <f>SUM(R229:R231)</f>
        <v>2090.27</v>
      </c>
      <c r="L232" s="21"/>
    </row>
    <row r="233" spans="1:22" ht="14.25" x14ac:dyDescent="0.2">
      <c r="A233" s="18"/>
      <c r="B233" s="18"/>
      <c r="C233" s="18"/>
      <c r="D233" s="18" t="s">
        <v>824</v>
      </c>
      <c r="E233" s="19" t="s">
        <v>823</v>
      </c>
      <c r="F233" s="9">
        <f>Source!AU213</f>
        <v>10</v>
      </c>
      <c r="G233" s="21"/>
      <c r="H233" s="20"/>
      <c r="I233" s="9"/>
      <c r="J233" s="9"/>
      <c r="K233" s="21">
        <f>SUM(T229:T232)</f>
        <v>298.61</v>
      </c>
      <c r="L233" s="21"/>
    </row>
    <row r="234" spans="1:22" ht="14.25" x14ac:dyDescent="0.2">
      <c r="A234" s="18"/>
      <c r="B234" s="18"/>
      <c r="C234" s="18"/>
      <c r="D234" s="18" t="s">
        <v>825</v>
      </c>
      <c r="E234" s="19" t="s">
        <v>826</v>
      </c>
      <c r="F234" s="9">
        <f>Source!AQ213</f>
        <v>1.8</v>
      </c>
      <c r="G234" s="21"/>
      <c r="H234" s="20" t="str">
        <f>Source!DI213</f>
        <v>)*2</v>
      </c>
      <c r="I234" s="9">
        <f>Source!AV213</f>
        <v>1</v>
      </c>
      <c r="J234" s="9"/>
      <c r="K234" s="21"/>
      <c r="L234" s="21">
        <f>Source!U213</f>
        <v>3.6</v>
      </c>
    </row>
    <row r="235" spans="1:22" ht="15" x14ac:dyDescent="0.25">
      <c r="A235" s="23"/>
      <c r="B235" s="23"/>
      <c r="C235" s="23"/>
      <c r="D235" s="23"/>
      <c r="E235" s="23"/>
      <c r="F235" s="23"/>
      <c r="G235" s="23"/>
      <c r="H235" s="23"/>
      <c r="I235" s="23"/>
      <c r="J235" s="45">
        <f>K230+K231+K232+K233</f>
        <v>5413.2599999999993</v>
      </c>
      <c r="K235" s="45"/>
      <c r="L235" s="24">
        <f>IF(Source!I213&lt;&gt;0, ROUND(J235/Source!I213, 2), 0)</f>
        <v>5413.26</v>
      </c>
      <c r="P235" s="22">
        <f>J235</f>
        <v>5413.2599999999993</v>
      </c>
    </row>
    <row r="236" spans="1:22" ht="99.75" x14ac:dyDescent="0.2">
      <c r="A236" s="18">
        <v>21</v>
      </c>
      <c r="B236" s="18">
        <v>21</v>
      </c>
      <c r="C236" s="18" t="str">
        <f>Source!F214</f>
        <v>1.23-2103-8-1/1</v>
      </c>
      <c r="D236" s="18" t="str">
        <f>Source!G214</f>
        <v>Техническое обслуживание приборов для измерения и регулирования расхода и количества жидкостей и газов, преобразователь расхода электромагнитный, тип ИР-61 и аналоги / вычислитель тепловой энергии ВТЭ</v>
      </c>
      <c r="E236" s="19" t="str">
        <f>Source!H214</f>
        <v>шт.</v>
      </c>
      <c r="F236" s="9">
        <f>Source!I214</f>
        <v>1</v>
      </c>
      <c r="G236" s="21"/>
      <c r="H236" s="20"/>
      <c r="I236" s="9"/>
      <c r="J236" s="9"/>
      <c r="K236" s="21"/>
      <c r="L236" s="21"/>
      <c r="Q236">
        <f>ROUND((Source!BZ214/100)*ROUND((Source!AF214*Source!AV214)*Source!I214, 2), 2)</f>
        <v>1149.76</v>
      </c>
      <c r="R236">
        <f>Source!X214</f>
        <v>1149.76</v>
      </c>
      <c r="S236">
        <f>ROUND((Source!CA214/100)*ROUND((Source!AF214*Source!AV214)*Source!I214, 2), 2)</f>
        <v>164.25</v>
      </c>
      <c r="T236">
        <f>Source!Y214</f>
        <v>164.25</v>
      </c>
      <c r="U236">
        <f>ROUND((175/100)*ROUND((Source!AE214*Source!AV214)*Source!I214, 2), 2)</f>
        <v>0</v>
      </c>
      <c r="V236">
        <f>ROUND((108/100)*ROUND(Source!CS214*Source!I214, 2), 2)</f>
        <v>0</v>
      </c>
    </row>
    <row r="237" spans="1:22" ht="14.25" x14ac:dyDescent="0.2">
      <c r="A237" s="18"/>
      <c r="B237" s="18"/>
      <c r="C237" s="18"/>
      <c r="D237" s="18" t="s">
        <v>820</v>
      </c>
      <c r="E237" s="19"/>
      <c r="F237" s="9"/>
      <c r="G237" s="21">
        <f>Source!AO214</f>
        <v>821.26</v>
      </c>
      <c r="H237" s="20" t="str">
        <f>Source!DG214</f>
        <v>)*2</v>
      </c>
      <c r="I237" s="9">
        <f>Source!AV214</f>
        <v>1</v>
      </c>
      <c r="J237" s="9">
        <f>IF(Source!BA214&lt;&gt; 0, Source!BA214, 1)</f>
        <v>1</v>
      </c>
      <c r="K237" s="21">
        <f>Source!S214</f>
        <v>1642.52</v>
      </c>
      <c r="L237" s="21"/>
    </row>
    <row r="238" spans="1:22" ht="14.25" x14ac:dyDescent="0.2">
      <c r="A238" s="18"/>
      <c r="B238" s="18"/>
      <c r="C238" s="18"/>
      <c r="D238" s="18" t="s">
        <v>822</v>
      </c>
      <c r="E238" s="19" t="s">
        <v>823</v>
      </c>
      <c r="F238" s="9">
        <f>Source!AT214</f>
        <v>70</v>
      </c>
      <c r="G238" s="21"/>
      <c r="H238" s="20"/>
      <c r="I238" s="9"/>
      <c r="J238" s="9"/>
      <c r="K238" s="21">
        <f>SUM(R236:R237)</f>
        <v>1149.76</v>
      </c>
      <c r="L238" s="21"/>
    </row>
    <row r="239" spans="1:22" ht="14.25" x14ac:dyDescent="0.2">
      <c r="A239" s="18"/>
      <c r="B239" s="18"/>
      <c r="C239" s="18"/>
      <c r="D239" s="18" t="s">
        <v>824</v>
      </c>
      <c r="E239" s="19" t="s">
        <v>823</v>
      </c>
      <c r="F239" s="9">
        <f>Source!AU214</f>
        <v>10</v>
      </c>
      <c r="G239" s="21"/>
      <c r="H239" s="20"/>
      <c r="I239" s="9"/>
      <c r="J239" s="9"/>
      <c r="K239" s="21">
        <f>SUM(T236:T238)</f>
        <v>164.25</v>
      </c>
      <c r="L239" s="21"/>
    </row>
    <row r="240" spans="1:22" ht="14.25" x14ac:dyDescent="0.2">
      <c r="A240" s="18"/>
      <c r="B240" s="18"/>
      <c r="C240" s="18"/>
      <c r="D240" s="18" t="s">
        <v>825</v>
      </c>
      <c r="E240" s="19" t="s">
        <v>826</v>
      </c>
      <c r="F240" s="9">
        <f>Source!AQ214</f>
        <v>1.33</v>
      </c>
      <c r="G240" s="21"/>
      <c r="H240" s="20" t="str">
        <f>Source!DI214</f>
        <v>)*2</v>
      </c>
      <c r="I240" s="9">
        <f>Source!AV214</f>
        <v>1</v>
      </c>
      <c r="J240" s="9"/>
      <c r="K240" s="21"/>
      <c r="L240" s="21">
        <f>Source!U214</f>
        <v>2.66</v>
      </c>
    </row>
    <row r="241" spans="1:22" ht="15" x14ac:dyDescent="0.25">
      <c r="A241" s="23"/>
      <c r="B241" s="23"/>
      <c r="C241" s="23"/>
      <c r="D241" s="23"/>
      <c r="E241" s="23"/>
      <c r="F241" s="23"/>
      <c r="G241" s="23"/>
      <c r="H241" s="23"/>
      <c r="I241" s="23"/>
      <c r="J241" s="45">
        <f>K237+K238+K239</f>
        <v>2956.5299999999997</v>
      </c>
      <c r="K241" s="45"/>
      <c r="L241" s="24">
        <f>IF(Source!I214&lt;&gt;0, ROUND(J241/Source!I214, 2), 0)</f>
        <v>2956.53</v>
      </c>
      <c r="P241" s="22">
        <f>J241</f>
        <v>2956.5299999999997</v>
      </c>
    </row>
    <row r="242" spans="1:22" ht="57" x14ac:dyDescent="0.2">
      <c r="A242" s="18">
        <v>22</v>
      </c>
      <c r="B242" s="18">
        <v>22</v>
      </c>
      <c r="C242" s="18" t="str">
        <f>Source!F215</f>
        <v>1.23-2103-22-3/1</v>
      </c>
      <c r="D242" s="18" t="str">
        <f>Source!G215</f>
        <v>Техническое обслуживание расходомера электромагнитного / расходомер электромагнитный фланцевый</v>
      </c>
      <c r="E242" s="19" t="str">
        <f>Source!H215</f>
        <v>шт.</v>
      </c>
      <c r="F242" s="9">
        <f>Source!I215</f>
        <v>3</v>
      </c>
      <c r="G242" s="21"/>
      <c r="H242" s="20"/>
      <c r="I242" s="9"/>
      <c r="J242" s="9"/>
      <c r="K242" s="21"/>
      <c r="L242" s="21"/>
      <c r="Q242">
        <f>ROUND((Source!BZ215/100)*ROUND((Source!AF215*Source!AV215)*Source!I215, 2), 2)</f>
        <v>6270.81</v>
      </c>
      <c r="R242">
        <f>Source!X215</f>
        <v>6270.81</v>
      </c>
      <c r="S242">
        <f>ROUND((Source!CA215/100)*ROUND((Source!AF215*Source!AV215)*Source!I215, 2), 2)</f>
        <v>895.83</v>
      </c>
      <c r="T242">
        <f>Source!Y215</f>
        <v>895.83</v>
      </c>
      <c r="U242">
        <f>ROUND((175/100)*ROUND((Source!AE215*Source!AV215)*Source!I215, 2), 2)</f>
        <v>0</v>
      </c>
      <c r="V242">
        <f>ROUND((108/100)*ROUND(Source!CS215*Source!I215, 2), 2)</f>
        <v>0</v>
      </c>
    </row>
    <row r="243" spans="1:22" ht="14.25" x14ac:dyDescent="0.2">
      <c r="A243" s="18"/>
      <c r="B243" s="18"/>
      <c r="C243" s="18"/>
      <c r="D243" s="18" t="s">
        <v>820</v>
      </c>
      <c r="E243" s="19"/>
      <c r="F243" s="9"/>
      <c r="G243" s="21">
        <f>Source!AO215</f>
        <v>1493.05</v>
      </c>
      <c r="H243" s="20" t="str">
        <f>Source!DG215</f>
        <v>)*2</v>
      </c>
      <c r="I243" s="9">
        <f>Source!AV215</f>
        <v>1</v>
      </c>
      <c r="J243" s="9">
        <f>IF(Source!BA215&lt;&gt; 0, Source!BA215, 1)</f>
        <v>1</v>
      </c>
      <c r="K243" s="21">
        <f>Source!S215</f>
        <v>8958.2999999999993</v>
      </c>
      <c r="L243" s="21"/>
    </row>
    <row r="244" spans="1:22" ht="14.25" x14ac:dyDescent="0.2">
      <c r="A244" s="18"/>
      <c r="B244" s="18"/>
      <c r="C244" s="18"/>
      <c r="D244" s="18" t="s">
        <v>821</v>
      </c>
      <c r="E244" s="19"/>
      <c r="F244" s="9"/>
      <c r="G244" s="21">
        <f>Source!AL215</f>
        <v>19.14</v>
      </c>
      <c r="H244" s="20" t="str">
        <f>Source!DD215</f>
        <v>)*2</v>
      </c>
      <c r="I244" s="9">
        <f>Source!AW215</f>
        <v>1</v>
      </c>
      <c r="J244" s="9">
        <f>IF(Source!BC215&lt;&gt; 0, Source!BC215, 1)</f>
        <v>1</v>
      </c>
      <c r="K244" s="21">
        <f>Source!P215</f>
        <v>114.84</v>
      </c>
      <c r="L244" s="21"/>
    </row>
    <row r="245" spans="1:22" ht="14.25" x14ac:dyDescent="0.2">
      <c r="A245" s="18"/>
      <c r="B245" s="18"/>
      <c r="C245" s="18"/>
      <c r="D245" s="18" t="s">
        <v>822</v>
      </c>
      <c r="E245" s="19" t="s">
        <v>823</v>
      </c>
      <c r="F245" s="9">
        <f>Source!AT215</f>
        <v>70</v>
      </c>
      <c r="G245" s="21"/>
      <c r="H245" s="20"/>
      <c r="I245" s="9"/>
      <c r="J245" s="9"/>
      <c r="K245" s="21">
        <f>SUM(R242:R244)</f>
        <v>6270.81</v>
      </c>
      <c r="L245" s="21"/>
    </row>
    <row r="246" spans="1:22" ht="14.25" x14ac:dyDescent="0.2">
      <c r="A246" s="18"/>
      <c r="B246" s="18"/>
      <c r="C246" s="18"/>
      <c r="D246" s="18" t="s">
        <v>824</v>
      </c>
      <c r="E246" s="19" t="s">
        <v>823</v>
      </c>
      <c r="F246" s="9">
        <f>Source!AU215</f>
        <v>10</v>
      </c>
      <c r="G246" s="21"/>
      <c r="H246" s="20"/>
      <c r="I246" s="9"/>
      <c r="J246" s="9"/>
      <c r="K246" s="21">
        <f>SUM(T242:T245)</f>
        <v>895.83</v>
      </c>
      <c r="L246" s="21"/>
    </row>
    <row r="247" spans="1:22" ht="14.25" x14ac:dyDescent="0.2">
      <c r="A247" s="18"/>
      <c r="B247" s="18"/>
      <c r="C247" s="18"/>
      <c r="D247" s="18" t="s">
        <v>825</v>
      </c>
      <c r="E247" s="19" t="s">
        <v>826</v>
      </c>
      <c r="F247" s="9">
        <f>Source!AQ215</f>
        <v>1.8</v>
      </c>
      <c r="G247" s="21"/>
      <c r="H247" s="20" t="str">
        <f>Source!DI215</f>
        <v>)*2</v>
      </c>
      <c r="I247" s="9">
        <f>Source!AV215</f>
        <v>1</v>
      </c>
      <c r="J247" s="9"/>
      <c r="K247" s="21"/>
      <c r="L247" s="21">
        <f>Source!U215</f>
        <v>10.8</v>
      </c>
    </row>
    <row r="248" spans="1:22" ht="15" x14ac:dyDescent="0.25">
      <c r="A248" s="23"/>
      <c r="B248" s="23"/>
      <c r="C248" s="23"/>
      <c r="D248" s="23"/>
      <c r="E248" s="23"/>
      <c r="F248" s="23"/>
      <c r="G248" s="23"/>
      <c r="H248" s="23"/>
      <c r="I248" s="23"/>
      <c r="J248" s="45">
        <f>K243+K244+K245+K246</f>
        <v>16239.78</v>
      </c>
      <c r="K248" s="45"/>
      <c r="L248" s="24">
        <f>IF(Source!I215&lt;&gt;0, ROUND(J248/Source!I215, 2), 0)</f>
        <v>5413.26</v>
      </c>
      <c r="P248" s="22">
        <f>J248</f>
        <v>16239.78</v>
      </c>
    </row>
    <row r="249" spans="1:22" ht="57" x14ac:dyDescent="0.2">
      <c r="A249" s="18">
        <v>23</v>
      </c>
      <c r="B249" s="18">
        <v>23</v>
      </c>
      <c r="C249" s="18" t="str">
        <f>Source!F216</f>
        <v>1.23-2303-6-1/1</v>
      </c>
      <c r="D249" s="18" t="str">
        <f>Source!G216</f>
        <v>Техническое обслуживание термопреобразователя сопротивления с унифицированным выходным сигналом</v>
      </c>
      <c r="E249" s="19" t="str">
        <f>Source!H216</f>
        <v>шт.</v>
      </c>
      <c r="F249" s="9">
        <f>Source!I216</f>
        <v>2</v>
      </c>
      <c r="G249" s="21"/>
      <c r="H249" s="20"/>
      <c r="I249" s="9"/>
      <c r="J249" s="9"/>
      <c r="K249" s="21"/>
      <c r="L249" s="21"/>
      <c r="Q249">
        <f>ROUND((Source!BZ216/100)*ROUND((Source!AF216*Source!AV216)*Source!I216, 2), 2)</f>
        <v>933.91</v>
      </c>
      <c r="R249">
        <f>Source!X216</f>
        <v>933.91</v>
      </c>
      <c r="S249">
        <f>ROUND((Source!CA216/100)*ROUND((Source!AF216*Source!AV216)*Source!I216, 2), 2)</f>
        <v>133.41999999999999</v>
      </c>
      <c r="T249">
        <f>Source!Y216</f>
        <v>133.41999999999999</v>
      </c>
      <c r="U249">
        <f>ROUND((175/100)*ROUND((Source!AE216*Source!AV216)*Source!I216, 2), 2)</f>
        <v>0</v>
      </c>
      <c r="V249">
        <f>ROUND((108/100)*ROUND(Source!CS216*Source!I216, 2), 2)</f>
        <v>0</v>
      </c>
    </row>
    <row r="250" spans="1:22" ht="14.25" x14ac:dyDescent="0.2">
      <c r="A250" s="18"/>
      <c r="B250" s="18"/>
      <c r="C250" s="18"/>
      <c r="D250" s="18" t="s">
        <v>820</v>
      </c>
      <c r="E250" s="19"/>
      <c r="F250" s="9"/>
      <c r="G250" s="21">
        <f>Source!AO216</f>
        <v>333.54</v>
      </c>
      <c r="H250" s="20" t="str">
        <f>Source!DG216</f>
        <v>)*2</v>
      </c>
      <c r="I250" s="9">
        <f>Source!AV216</f>
        <v>1</v>
      </c>
      <c r="J250" s="9">
        <f>IF(Source!BA216&lt;&gt; 0, Source!BA216, 1)</f>
        <v>1</v>
      </c>
      <c r="K250" s="21">
        <f>Source!S216</f>
        <v>1334.16</v>
      </c>
      <c r="L250" s="21"/>
    </row>
    <row r="251" spans="1:22" ht="14.25" x14ac:dyDescent="0.2">
      <c r="A251" s="18"/>
      <c r="B251" s="18"/>
      <c r="C251" s="18"/>
      <c r="D251" s="18" t="s">
        <v>821</v>
      </c>
      <c r="E251" s="19"/>
      <c r="F251" s="9"/>
      <c r="G251" s="21">
        <f>Source!AL216</f>
        <v>20.239999999999998</v>
      </c>
      <c r="H251" s="20" t="str">
        <f>Source!DD216</f>
        <v>)*2</v>
      </c>
      <c r="I251" s="9">
        <f>Source!AW216</f>
        <v>1</v>
      </c>
      <c r="J251" s="9">
        <f>IF(Source!BC216&lt;&gt; 0, Source!BC216, 1)</f>
        <v>1</v>
      </c>
      <c r="K251" s="21">
        <f>Source!P216</f>
        <v>80.959999999999994</v>
      </c>
      <c r="L251" s="21"/>
    </row>
    <row r="252" spans="1:22" ht="14.25" x14ac:dyDescent="0.2">
      <c r="A252" s="18"/>
      <c r="B252" s="18"/>
      <c r="C252" s="18"/>
      <c r="D252" s="18" t="s">
        <v>822</v>
      </c>
      <c r="E252" s="19" t="s">
        <v>823</v>
      </c>
      <c r="F252" s="9">
        <f>Source!AT216</f>
        <v>70</v>
      </c>
      <c r="G252" s="21"/>
      <c r="H252" s="20"/>
      <c r="I252" s="9"/>
      <c r="J252" s="9"/>
      <c r="K252" s="21">
        <f>SUM(R249:R251)</f>
        <v>933.91</v>
      </c>
      <c r="L252" s="21"/>
    </row>
    <row r="253" spans="1:22" ht="14.25" x14ac:dyDescent="0.2">
      <c r="A253" s="18"/>
      <c r="B253" s="18"/>
      <c r="C253" s="18"/>
      <c r="D253" s="18" t="s">
        <v>824</v>
      </c>
      <c r="E253" s="19" t="s">
        <v>823</v>
      </c>
      <c r="F253" s="9">
        <f>Source!AU216</f>
        <v>10</v>
      </c>
      <c r="G253" s="21"/>
      <c r="H253" s="20"/>
      <c r="I253" s="9"/>
      <c r="J253" s="9"/>
      <c r="K253" s="21">
        <f>SUM(T249:T252)</f>
        <v>133.41999999999999</v>
      </c>
      <c r="L253" s="21"/>
    </row>
    <row r="254" spans="1:22" ht="14.25" x14ac:dyDescent="0.2">
      <c r="A254" s="18"/>
      <c r="B254" s="18"/>
      <c r="C254" s="18"/>
      <c r="D254" s="18" t="s">
        <v>825</v>
      </c>
      <c r="E254" s="19" t="s">
        <v>826</v>
      </c>
      <c r="F254" s="9">
        <f>Source!AQ216</f>
        <v>0.47</v>
      </c>
      <c r="G254" s="21"/>
      <c r="H254" s="20" t="str">
        <f>Source!DI216</f>
        <v>)*2</v>
      </c>
      <c r="I254" s="9">
        <f>Source!AV216</f>
        <v>1</v>
      </c>
      <c r="J254" s="9"/>
      <c r="K254" s="21"/>
      <c r="L254" s="21">
        <f>Source!U216</f>
        <v>1.88</v>
      </c>
    </row>
    <row r="255" spans="1:22" ht="15" x14ac:dyDescent="0.25">
      <c r="A255" s="23"/>
      <c r="B255" s="23"/>
      <c r="C255" s="23"/>
      <c r="D255" s="23"/>
      <c r="E255" s="23"/>
      <c r="F255" s="23"/>
      <c r="G255" s="23"/>
      <c r="H255" s="23"/>
      <c r="I255" s="23"/>
      <c r="J255" s="45">
        <f>K250+K251+K252+K253</f>
        <v>2482.4500000000003</v>
      </c>
      <c r="K255" s="45"/>
      <c r="L255" s="24">
        <f>IF(Source!I216&lt;&gt;0, ROUND(J255/Source!I216, 2), 0)</f>
        <v>1241.23</v>
      </c>
      <c r="P255" s="22">
        <f>J255</f>
        <v>2482.4500000000003</v>
      </c>
    </row>
    <row r="256" spans="1:22" ht="42.75" x14ac:dyDescent="0.2">
      <c r="A256" s="18">
        <v>24</v>
      </c>
      <c r="B256" s="18">
        <v>24</v>
      </c>
      <c r="C256" s="18" t="str">
        <f>Source!F217</f>
        <v>1.23-2103-27-1/1</v>
      </c>
      <c r="D256" s="18" t="str">
        <f>Source!G217</f>
        <v>Техническое обслуживание преобразователя давления МТ100 и аналогов</v>
      </c>
      <c r="E256" s="19" t="str">
        <f>Source!H217</f>
        <v>10 шт.</v>
      </c>
      <c r="F256" s="9">
        <f>Source!I217</f>
        <v>0.2</v>
      </c>
      <c r="G256" s="21"/>
      <c r="H256" s="20"/>
      <c r="I256" s="9"/>
      <c r="J256" s="9"/>
      <c r="K256" s="21"/>
      <c r="L256" s="21"/>
      <c r="Q256">
        <f>ROUND((Source!BZ217/100)*ROUND((Source!AF217*Source!AV217)*Source!I217, 2), 2)</f>
        <v>2483.81</v>
      </c>
      <c r="R256">
        <f>Source!X217</f>
        <v>2483.81</v>
      </c>
      <c r="S256">
        <f>ROUND((Source!CA217/100)*ROUND((Source!AF217*Source!AV217)*Source!I217, 2), 2)</f>
        <v>354.83</v>
      </c>
      <c r="T256">
        <f>Source!Y217</f>
        <v>354.83</v>
      </c>
      <c r="U256">
        <f>ROUND((175/100)*ROUND((Source!AE217*Source!AV217)*Source!I217, 2), 2)</f>
        <v>0</v>
      </c>
      <c r="V256">
        <f>ROUND((108/100)*ROUND(Source!CS217*Source!I217, 2), 2)</f>
        <v>0</v>
      </c>
    </row>
    <row r="257" spans="1:22" x14ac:dyDescent="0.2">
      <c r="D257" s="25" t="str">
        <f>"Объем: "&amp;Source!I217&amp;"=2/"&amp;"10"</f>
        <v>Объем: 0,2=2/10</v>
      </c>
    </row>
    <row r="258" spans="1:22" ht="14.25" x14ac:dyDescent="0.2">
      <c r="A258" s="18"/>
      <c r="B258" s="18"/>
      <c r="C258" s="18"/>
      <c r="D258" s="18" t="s">
        <v>820</v>
      </c>
      <c r="E258" s="19"/>
      <c r="F258" s="9"/>
      <c r="G258" s="21">
        <f>Source!AO217</f>
        <v>8870.75</v>
      </c>
      <c r="H258" s="20" t="str">
        <f>Source!DG217</f>
        <v>)*2</v>
      </c>
      <c r="I258" s="9">
        <f>Source!AV217</f>
        <v>1</v>
      </c>
      <c r="J258" s="9">
        <f>IF(Source!BA217&lt;&gt; 0, Source!BA217, 1)</f>
        <v>1</v>
      </c>
      <c r="K258" s="21">
        <f>Source!S217</f>
        <v>3548.3</v>
      </c>
      <c r="L258" s="21"/>
    </row>
    <row r="259" spans="1:22" ht="14.25" x14ac:dyDescent="0.2">
      <c r="A259" s="18"/>
      <c r="B259" s="18"/>
      <c r="C259" s="18"/>
      <c r="D259" s="18" t="s">
        <v>821</v>
      </c>
      <c r="E259" s="19"/>
      <c r="F259" s="9"/>
      <c r="G259" s="21">
        <f>Source!AL217</f>
        <v>17.39</v>
      </c>
      <c r="H259" s="20" t="str">
        <f>Source!DD217</f>
        <v>)*2</v>
      </c>
      <c r="I259" s="9">
        <f>Source!AW217</f>
        <v>1</v>
      </c>
      <c r="J259" s="9">
        <f>IF(Source!BC217&lt;&gt; 0, Source!BC217, 1)</f>
        <v>1</v>
      </c>
      <c r="K259" s="21">
        <f>Source!P217</f>
        <v>6.96</v>
      </c>
      <c r="L259" s="21"/>
    </row>
    <row r="260" spans="1:22" ht="14.25" x14ac:dyDescent="0.2">
      <c r="A260" s="18"/>
      <c r="B260" s="18"/>
      <c r="C260" s="18"/>
      <c r="D260" s="18" t="s">
        <v>822</v>
      </c>
      <c r="E260" s="19" t="s">
        <v>823</v>
      </c>
      <c r="F260" s="9">
        <f>Source!AT217</f>
        <v>70</v>
      </c>
      <c r="G260" s="21"/>
      <c r="H260" s="20"/>
      <c r="I260" s="9"/>
      <c r="J260" s="9"/>
      <c r="K260" s="21">
        <f>SUM(R256:R259)</f>
        <v>2483.81</v>
      </c>
      <c r="L260" s="21"/>
    </row>
    <row r="261" spans="1:22" ht="14.25" x14ac:dyDescent="0.2">
      <c r="A261" s="18"/>
      <c r="B261" s="18"/>
      <c r="C261" s="18"/>
      <c r="D261" s="18" t="s">
        <v>824</v>
      </c>
      <c r="E261" s="19" t="s">
        <v>823</v>
      </c>
      <c r="F261" s="9">
        <f>Source!AU217</f>
        <v>10</v>
      </c>
      <c r="G261" s="21"/>
      <c r="H261" s="20"/>
      <c r="I261" s="9"/>
      <c r="J261" s="9"/>
      <c r="K261" s="21">
        <f>SUM(T256:T260)</f>
        <v>354.83</v>
      </c>
      <c r="L261" s="21"/>
    </row>
    <row r="262" spans="1:22" ht="14.25" x14ac:dyDescent="0.2">
      <c r="A262" s="18"/>
      <c r="B262" s="18"/>
      <c r="C262" s="18"/>
      <c r="D262" s="18" t="s">
        <v>825</v>
      </c>
      <c r="E262" s="19" t="s">
        <v>826</v>
      </c>
      <c r="F262" s="9">
        <f>Source!AQ217</f>
        <v>12.5</v>
      </c>
      <c r="G262" s="21"/>
      <c r="H262" s="20" t="str">
        <f>Source!DI217</f>
        <v>)*2</v>
      </c>
      <c r="I262" s="9">
        <f>Source!AV217</f>
        <v>1</v>
      </c>
      <c r="J262" s="9"/>
      <c r="K262" s="21"/>
      <c r="L262" s="21">
        <f>Source!U217</f>
        <v>5</v>
      </c>
    </row>
    <row r="263" spans="1:22" ht="15" x14ac:dyDescent="0.25">
      <c r="A263" s="23"/>
      <c r="B263" s="23"/>
      <c r="C263" s="23"/>
      <c r="D263" s="23"/>
      <c r="E263" s="23"/>
      <c r="F263" s="23"/>
      <c r="G263" s="23"/>
      <c r="H263" s="23"/>
      <c r="I263" s="23"/>
      <c r="J263" s="45">
        <f>K258+K259+K260+K261</f>
        <v>6393.9</v>
      </c>
      <c r="K263" s="45"/>
      <c r="L263" s="24">
        <f>IF(Source!I217&lt;&gt;0, ROUND(J263/Source!I217, 2), 0)</f>
        <v>31969.5</v>
      </c>
      <c r="P263" s="22">
        <f>J263</f>
        <v>6393.9</v>
      </c>
    </row>
    <row r="264" spans="1:22" ht="28.5" x14ac:dyDescent="0.2">
      <c r="A264" s="18">
        <v>25</v>
      </c>
      <c r="B264" s="18">
        <v>25</v>
      </c>
      <c r="C264" s="18" t="str">
        <f>Source!F218</f>
        <v>1.22-2103-2-1/1</v>
      </c>
      <c r="D264" s="18" t="str">
        <f>Source!G218</f>
        <v>Техническое обслуживание сетевой линии связи</v>
      </c>
      <c r="E264" s="19" t="str">
        <f>Source!H218</f>
        <v>100 м</v>
      </c>
      <c r="F264" s="9">
        <f>Source!I218</f>
        <v>5.5E-2</v>
      </c>
      <c r="G264" s="21"/>
      <c r="H264" s="20"/>
      <c r="I264" s="9"/>
      <c r="J264" s="9"/>
      <c r="K264" s="21"/>
      <c r="L264" s="21"/>
      <c r="Q264">
        <f>ROUND((Source!BZ218/100)*ROUND((Source!AF218*Source!AV218)*Source!I218, 2), 2)</f>
        <v>19.12</v>
      </c>
      <c r="R264">
        <f>Source!X218</f>
        <v>19.12</v>
      </c>
      <c r="S264">
        <f>ROUND((Source!CA218/100)*ROUND((Source!AF218*Source!AV218)*Source!I218, 2), 2)</f>
        <v>2.73</v>
      </c>
      <c r="T264">
        <f>Source!Y218</f>
        <v>2.73</v>
      </c>
      <c r="U264">
        <f>ROUND((175/100)*ROUND((Source!AE218*Source!AV218)*Source!I218, 2), 2)</f>
        <v>0</v>
      </c>
      <c r="V264">
        <f>ROUND((108/100)*ROUND(Source!CS218*Source!I218, 2), 2)</f>
        <v>0</v>
      </c>
    </row>
    <row r="265" spans="1:22" x14ac:dyDescent="0.2">
      <c r="D265" s="25" t="str">
        <f>"Объем: "&amp;Source!I218&amp;"=(35+"&amp;"10+"&amp;"10)*"&amp;"1*"&amp;"0,1/"&amp;"100"</f>
        <v>Объем: 0,055=(35+10+10)*1*0,1/100</v>
      </c>
    </row>
    <row r="266" spans="1:22" ht="14.25" x14ac:dyDescent="0.2">
      <c r="A266" s="18"/>
      <c r="B266" s="18"/>
      <c r="C266" s="18"/>
      <c r="D266" s="18" t="s">
        <v>820</v>
      </c>
      <c r="E266" s="19"/>
      <c r="F266" s="9"/>
      <c r="G266" s="21">
        <f>Source!AO218</f>
        <v>496.76</v>
      </c>
      <c r="H266" s="20" t="str">
        <f>Source!DG218</f>
        <v/>
      </c>
      <c r="I266" s="9">
        <f>Source!AV218</f>
        <v>1</v>
      </c>
      <c r="J266" s="9">
        <f>IF(Source!BA218&lt;&gt; 0, Source!BA218, 1)</f>
        <v>1</v>
      </c>
      <c r="K266" s="21">
        <f>Source!S218</f>
        <v>27.32</v>
      </c>
      <c r="L266" s="21"/>
    </row>
    <row r="267" spans="1:22" ht="14.25" x14ac:dyDescent="0.2">
      <c r="A267" s="18"/>
      <c r="B267" s="18"/>
      <c r="C267" s="18"/>
      <c r="D267" s="18" t="s">
        <v>822</v>
      </c>
      <c r="E267" s="19" t="s">
        <v>823</v>
      </c>
      <c r="F267" s="9">
        <f>Source!AT218</f>
        <v>70</v>
      </c>
      <c r="G267" s="21"/>
      <c r="H267" s="20"/>
      <c r="I267" s="9"/>
      <c r="J267" s="9"/>
      <c r="K267" s="21">
        <f>SUM(R264:R266)</f>
        <v>19.12</v>
      </c>
      <c r="L267" s="21"/>
    </row>
    <row r="268" spans="1:22" ht="14.25" x14ac:dyDescent="0.2">
      <c r="A268" s="18"/>
      <c r="B268" s="18"/>
      <c r="C268" s="18"/>
      <c r="D268" s="18" t="s">
        <v>824</v>
      </c>
      <c r="E268" s="19" t="s">
        <v>823</v>
      </c>
      <c r="F268" s="9">
        <f>Source!AU218</f>
        <v>10</v>
      </c>
      <c r="G268" s="21"/>
      <c r="H268" s="20"/>
      <c r="I268" s="9"/>
      <c r="J268" s="9"/>
      <c r="K268" s="21">
        <f>SUM(T264:T267)</f>
        <v>2.73</v>
      </c>
      <c r="L268" s="21"/>
    </row>
    <row r="269" spans="1:22" ht="14.25" x14ac:dyDescent="0.2">
      <c r="A269" s="18"/>
      <c r="B269" s="18"/>
      <c r="C269" s="18"/>
      <c r="D269" s="18" t="s">
        <v>825</v>
      </c>
      <c r="E269" s="19" t="s">
        <v>826</v>
      </c>
      <c r="F269" s="9">
        <f>Source!AQ218</f>
        <v>0.7</v>
      </c>
      <c r="G269" s="21"/>
      <c r="H269" s="20" t="str">
        <f>Source!DI218</f>
        <v/>
      </c>
      <c r="I269" s="9">
        <f>Source!AV218</f>
        <v>1</v>
      </c>
      <c r="J269" s="9"/>
      <c r="K269" s="21"/>
      <c r="L269" s="21">
        <f>Source!U218</f>
        <v>3.85E-2</v>
      </c>
    </row>
    <row r="270" spans="1:22" ht="15" x14ac:dyDescent="0.25">
      <c r="A270" s="23"/>
      <c r="B270" s="23"/>
      <c r="C270" s="23"/>
      <c r="D270" s="23"/>
      <c r="E270" s="23"/>
      <c r="F270" s="23"/>
      <c r="G270" s="23"/>
      <c r="H270" s="23"/>
      <c r="I270" s="23"/>
      <c r="J270" s="45">
        <f>K266+K267+K268</f>
        <v>49.169999999999995</v>
      </c>
      <c r="K270" s="45"/>
      <c r="L270" s="24">
        <f>IF(Source!I218&lt;&gt;0, ROUND(J270/Source!I218, 2), 0)</f>
        <v>894</v>
      </c>
      <c r="P270" s="22">
        <f>J270</f>
        <v>49.169999999999995</v>
      </c>
    </row>
    <row r="271" spans="1:22" ht="99.75" x14ac:dyDescent="0.2">
      <c r="A271" s="18">
        <v>26</v>
      </c>
      <c r="B271" s="18">
        <v>26</v>
      </c>
      <c r="C271" s="18" t="str">
        <f>Source!F219</f>
        <v>1.23-2303-5-1/1</v>
      </c>
      <c r="D271" s="18" t="str">
        <f>Source!G219</f>
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/ Шкаф узла учета</v>
      </c>
      <c r="E271" s="19" t="str">
        <f>Source!H219</f>
        <v>шт.</v>
      </c>
      <c r="F271" s="9">
        <f>Source!I219</f>
        <v>1</v>
      </c>
      <c r="G271" s="21"/>
      <c r="H271" s="20"/>
      <c r="I271" s="9"/>
      <c r="J271" s="9"/>
      <c r="K271" s="21"/>
      <c r="L271" s="21"/>
      <c r="Q271">
        <f>ROUND((Source!BZ219/100)*ROUND((Source!AF219*Source!AV219)*Source!I219, 2), 2)</f>
        <v>1142.04</v>
      </c>
      <c r="R271">
        <f>Source!X219</f>
        <v>1142.04</v>
      </c>
      <c r="S271">
        <f>ROUND((Source!CA219/100)*ROUND((Source!AF219*Source!AV219)*Source!I219, 2), 2)</f>
        <v>163.15</v>
      </c>
      <c r="T271">
        <f>Source!Y219</f>
        <v>163.15</v>
      </c>
      <c r="U271">
        <f>ROUND((175/100)*ROUND((Source!AE219*Source!AV219)*Source!I219, 2), 2)</f>
        <v>0</v>
      </c>
      <c r="V271">
        <f>ROUND((108/100)*ROUND(Source!CS219*Source!I219, 2), 2)</f>
        <v>0</v>
      </c>
    </row>
    <row r="272" spans="1:22" ht="14.25" x14ac:dyDescent="0.2">
      <c r="A272" s="18"/>
      <c r="B272" s="18"/>
      <c r="C272" s="18"/>
      <c r="D272" s="18" t="s">
        <v>820</v>
      </c>
      <c r="E272" s="19"/>
      <c r="F272" s="9"/>
      <c r="G272" s="21">
        <f>Source!AO219</f>
        <v>815.74</v>
      </c>
      <c r="H272" s="20" t="str">
        <f>Source!DG219</f>
        <v>)*2</v>
      </c>
      <c r="I272" s="9">
        <f>Source!AV219</f>
        <v>1</v>
      </c>
      <c r="J272" s="9">
        <f>IF(Source!BA219&lt;&gt; 0, Source!BA219, 1)</f>
        <v>1</v>
      </c>
      <c r="K272" s="21">
        <f>Source!S219</f>
        <v>1631.48</v>
      </c>
      <c r="L272" s="21"/>
    </row>
    <row r="273" spans="1:22" ht="14.25" x14ac:dyDescent="0.2">
      <c r="A273" s="18"/>
      <c r="B273" s="18"/>
      <c r="C273" s="18"/>
      <c r="D273" s="18" t="s">
        <v>822</v>
      </c>
      <c r="E273" s="19" t="s">
        <v>823</v>
      </c>
      <c r="F273" s="9">
        <f>Source!AT219</f>
        <v>70</v>
      </c>
      <c r="G273" s="21"/>
      <c r="H273" s="20"/>
      <c r="I273" s="9"/>
      <c r="J273" s="9"/>
      <c r="K273" s="21">
        <f>SUM(R271:R272)</f>
        <v>1142.04</v>
      </c>
      <c r="L273" s="21"/>
    </row>
    <row r="274" spans="1:22" ht="14.25" x14ac:dyDescent="0.2">
      <c r="A274" s="18"/>
      <c r="B274" s="18"/>
      <c r="C274" s="18"/>
      <c r="D274" s="18" t="s">
        <v>824</v>
      </c>
      <c r="E274" s="19" t="s">
        <v>823</v>
      </c>
      <c r="F274" s="9">
        <f>Source!AU219</f>
        <v>10</v>
      </c>
      <c r="G274" s="21"/>
      <c r="H274" s="20"/>
      <c r="I274" s="9"/>
      <c r="J274" s="9"/>
      <c r="K274" s="21">
        <f>SUM(T271:T273)</f>
        <v>163.15</v>
      </c>
      <c r="L274" s="21"/>
    </row>
    <row r="275" spans="1:22" ht="14.25" x14ac:dyDescent="0.2">
      <c r="A275" s="18"/>
      <c r="B275" s="18"/>
      <c r="C275" s="18"/>
      <c r="D275" s="18" t="s">
        <v>825</v>
      </c>
      <c r="E275" s="19" t="s">
        <v>826</v>
      </c>
      <c r="F275" s="9">
        <f>Source!AQ219</f>
        <v>1.06</v>
      </c>
      <c r="G275" s="21"/>
      <c r="H275" s="20" t="str">
        <f>Source!DI219</f>
        <v>)*2</v>
      </c>
      <c r="I275" s="9">
        <f>Source!AV219</f>
        <v>1</v>
      </c>
      <c r="J275" s="9"/>
      <c r="K275" s="21"/>
      <c r="L275" s="21">
        <f>Source!U219</f>
        <v>2.12</v>
      </c>
    </row>
    <row r="276" spans="1:22" ht="15" x14ac:dyDescent="0.25">
      <c r="A276" s="23"/>
      <c r="B276" s="23"/>
      <c r="C276" s="23"/>
      <c r="D276" s="23"/>
      <c r="E276" s="23"/>
      <c r="F276" s="23"/>
      <c r="G276" s="23"/>
      <c r="H276" s="23"/>
      <c r="I276" s="23"/>
      <c r="J276" s="45">
        <f>K272+K273+K274</f>
        <v>2936.67</v>
      </c>
      <c r="K276" s="45"/>
      <c r="L276" s="24">
        <f>IF(Source!I219&lt;&gt;0, ROUND(J276/Source!I219, 2), 0)</f>
        <v>2936.67</v>
      </c>
      <c r="P276" s="22">
        <f>J276</f>
        <v>2936.67</v>
      </c>
    </row>
    <row r="278" spans="1:22" ht="15" x14ac:dyDescent="0.25">
      <c r="A278" s="44" t="str">
        <f>CONCATENATE("Итого по подразделу: ",IF(Source!G222&lt;&gt;"Новый подраздел", Source!G222, ""))</f>
        <v>Итого по подразделу: Техническое обслуживание ИТП годовое</v>
      </c>
      <c r="B278" s="44"/>
      <c r="C278" s="44"/>
      <c r="D278" s="44"/>
      <c r="E278" s="44"/>
      <c r="F278" s="44"/>
      <c r="G278" s="44"/>
      <c r="H278" s="44"/>
      <c r="I278" s="44"/>
      <c r="J278" s="42">
        <f>SUM(P216:P277)</f>
        <v>50232.439999999995</v>
      </c>
      <c r="K278" s="43"/>
      <c r="L278" s="27"/>
    </row>
    <row r="281" spans="1:22" ht="16.5" x14ac:dyDescent="0.25">
      <c r="A281" s="46" t="str">
        <f>CONCATENATE("Подраздел: ",IF(Source!G252&lt;&gt;"Новый подраздел", Source!G252, ""))</f>
        <v>Подраздел: Автоматизация ИТП</v>
      </c>
      <c r="B281" s="46"/>
      <c r="C281" s="46"/>
      <c r="D281" s="46"/>
      <c r="E281" s="46"/>
      <c r="F281" s="46"/>
      <c r="G281" s="46"/>
      <c r="H281" s="46"/>
      <c r="I281" s="46"/>
      <c r="J281" s="46"/>
      <c r="K281" s="46"/>
      <c r="L281" s="46"/>
    </row>
    <row r="282" spans="1:22" ht="28.5" x14ac:dyDescent="0.2">
      <c r="A282" s="18">
        <v>27</v>
      </c>
      <c r="B282" s="18">
        <v>27</v>
      </c>
      <c r="C282" s="18" t="str">
        <f>Source!F256</f>
        <v>1.23-2303-19-1/1</v>
      </c>
      <c r="D282" s="18" t="str">
        <f>Source!G256</f>
        <v>Техническое обслуживание шкафа блока автоматики  ЩАИТП</v>
      </c>
      <c r="E282" s="19" t="str">
        <f>Source!H256</f>
        <v>шт.</v>
      </c>
      <c r="F282" s="9">
        <f>Source!I256</f>
        <v>1</v>
      </c>
      <c r="G282" s="21"/>
      <c r="H282" s="20"/>
      <c r="I282" s="9"/>
      <c r="J282" s="9"/>
      <c r="K282" s="21"/>
      <c r="L282" s="21"/>
      <c r="Q282">
        <f>ROUND((Source!BZ256/100)*ROUND((Source!AF256*Source!AV256)*Source!I256, 2), 2)</f>
        <v>425.77</v>
      </c>
      <c r="R282">
        <f>Source!X256</f>
        <v>425.77</v>
      </c>
      <c r="S282">
        <f>ROUND((Source!CA256/100)*ROUND((Source!AF256*Source!AV256)*Source!I256, 2), 2)</f>
        <v>60.82</v>
      </c>
      <c r="T282">
        <f>Source!Y256</f>
        <v>60.82</v>
      </c>
      <c r="U282">
        <f>ROUND((175/100)*ROUND((Source!AE256*Source!AV256)*Source!I256, 2), 2)</f>
        <v>0</v>
      </c>
      <c r="V282">
        <f>ROUND((108/100)*ROUND(Source!CS256*Source!I256, 2), 2)</f>
        <v>0</v>
      </c>
    </row>
    <row r="283" spans="1:22" ht="14.25" x14ac:dyDescent="0.2">
      <c r="A283" s="18"/>
      <c r="B283" s="18"/>
      <c r="C283" s="18"/>
      <c r="D283" s="18" t="s">
        <v>820</v>
      </c>
      <c r="E283" s="19"/>
      <c r="F283" s="9"/>
      <c r="G283" s="21">
        <f>Source!AO256</f>
        <v>152.06</v>
      </c>
      <c r="H283" s="20" t="str">
        <f>Source!DG256</f>
        <v>)*4</v>
      </c>
      <c r="I283" s="9">
        <f>Source!AV256</f>
        <v>1</v>
      </c>
      <c r="J283" s="9">
        <f>IF(Source!BA256&lt;&gt; 0, Source!BA256, 1)</f>
        <v>1</v>
      </c>
      <c r="K283" s="21">
        <f>Source!S256</f>
        <v>608.24</v>
      </c>
      <c r="L283" s="21"/>
    </row>
    <row r="284" spans="1:22" ht="14.25" x14ac:dyDescent="0.2">
      <c r="A284" s="18"/>
      <c r="B284" s="18"/>
      <c r="C284" s="18"/>
      <c r="D284" s="18" t="s">
        <v>821</v>
      </c>
      <c r="E284" s="19"/>
      <c r="F284" s="9"/>
      <c r="G284" s="21">
        <f>Source!AL256</f>
        <v>0.02</v>
      </c>
      <c r="H284" s="20" t="str">
        <f>Source!DD256</f>
        <v>)*4</v>
      </c>
      <c r="I284" s="9">
        <f>Source!AW256</f>
        <v>1</v>
      </c>
      <c r="J284" s="9">
        <f>IF(Source!BC256&lt;&gt; 0, Source!BC256, 1)</f>
        <v>1</v>
      </c>
      <c r="K284" s="21">
        <f>Source!P256</f>
        <v>0.08</v>
      </c>
      <c r="L284" s="21"/>
    </row>
    <row r="285" spans="1:22" ht="14.25" x14ac:dyDescent="0.2">
      <c r="A285" s="18"/>
      <c r="B285" s="18"/>
      <c r="C285" s="18"/>
      <c r="D285" s="18" t="s">
        <v>822</v>
      </c>
      <c r="E285" s="19" t="s">
        <v>823</v>
      </c>
      <c r="F285" s="9">
        <f>Source!AT256</f>
        <v>70</v>
      </c>
      <c r="G285" s="21"/>
      <c r="H285" s="20"/>
      <c r="I285" s="9"/>
      <c r="J285" s="9"/>
      <c r="K285" s="21">
        <f>SUM(R282:R284)</f>
        <v>425.77</v>
      </c>
      <c r="L285" s="21"/>
    </row>
    <row r="286" spans="1:22" ht="14.25" x14ac:dyDescent="0.2">
      <c r="A286" s="18"/>
      <c r="B286" s="18"/>
      <c r="C286" s="18"/>
      <c r="D286" s="18" t="s">
        <v>824</v>
      </c>
      <c r="E286" s="19" t="s">
        <v>823</v>
      </c>
      <c r="F286" s="9">
        <f>Source!AU256</f>
        <v>10</v>
      </c>
      <c r="G286" s="21"/>
      <c r="H286" s="20"/>
      <c r="I286" s="9"/>
      <c r="J286" s="9"/>
      <c r="K286" s="21">
        <f>SUM(T282:T285)</f>
        <v>60.82</v>
      </c>
      <c r="L286" s="21"/>
    </row>
    <row r="287" spans="1:22" ht="14.25" x14ac:dyDescent="0.2">
      <c r="A287" s="18"/>
      <c r="B287" s="18"/>
      <c r="C287" s="18"/>
      <c r="D287" s="18" t="s">
        <v>825</v>
      </c>
      <c r="E287" s="19" t="s">
        <v>826</v>
      </c>
      <c r="F287" s="9">
        <f>Source!AQ256</f>
        <v>0.3</v>
      </c>
      <c r="G287" s="21"/>
      <c r="H287" s="20" t="str">
        <f>Source!DI256</f>
        <v>)*4</v>
      </c>
      <c r="I287" s="9">
        <f>Source!AV256</f>
        <v>1</v>
      </c>
      <c r="J287" s="9"/>
      <c r="K287" s="21"/>
      <c r="L287" s="21">
        <f>Source!U256</f>
        <v>1.2</v>
      </c>
    </row>
    <row r="288" spans="1:22" ht="15" x14ac:dyDescent="0.25">
      <c r="A288" s="23"/>
      <c r="B288" s="23"/>
      <c r="C288" s="23"/>
      <c r="D288" s="23"/>
      <c r="E288" s="23"/>
      <c r="F288" s="23"/>
      <c r="G288" s="23"/>
      <c r="H288" s="23"/>
      <c r="I288" s="23"/>
      <c r="J288" s="45">
        <f>K283+K284+K285+K286</f>
        <v>1094.9100000000001</v>
      </c>
      <c r="K288" s="45"/>
      <c r="L288" s="24">
        <f>IF(Source!I256&lt;&gt;0, ROUND(J288/Source!I256, 2), 0)</f>
        <v>1094.9100000000001</v>
      </c>
      <c r="P288" s="22">
        <f>J288</f>
        <v>1094.9100000000001</v>
      </c>
    </row>
    <row r="289" spans="1:22" ht="42.75" x14ac:dyDescent="0.2">
      <c r="A289" s="18">
        <v>28</v>
      </c>
      <c r="B289" s="18">
        <v>28</v>
      </c>
      <c r="C289" s="18" t="str">
        <f>Source!F257</f>
        <v>1.21-2303-28-1/1</v>
      </c>
      <c r="D289" s="18" t="str">
        <f>Source!G257</f>
        <v>Техническое обслуживание автоматического выключателя до 160 А</v>
      </c>
      <c r="E289" s="19" t="str">
        <f>Source!H257</f>
        <v>шт.</v>
      </c>
      <c r="F289" s="9">
        <f>Source!I257</f>
        <v>11</v>
      </c>
      <c r="G289" s="21"/>
      <c r="H289" s="20"/>
      <c r="I289" s="9"/>
      <c r="J289" s="9"/>
      <c r="K289" s="21"/>
      <c r="L289" s="21"/>
      <c r="Q289">
        <f>ROUND((Source!BZ257/100)*ROUND((Source!AF257*Source!AV257)*Source!I257, 2), 2)</f>
        <v>6557.32</v>
      </c>
      <c r="R289">
        <f>Source!X257</f>
        <v>6557.32</v>
      </c>
      <c r="S289">
        <f>ROUND((Source!CA257/100)*ROUND((Source!AF257*Source!AV257)*Source!I257, 2), 2)</f>
        <v>936.76</v>
      </c>
      <c r="T289">
        <f>Source!Y257</f>
        <v>936.76</v>
      </c>
      <c r="U289">
        <f>ROUND((175/100)*ROUND((Source!AE257*Source!AV257)*Source!I257, 2), 2)</f>
        <v>0</v>
      </c>
      <c r="V289">
        <f>ROUND((108/100)*ROUND(Source!CS257*Source!I257, 2), 2)</f>
        <v>0</v>
      </c>
    </row>
    <row r="290" spans="1:22" ht="14.25" x14ac:dyDescent="0.2">
      <c r="A290" s="18"/>
      <c r="B290" s="18"/>
      <c r="C290" s="18"/>
      <c r="D290" s="18" t="s">
        <v>820</v>
      </c>
      <c r="E290" s="19"/>
      <c r="F290" s="9"/>
      <c r="G290" s="21">
        <f>Source!AO257</f>
        <v>212.9</v>
      </c>
      <c r="H290" s="20" t="str">
        <f>Source!DG257</f>
        <v>)*4</v>
      </c>
      <c r="I290" s="9">
        <f>Source!AV257</f>
        <v>1</v>
      </c>
      <c r="J290" s="9">
        <f>IF(Source!BA257&lt;&gt; 0, Source!BA257, 1)</f>
        <v>1</v>
      </c>
      <c r="K290" s="21">
        <f>Source!S257</f>
        <v>9367.6</v>
      </c>
      <c r="L290" s="21"/>
    </row>
    <row r="291" spans="1:22" ht="14.25" x14ac:dyDescent="0.2">
      <c r="A291" s="18"/>
      <c r="B291" s="18"/>
      <c r="C291" s="18"/>
      <c r="D291" s="18" t="s">
        <v>821</v>
      </c>
      <c r="E291" s="19"/>
      <c r="F291" s="9"/>
      <c r="G291" s="21">
        <f>Source!AL257</f>
        <v>4.53</v>
      </c>
      <c r="H291" s="20" t="str">
        <f>Source!DD257</f>
        <v>)*4</v>
      </c>
      <c r="I291" s="9">
        <f>Source!AW257</f>
        <v>1</v>
      </c>
      <c r="J291" s="9">
        <f>IF(Source!BC257&lt;&gt; 0, Source!BC257, 1)</f>
        <v>1</v>
      </c>
      <c r="K291" s="21">
        <f>Source!P257</f>
        <v>199.32</v>
      </c>
      <c r="L291" s="21"/>
    </row>
    <row r="292" spans="1:22" ht="14.25" x14ac:dyDescent="0.2">
      <c r="A292" s="18"/>
      <c r="B292" s="18"/>
      <c r="C292" s="18"/>
      <c r="D292" s="18" t="s">
        <v>822</v>
      </c>
      <c r="E292" s="19" t="s">
        <v>823</v>
      </c>
      <c r="F292" s="9">
        <f>Source!AT257</f>
        <v>70</v>
      </c>
      <c r="G292" s="21"/>
      <c r="H292" s="20"/>
      <c r="I292" s="9"/>
      <c r="J292" s="9"/>
      <c r="K292" s="21">
        <f>SUM(R289:R291)</f>
        <v>6557.32</v>
      </c>
      <c r="L292" s="21"/>
    </row>
    <row r="293" spans="1:22" ht="14.25" x14ac:dyDescent="0.2">
      <c r="A293" s="18"/>
      <c r="B293" s="18"/>
      <c r="C293" s="18"/>
      <c r="D293" s="18" t="s">
        <v>824</v>
      </c>
      <c r="E293" s="19" t="s">
        <v>823</v>
      </c>
      <c r="F293" s="9">
        <f>Source!AU257</f>
        <v>10</v>
      </c>
      <c r="G293" s="21"/>
      <c r="H293" s="20"/>
      <c r="I293" s="9"/>
      <c r="J293" s="9"/>
      <c r="K293" s="21">
        <f>SUM(T289:T292)</f>
        <v>936.76</v>
      </c>
      <c r="L293" s="21"/>
    </row>
    <row r="294" spans="1:22" ht="14.25" x14ac:dyDescent="0.2">
      <c r="A294" s="18"/>
      <c r="B294" s="18"/>
      <c r="C294" s="18"/>
      <c r="D294" s="18" t="s">
        <v>825</v>
      </c>
      <c r="E294" s="19" t="s">
        <v>826</v>
      </c>
      <c r="F294" s="9">
        <f>Source!AQ257</f>
        <v>0.3</v>
      </c>
      <c r="G294" s="21"/>
      <c r="H294" s="20" t="str">
        <f>Source!DI257</f>
        <v>)*4</v>
      </c>
      <c r="I294" s="9">
        <f>Source!AV257</f>
        <v>1</v>
      </c>
      <c r="J294" s="9"/>
      <c r="K294" s="21"/>
      <c r="L294" s="21">
        <f>Source!U257</f>
        <v>13.2</v>
      </c>
    </row>
    <row r="295" spans="1:22" ht="15" x14ac:dyDescent="0.25">
      <c r="A295" s="23"/>
      <c r="B295" s="23"/>
      <c r="C295" s="23"/>
      <c r="D295" s="23"/>
      <c r="E295" s="23"/>
      <c r="F295" s="23"/>
      <c r="G295" s="23"/>
      <c r="H295" s="23"/>
      <c r="I295" s="23"/>
      <c r="J295" s="45">
        <f>K290+K291+K292+K293</f>
        <v>17061</v>
      </c>
      <c r="K295" s="45"/>
      <c r="L295" s="24">
        <f>IF(Source!I257&lt;&gt;0, ROUND(J295/Source!I257, 2), 0)</f>
        <v>1551</v>
      </c>
      <c r="P295" s="22">
        <f>J295</f>
        <v>17061</v>
      </c>
    </row>
    <row r="296" spans="1:22" ht="42.75" x14ac:dyDescent="0.2">
      <c r="A296" s="18">
        <v>29</v>
      </c>
      <c r="B296" s="18">
        <v>29</v>
      </c>
      <c r="C296" s="18" t="str">
        <f>Source!F259</f>
        <v>1.21-2303-27-6/1</v>
      </c>
      <c r="D296" s="18" t="str">
        <f>Source!G259</f>
        <v>Техническое обслуживание электрических аппаратов до 1000 В, реле промежуточное</v>
      </c>
      <c r="E296" s="19" t="str">
        <f>Source!H259</f>
        <v>шт.</v>
      </c>
      <c r="F296" s="9">
        <f>Source!I259</f>
        <v>12</v>
      </c>
      <c r="G296" s="21"/>
      <c r="H296" s="20"/>
      <c r="I296" s="9"/>
      <c r="J296" s="9"/>
      <c r="K296" s="21"/>
      <c r="L296" s="21"/>
      <c r="Q296">
        <f>ROUND((Source!BZ259/100)*ROUND((Source!AF259*Source!AV259)*Source!I259, 2), 2)</f>
        <v>1617.84</v>
      </c>
      <c r="R296">
        <f>Source!X259</f>
        <v>1617.84</v>
      </c>
      <c r="S296">
        <f>ROUND((Source!CA259/100)*ROUND((Source!AF259*Source!AV259)*Source!I259, 2), 2)</f>
        <v>231.12</v>
      </c>
      <c r="T296">
        <f>Source!Y259</f>
        <v>231.12</v>
      </c>
      <c r="U296">
        <f>ROUND((175/100)*ROUND((Source!AE259*Source!AV259)*Source!I259, 2), 2)</f>
        <v>0</v>
      </c>
      <c r="V296">
        <f>ROUND((108/100)*ROUND(Source!CS259*Source!I259, 2), 2)</f>
        <v>0</v>
      </c>
    </row>
    <row r="297" spans="1:22" ht="14.25" x14ac:dyDescent="0.2">
      <c r="A297" s="18"/>
      <c r="B297" s="18"/>
      <c r="C297" s="18"/>
      <c r="D297" s="18" t="s">
        <v>820</v>
      </c>
      <c r="E297" s="19"/>
      <c r="F297" s="9"/>
      <c r="G297" s="21">
        <f>Source!AO259</f>
        <v>192.6</v>
      </c>
      <c r="H297" s="20" t="str">
        <f>Source!DG259</f>
        <v/>
      </c>
      <c r="I297" s="9">
        <f>Source!AV259</f>
        <v>1</v>
      </c>
      <c r="J297" s="9">
        <f>IF(Source!BA259&lt;&gt; 0, Source!BA259, 1)</f>
        <v>1</v>
      </c>
      <c r="K297" s="21">
        <f>Source!S259</f>
        <v>2311.1999999999998</v>
      </c>
      <c r="L297" s="21"/>
    </row>
    <row r="298" spans="1:22" ht="14.25" x14ac:dyDescent="0.2">
      <c r="A298" s="18"/>
      <c r="B298" s="18"/>
      <c r="C298" s="18"/>
      <c r="D298" s="18" t="s">
        <v>822</v>
      </c>
      <c r="E298" s="19" t="s">
        <v>823</v>
      </c>
      <c r="F298" s="9">
        <f>Source!AT259</f>
        <v>70</v>
      </c>
      <c r="G298" s="21"/>
      <c r="H298" s="20"/>
      <c r="I298" s="9"/>
      <c r="J298" s="9"/>
      <c r="K298" s="21">
        <f>SUM(R296:R297)</f>
        <v>1617.84</v>
      </c>
      <c r="L298" s="21"/>
    </row>
    <row r="299" spans="1:22" ht="14.25" x14ac:dyDescent="0.2">
      <c r="A299" s="18"/>
      <c r="B299" s="18"/>
      <c r="C299" s="18"/>
      <c r="D299" s="18" t="s">
        <v>824</v>
      </c>
      <c r="E299" s="19" t="s">
        <v>823</v>
      </c>
      <c r="F299" s="9">
        <f>Source!AU259</f>
        <v>10</v>
      </c>
      <c r="G299" s="21"/>
      <c r="H299" s="20"/>
      <c r="I299" s="9"/>
      <c r="J299" s="9"/>
      <c r="K299" s="21">
        <f>SUM(T296:T298)</f>
        <v>231.12</v>
      </c>
      <c r="L299" s="21"/>
    </row>
    <row r="300" spans="1:22" ht="14.25" x14ac:dyDescent="0.2">
      <c r="A300" s="18"/>
      <c r="B300" s="18"/>
      <c r="C300" s="18"/>
      <c r="D300" s="18" t="s">
        <v>825</v>
      </c>
      <c r="E300" s="19" t="s">
        <v>826</v>
      </c>
      <c r="F300" s="9">
        <f>Source!AQ259</f>
        <v>0.38</v>
      </c>
      <c r="G300" s="21"/>
      <c r="H300" s="20" t="str">
        <f>Source!DI259</f>
        <v/>
      </c>
      <c r="I300" s="9">
        <f>Source!AV259</f>
        <v>1</v>
      </c>
      <c r="J300" s="9"/>
      <c r="K300" s="21"/>
      <c r="L300" s="21">
        <f>Source!U259</f>
        <v>4.5600000000000005</v>
      </c>
    </row>
    <row r="301" spans="1:22" ht="15" x14ac:dyDescent="0.25">
      <c r="A301" s="23"/>
      <c r="B301" s="23"/>
      <c r="C301" s="23"/>
      <c r="D301" s="23"/>
      <c r="E301" s="23"/>
      <c r="F301" s="23"/>
      <c r="G301" s="23"/>
      <c r="H301" s="23"/>
      <c r="I301" s="23"/>
      <c r="J301" s="45">
        <f>K297+K298+K299</f>
        <v>4160.16</v>
      </c>
      <c r="K301" s="45"/>
      <c r="L301" s="24">
        <f>IF(Source!I259&lt;&gt;0, ROUND(J301/Source!I259, 2), 0)</f>
        <v>346.68</v>
      </c>
      <c r="P301" s="22">
        <f>J301</f>
        <v>4160.16</v>
      </c>
    </row>
    <row r="302" spans="1:22" ht="42.75" x14ac:dyDescent="0.2">
      <c r="A302" s="18">
        <v>30</v>
      </c>
      <c r="B302" s="18">
        <v>30</v>
      </c>
      <c r="C302" s="18" t="str">
        <f>Source!F261</f>
        <v>1.21-2303-10-1/1</v>
      </c>
      <c r="D302" s="18" t="str">
        <f>Source!G261</f>
        <v>Техническое обслуживание переключателя с боковым приводом трехполюсного, номинальный ток 400 А</v>
      </c>
      <c r="E302" s="19" t="str">
        <f>Source!H261</f>
        <v>шт.</v>
      </c>
      <c r="F302" s="9">
        <f>Source!I261</f>
        <v>7</v>
      </c>
      <c r="G302" s="21"/>
      <c r="H302" s="20"/>
      <c r="I302" s="9"/>
      <c r="J302" s="9"/>
      <c r="K302" s="21"/>
      <c r="L302" s="21"/>
      <c r="Q302">
        <f>ROUND((Source!BZ261/100)*ROUND((Source!AF261*Source!AV261)*Source!I261, 2), 2)</f>
        <v>4538.53</v>
      </c>
      <c r="R302">
        <f>Source!X261</f>
        <v>4538.53</v>
      </c>
      <c r="S302">
        <f>ROUND((Source!CA261/100)*ROUND((Source!AF261*Source!AV261)*Source!I261, 2), 2)</f>
        <v>648.36</v>
      </c>
      <c r="T302">
        <f>Source!Y261</f>
        <v>648.36</v>
      </c>
      <c r="U302">
        <f>ROUND((175/100)*ROUND((Source!AE261*Source!AV261)*Source!I261, 2), 2)</f>
        <v>0</v>
      </c>
      <c r="V302">
        <f>ROUND((108/100)*ROUND(Source!CS261*Source!I261, 2), 2)</f>
        <v>0</v>
      </c>
    </row>
    <row r="303" spans="1:22" ht="14.25" x14ac:dyDescent="0.2">
      <c r="A303" s="18"/>
      <c r="B303" s="18"/>
      <c r="C303" s="18"/>
      <c r="D303" s="18" t="s">
        <v>820</v>
      </c>
      <c r="E303" s="19"/>
      <c r="F303" s="9"/>
      <c r="G303" s="21">
        <f>Source!AO261</f>
        <v>926.23</v>
      </c>
      <c r="H303" s="20" t="str">
        <f>Source!DG261</f>
        <v/>
      </c>
      <c r="I303" s="9">
        <f>Source!AV261</f>
        <v>1</v>
      </c>
      <c r="J303" s="9">
        <f>IF(Source!BA261&lt;&gt; 0, Source!BA261, 1)</f>
        <v>1</v>
      </c>
      <c r="K303" s="21">
        <f>Source!S261</f>
        <v>6483.61</v>
      </c>
      <c r="L303" s="21"/>
    </row>
    <row r="304" spans="1:22" ht="14.25" x14ac:dyDescent="0.2">
      <c r="A304" s="18"/>
      <c r="B304" s="18"/>
      <c r="C304" s="18"/>
      <c r="D304" s="18" t="s">
        <v>821</v>
      </c>
      <c r="E304" s="19"/>
      <c r="F304" s="9"/>
      <c r="G304" s="21">
        <f>Source!AL261</f>
        <v>15.97</v>
      </c>
      <c r="H304" s="20" t="str">
        <f>Source!DD261</f>
        <v/>
      </c>
      <c r="I304" s="9">
        <f>Source!AW261</f>
        <v>1</v>
      </c>
      <c r="J304" s="9">
        <f>IF(Source!BC261&lt;&gt; 0, Source!BC261, 1)</f>
        <v>1</v>
      </c>
      <c r="K304" s="21">
        <f>Source!P261</f>
        <v>111.79</v>
      </c>
      <c r="L304" s="21"/>
    </row>
    <row r="305" spans="1:22" ht="14.25" x14ac:dyDescent="0.2">
      <c r="A305" s="18"/>
      <c r="B305" s="18"/>
      <c r="C305" s="18"/>
      <c r="D305" s="18" t="s">
        <v>822</v>
      </c>
      <c r="E305" s="19" t="s">
        <v>823</v>
      </c>
      <c r="F305" s="9">
        <f>Source!AT261</f>
        <v>70</v>
      </c>
      <c r="G305" s="21"/>
      <c r="H305" s="20"/>
      <c r="I305" s="9"/>
      <c r="J305" s="9"/>
      <c r="K305" s="21">
        <f>SUM(R302:R304)</f>
        <v>4538.53</v>
      </c>
      <c r="L305" s="21"/>
    </row>
    <row r="306" spans="1:22" ht="14.25" x14ac:dyDescent="0.2">
      <c r="A306" s="18"/>
      <c r="B306" s="18"/>
      <c r="C306" s="18"/>
      <c r="D306" s="18" t="s">
        <v>824</v>
      </c>
      <c r="E306" s="19" t="s">
        <v>823</v>
      </c>
      <c r="F306" s="9">
        <f>Source!AU261</f>
        <v>10</v>
      </c>
      <c r="G306" s="21"/>
      <c r="H306" s="20"/>
      <c r="I306" s="9"/>
      <c r="J306" s="9"/>
      <c r="K306" s="21">
        <f>SUM(T302:T305)</f>
        <v>648.36</v>
      </c>
      <c r="L306" s="21"/>
    </row>
    <row r="307" spans="1:22" ht="14.25" x14ac:dyDescent="0.2">
      <c r="A307" s="18"/>
      <c r="B307" s="18"/>
      <c r="C307" s="18"/>
      <c r="D307" s="18" t="s">
        <v>825</v>
      </c>
      <c r="E307" s="19" t="s">
        <v>826</v>
      </c>
      <c r="F307" s="9">
        <f>Source!AQ261</f>
        <v>1.5</v>
      </c>
      <c r="G307" s="21"/>
      <c r="H307" s="20" t="str">
        <f>Source!DI261</f>
        <v/>
      </c>
      <c r="I307" s="9">
        <f>Source!AV261</f>
        <v>1</v>
      </c>
      <c r="J307" s="9"/>
      <c r="K307" s="21"/>
      <c r="L307" s="21">
        <f>Source!U261</f>
        <v>10.5</v>
      </c>
    </row>
    <row r="308" spans="1:22" ht="15" x14ac:dyDescent="0.25">
      <c r="A308" s="23"/>
      <c r="B308" s="23"/>
      <c r="C308" s="23"/>
      <c r="D308" s="23"/>
      <c r="E308" s="23"/>
      <c r="F308" s="23"/>
      <c r="G308" s="23"/>
      <c r="H308" s="23"/>
      <c r="I308" s="23"/>
      <c r="J308" s="45">
        <f>K303+K304+K305+K306</f>
        <v>11782.29</v>
      </c>
      <c r="K308" s="45"/>
      <c r="L308" s="24">
        <f>IF(Source!I261&lt;&gt;0, ROUND(J308/Source!I261, 2), 0)</f>
        <v>1683.18</v>
      </c>
      <c r="P308" s="22">
        <f>J308</f>
        <v>11782.29</v>
      </c>
    </row>
    <row r="309" spans="1:22" ht="28.5" x14ac:dyDescent="0.2">
      <c r="A309" s="18">
        <v>31</v>
      </c>
      <c r="B309" s="18">
        <v>31</v>
      </c>
      <c r="C309" s="18" t="str">
        <f>Source!F262</f>
        <v>1.22-2203-78-1/1</v>
      </c>
      <c r="D309" s="18" t="str">
        <f>Source!G262</f>
        <v>Техническое обслуживание блока питания типа БРП-12-01Л</v>
      </c>
      <c r="E309" s="19" t="str">
        <f>Source!H262</f>
        <v>шт.</v>
      </c>
      <c r="F309" s="9">
        <f>Source!I262</f>
        <v>3</v>
      </c>
      <c r="G309" s="21"/>
      <c r="H309" s="20"/>
      <c r="I309" s="9"/>
      <c r="J309" s="9"/>
      <c r="K309" s="21"/>
      <c r="L309" s="21"/>
      <c r="Q309">
        <f>ROUND((Source!BZ262/100)*ROUND((Source!AF262*Source!AV262)*Source!I262, 2), 2)</f>
        <v>2006.68</v>
      </c>
      <c r="R309">
        <f>Source!X262</f>
        <v>2006.68</v>
      </c>
      <c r="S309">
        <f>ROUND((Source!CA262/100)*ROUND((Source!AF262*Source!AV262)*Source!I262, 2), 2)</f>
        <v>286.67</v>
      </c>
      <c r="T309">
        <f>Source!Y262</f>
        <v>286.67</v>
      </c>
      <c r="U309">
        <f>ROUND((175/100)*ROUND((Source!AE262*Source!AV262)*Source!I262, 2), 2)</f>
        <v>0</v>
      </c>
      <c r="V309">
        <f>ROUND((108/100)*ROUND(Source!CS262*Source!I262, 2), 2)</f>
        <v>0</v>
      </c>
    </row>
    <row r="310" spans="1:22" ht="14.25" x14ac:dyDescent="0.2">
      <c r="A310" s="18"/>
      <c r="B310" s="18"/>
      <c r="C310" s="18"/>
      <c r="D310" s="18" t="s">
        <v>820</v>
      </c>
      <c r="E310" s="19"/>
      <c r="F310" s="9"/>
      <c r="G310" s="21">
        <f>Source!AO262</f>
        <v>477.78</v>
      </c>
      <c r="H310" s="20" t="str">
        <f>Source!DG262</f>
        <v>)*2</v>
      </c>
      <c r="I310" s="9">
        <f>Source!AV262</f>
        <v>1</v>
      </c>
      <c r="J310" s="9">
        <f>IF(Source!BA262&lt;&gt; 0, Source!BA262, 1)</f>
        <v>1</v>
      </c>
      <c r="K310" s="21">
        <f>Source!S262</f>
        <v>2866.68</v>
      </c>
      <c r="L310" s="21"/>
    </row>
    <row r="311" spans="1:22" ht="14.25" x14ac:dyDescent="0.2">
      <c r="A311" s="18"/>
      <c r="B311" s="18"/>
      <c r="C311" s="18"/>
      <c r="D311" s="18" t="s">
        <v>821</v>
      </c>
      <c r="E311" s="19"/>
      <c r="F311" s="9"/>
      <c r="G311" s="21">
        <f>Source!AL262</f>
        <v>4.09</v>
      </c>
      <c r="H311" s="20" t="str">
        <f>Source!DD262</f>
        <v>)*2</v>
      </c>
      <c r="I311" s="9">
        <f>Source!AW262</f>
        <v>1</v>
      </c>
      <c r="J311" s="9">
        <f>IF(Source!BC262&lt;&gt; 0, Source!BC262, 1)</f>
        <v>1</v>
      </c>
      <c r="K311" s="21">
        <f>Source!P262</f>
        <v>24.54</v>
      </c>
      <c r="L311" s="21"/>
    </row>
    <row r="312" spans="1:22" ht="14.25" x14ac:dyDescent="0.2">
      <c r="A312" s="18"/>
      <c r="B312" s="18"/>
      <c r="C312" s="18"/>
      <c r="D312" s="18" t="s">
        <v>822</v>
      </c>
      <c r="E312" s="19" t="s">
        <v>823</v>
      </c>
      <c r="F312" s="9">
        <f>Source!AT262</f>
        <v>70</v>
      </c>
      <c r="G312" s="21"/>
      <c r="H312" s="20"/>
      <c r="I312" s="9"/>
      <c r="J312" s="9"/>
      <c r="K312" s="21">
        <f>SUM(R309:R311)</f>
        <v>2006.68</v>
      </c>
      <c r="L312" s="21"/>
    </row>
    <row r="313" spans="1:22" ht="14.25" x14ac:dyDescent="0.2">
      <c r="A313" s="18"/>
      <c r="B313" s="18"/>
      <c r="C313" s="18"/>
      <c r="D313" s="18" t="s">
        <v>824</v>
      </c>
      <c r="E313" s="19" t="s">
        <v>823</v>
      </c>
      <c r="F313" s="9">
        <f>Source!AU262</f>
        <v>10</v>
      </c>
      <c r="G313" s="21"/>
      <c r="H313" s="20"/>
      <c r="I313" s="9"/>
      <c r="J313" s="9"/>
      <c r="K313" s="21">
        <f>SUM(T309:T312)</f>
        <v>286.67</v>
      </c>
      <c r="L313" s="21"/>
    </row>
    <row r="314" spans="1:22" ht="14.25" x14ac:dyDescent="0.2">
      <c r="A314" s="18"/>
      <c r="B314" s="18"/>
      <c r="C314" s="18"/>
      <c r="D314" s="18" t="s">
        <v>825</v>
      </c>
      <c r="E314" s="19" t="s">
        <v>826</v>
      </c>
      <c r="F314" s="9">
        <f>Source!AQ262</f>
        <v>0.72</v>
      </c>
      <c r="G314" s="21"/>
      <c r="H314" s="20" t="str">
        <f>Source!DI262</f>
        <v>)*2</v>
      </c>
      <c r="I314" s="9">
        <f>Source!AV262</f>
        <v>1</v>
      </c>
      <c r="J314" s="9"/>
      <c r="K314" s="21"/>
      <c r="L314" s="21">
        <f>Source!U262</f>
        <v>4.32</v>
      </c>
    </row>
    <row r="315" spans="1:22" ht="15" x14ac:dyDescent="0.25">
      <c r="A315" s="23"/>
      <c r="B315" s="23"/>
      <c r="C315" s="23"/>
      <c r="D315" s="23"/>
      <c r="E315" s="23"/>
      <c r="F315" s="23"/>
      <c r="G315" s="23"/>
      <c r="H315" s="23"/>
      <c r="I315" s="23"/>
      <c r="J315" s="45">
        <f>K310+K311+K312+K313</f>
        <v>5184.57</v>
      </c>
      <c r="K315" s="45"/>
      <c r="L315" s="24">
        <f>IF(Source!I262&lt;&gt;0, ROUND(J315/Source!I262, 2), 0)</f>
        <v>1728.19</v>
      </c>
      <c r="P315" s="22">
        <f>J315</f>
        <v>5184.57</v>
      </c>
    </row>
    <row r="316" spans="1:22" ht="57" x14ac:dyDescent="0.2">
      <c r="A316" s="18">
        <v>32</v>
      </c>
      <c r="B316" s="18">
        <v>32</v>
      </c>
      <c r="C316" s="18" t="str">
        <f>Source!F265</f>
        <v>1.23-2303-23-6/1</v>
      </c>
      <c r="D316" s="18" t="str">
        <f>Source!G265</f>
        <v>Техническое обслуживание систем автоматики и диспетчеризации вентиляции - обслуживание модулей расширения</v>
      </c>
      <c r="E316" s="19" t="str">
        <f>Source!H265</f>
        <v>камера</v>
      </c>
      <c r="F316" s="9">
        <f>Source!I265</f>
        <v>4</v>
      </c>
      <c r="G316" s="21"/>
      <c r="H316" s="20"/>
      <c r="I316" s="9"/>
      <c r="J316" s="9"/>
      <c r="K316" s="21"/>
      <c r="L316" s="21"/>
      <c r="Q316">
        <f>ROUND((Source!BZ265/100)*ROUND((Source!AF265*Source!AV265)*Source!I265, 2), 2)</f>
        <v>3746.96</v>
      </c>
      <c r="R316">
        <f>Source!X265</f>
        <v>3746.96</v>
      </c>
      <c r="S316">
        <f>ROUND((Source!CA265/100)*ROUND((Source!AF265*Source!AV265)*Source!I265, 2), 2)</f>
        <v>535.28</v>
      </c>
      <c r="T316">
        <f>Source!Y265</f>
        <v>535.28</v>
      </c>
      <c r="U316">
        <f>ROUND((175/100)*ROUND((Source!AE265*Source!AV265)*Source!I265, 2), 2)</f>
        <v>0</v>
      </c>
      <c r="V316">
        <f>ROUND((108/100)*ROUND(Source!CS265*Source!I265, 2), 2)</f>
        <v>0</v>
      </c>
    </row>
    <row r="317" spans="1:22" ht="14.25" x14ac:dyDescent="0.2">
      <c r="A317" s="18"/>
      <c r="B317" s="18"/>
      <c r="C317" s="18"/>
      <c r="D317" s="18" t="s">
        <v>820</v>
      </c>
      <c r="E317" s="19"/>
      <c r="F317" s="9"/>
      <c r="G317" s="21">
        <f>Source!AO265</f>
        <v>334.55</v>
      </c>
      <c r="H317" s="20" t="str">
        <f>Source!DG265</f>
        <v>)*4</v>
      </c>
      <c r="I317" s="9">
        <f>Source!AV265</f>
        <v>1</v>
      </c>
      <c r="J317" s="9">
        <f>IF(Source!BA265&lt;&gt; 0, Source!BA265, 1)</f>
        <v>1</v>
      </c>
      <c r="K317" s="21">
        <f>Source!S265</f>
        <v>5352.8</v>
      </c>
      <c r="L317" s="21"/>
    </row>
    <row r="318" spans="1:22" ht="14.25" x14ac:dyDescent="0.2">
      <c r="A318" s="18"/>
      <c r="B318" s="18"/>
      <c r="C318" s="18"/>
      <c r="D318" s="18" t="s">
        <v>822</v>
      </c>
      <c r="E318" s="19" t="s">
        <v>823</v>
      </c>
      <c r="F318" s="9">
        <f>Source!AT265</f>
        <v>70</v>
      </c>
      <c r="G318" s="21"/>
      <c r="H318" s="20"/>
      <c r="I318" s="9"/>
      <c r="J318" s="9"/>
      <c r="K318" s="21">
        <f>SUM(R316:R317)</f>
        <v>3746.96</v>
      </c>
      <c r="L318" s="21"/>
    </row>
    <row r="319" spans="1:22" ht="14.25" x14ac:dyDescent="0.2">
      <c r="A319" s="18"/>
      <c r="B319" s="18"/>
      <c r="C319" s="18"/>
      <c r="D319" s="18" t="s">
        <v>824</v>
      </c>
      <c r="E319" s="19" t="s">
        <v>823</v>
      </c>
      <c r="F319" s="9">
        <f>Source!AU265</f>
        <v>10</v>
      </c>
      <c r="G319" s="21"/>
      <c r="H319" s="20"/>
      <c r="I319" s="9"/>
      <c r="J319" s="9"/>
      <c r="K319" s="21">
        <f>SUM(T316:T318)</f>
        <v>535.28</v>
      </c>
      <c r="L319" s="21"/>
    </row>
    <row r="320" spans="1:22" ht="14.25" x14ac:dyDescent="0.2">
      <c r="A320" s="18"/>
      <c r="B320" s="18"/>
      <c r="C320" s="18"/>
      <c r="D320" s="18" t="s">
        <v>825</v>
      </c>
      <c r="E320" s="19" t="s">
        <v>826</v>
      </c>
      <c r="F320" s="9">
        <f>Source!AQ265</f>
        <v>0.44</v>
      </c>
      <c r="G320" s="21"/>
      <c r="H320" s="20" t="str">
        <f>Source!DI265</f>
        <v>)*4</v>
      </c>
      <c r="I320" s="9">
        <f>Source!AV265</f>
        <v>1</v>
      </c>
      <c r="J320" s="9"/>
      <c r="K320" s="21"/>
      <c r="L320" s="21">
        <f>Source!U265</f>
        <v>7.04</v>
      </c>
    </row>
    <row r="321" spans="1:22" ht="15" x14ac:dyDescent="0.25">
      <c r="A321" s="23"/>
      <c r="B321" s="23"/>
      <c r="C321" s="23"/>
      <c r="D321" s="23"/>
      <c r="E321" s="23"/>
      <c r="F321" s="23"/>
      <c r="G321" s="23"/>
      <c r="H321" s="23"/>
      <c r="I321" s="23"/>
      <c r="J321" s="45">
        <f>K317+K318+K319</f>
        <v>9635.0400000000009</v>
      </c>
      <c r="K321" s="45"/>
      <c r="L321" s="24">
        <f>IF(Source!I265&lt;&gt;0, ROUND(J321/Source!I265, 2), 0)</f>
        <v>2408.7600000000002</v>
      </c>
      <c r="P321" s="22">
        <f>J321</f>
        <v>9635.0400000000009</v>
      </c>
    </row>
    <row r="322" spans="1:22" ht="143.25" x14ac:dyDescent="0.2">
      <c r="A322" s="18">
        <v>33</v>
      </c>
      <c r="B322" s="18">
        <v>33</v>
      </c>
      <c r="C322" s="18" t="s">
        <v>830</v>
      </c>
      <c r="D322" s="18" t="s">
        <v>831</v>
      </c>
      <c r="E322" s="19" t="str">
        <f>Source!H266</f>
        <v>шт.</v>
      </c>
      <c r="F322" s="9">
        <f>Source!I266</f>
        <v>1</v>
      </c>
      <c r="G322" s="21"/>
      <c r="H322" s="20"/>
      <c r="I322" s="9"/>
      <c r="J322" s="9"/>
      <c r="K322" s="21"/>
      <c r="L322" s="21"/>
      <c r="Q322">
        <f>ROUND((Source!BZ266/100)*ROUND((Source!AF266*Source!AV266)*Source!I266, 2), 2)</f>
        <v>420.76</v>
      </c>
      <c r="R322">
        <f>Source!X266</f>
        <v>420.76</v>
      </c>
      <c r="S322">
        <f>ROUND((Source!CA266/100)*ROUND((Source!AF266*Source!AV266)*Source!I266, 2), 2)</f>
        <v>60.11</v>
      </c>
      <c r="T322">
        <f>Source!Y266</f>
        <v>60.11</v>
      </c>
      <c r="U322">
        <f>ROUND((175/100)*ROUND((Source!AE266*Source!AV266)*Source!I266, 2), 2)</f>
        <v>151.81</v>
      </c>
      <c r="V322">
        <f>ROUND((108/100)*ROUND(Source!CS266*Source!I266, 2), 2)</f>
        <v>93.69</v>
      </c>
    </row>
    <row r="323" spans="1:22" ht="14.25" x14ac:dyDescent="0.2">
      <c r="A323" s="18"/>
      <c r="B323" s="18"/>
      <c r="C323" s="18"/>
      <c r="D323" s="18" t="s">
        <v>820</v>
      </c>
      <c r="E323" s="19"/>
      <c r="F323" s="9"/>
      <c r="G323" s="21">
        <f>Source!AO266</f>
        <v>858.69</v>
      </c>
      <c r="H323" s="20" t="str">
        <f>Source!DG266</f>
        <v>)*0,70</v>
      </c>
      <c r="I323" s="9">
        <f>Source!AV266</f>
        <v>1</v>
      </c>
      <c r="J323" s="9">
        <f>IF(Source!BA266&lt;&gt; 0, Source!BA266, 1)</f>
        <v>1</v>
      </c>
      <c r="K323" s="21">
        <f>Source!S266</f>
        <v>601.08000000000004</v>
      </c>
      <c r="L323" s="21"/>
    </row>
    <row r="324" spans="1:22" ht="14.25" x14ac:dyDescent="0.2">
      <c r="A324" s="18"/>
      <c r="B324" s="18"/>
      <c r="C324" s="18"/>
      <c r="D324" s="18" t="s">
        <v>827</v>
      </c>
      <c r="E324" s="19"/>
      <c r="F324" s="9"/>
      <c r="G324" s="21">
        <f>Source!AM266</f>
        <v>195.45</v>
      </c>
      <c r="H324" s="20" t="str">
        <f>Source!DE266</f>
        <v>)*0,70</v>
      </c>
      <c r="I324" s="9">
        <f>Source!AV266</f>
        <v>1</v>
      </c>
      <c r="J324" s="9">
        <f>IF(Source!BB266&lt;&gt; 0, Source!BB266, 1)</f>
        <v>1</v>
      </c>
      <c r="K324" s="21">
        <f>Source!Q266</f>
        <v>136.82</v>
      </c>
      <c r="L324" s="21"/>
    </row>
    <row r="325" spans="1:22" ht="14.25" x14ac:dyDescent="0.2">
      <c r="A325" s="18"/>
      <c r="B325" s="18"/>
      <c r="C325" s="18"/>
      <c r="D325" s="18" t="s">
        <v>828</v>
      </c>
      <c r="E325" s="19"/>
      <c r="F325" s="9"/>
      <c r="G325" s="21">
        <f>Source!AN266</f>
        <v>123.93</v>
      </c>
      <c r="H325" s="20" t="str">
        <f>Source!DF266</f>
        <v>)*0,70</v>
      </c>
      <c r="I325" s="9">
        <f>Source!AV266</f>
        <v>1</v>
      </c>
      <c r="J325" s="9">
        <f>IF(Source!BS266&lt;&gt; 0, Source!BS266, 1)</f>
        <v>1</v>
      </c>
      <c r="K325" s="26">
        <f>Source!R266</f>
        <v>86.75</v>
      </c>
      <c r="L325" s="21"/>
    </row>
    <row r="326" spans="1:22" ht="14.25" x14ac:dyDescent="0.2">
      <c r="A326" s="18"/>
      <c r="B326" s="18"/>
      <c r="C326" s="18"/>
      <c r="D326" s="18" t="s">
        <v>821</v>
      </c>
      <c r="E326" s="19"/>
      <c r="F326" s="9"/>
      <c r="G326" s="21">
        <f>Source!AL266</f>
        <v>1.01</v>
      </c>
      <c r="H326" s="20" t="str">
        <f>Source!DD266</f>
        <v>)*1</v>
      </c>
      <c r="I326" s="9">
        <f>Source!AW266</f>
        <v>1</v>
      </c>
      <c r="J326" s="9">
        <f>IF(Source!BC266&lt;&gt; 0, Source!BC266, 1)</f>
        <v>1</v>
      </c>
      <c r="K326" s="21">
        <f>Source!P266</f>
        <v>1.01</v>
      </c>
      <c r="L326" s="21"/>
    </row>
    <row r="327" spans="1:22" ht="14.25" x14ac:dyDescent="0.2">
      <c r="A327" s="18"/>
      <c r="B327" s="18"/>
      <c r="C327" s="18"/>
      <c r="D327" s="18" t="s">
        <v>822</v>
      </c>
      <c r="E327" s="19" t="s">
        <v>823</v>
      </c>
      <c r="F327" s="9">
        <f>Source!AT266</f>
        <v>70</v>
      </c>
      <c r="G327" s="21"/>
      <c r="H327" s="20"/>
      <c r="I327" s="9"/>
      <c r="J327" s="9"/>
      <c r="K327" s="21">
        <f>SUM(R322:R326)</f>
        <v>420.76</v>
      </c>
      <c r="L327" s="21"/>
    </row>
    <row r="328" spans="1:22" ht="14.25" x14ac:dyDescent="0.2">
      <c r="A328" s="18"/>
      <c r="B328" s="18"/>
      <c r="C328" s="18"/>
      <c r="D328" s="18" t="s">
        <v>824</v>
      </c>
      <c r="E328" s="19" t="s">
        <v>823</v>
      </c>
      <c r="F328" s="9">
        <f>Source!AU266</f>
        <v>10</v>
      </c>
      <c r="G328" s="21"/>
      <c r="H328" s="20"/>
      <c r="I328" s="9"/>
      <c r="J328" s="9"/>
      <c r="K328" s="21">
        <f>SUM(T322:T327)</f>
        <v>60.11</v>
      </c>
      <c r="L328" s="21"/>
    </row>
    <row r="329" spans="1:22" ht="14.25" x14ac:dyDescent="0.2">
      <c r="A329" s="18"/>
      <c r="B329" s="18"/>
      <c r="C329" s="18"/>
      <c r="D329" s="18" t="s">
        <v>829</v>
      </c>
      <c r="E329" s="19" t="s">
        <v>823</v>
      </c>
      <c r="F329" s="9">
        <f>108</f>
        <v>108</v>
      </c>
      <c r="G329" s="21"/>
      <c r="H329" s="20"/>
      <c r="I329" s="9"/>
      <c r="J329" s="9"/>
      <c r="K329" s="21">
        <f>SUM(V322:V328)</f>
        <v>93.69</v>
      </c>
      <c r="L329" s="21"/>
    </row>
    <row r="330" spans="1:22" ht="14.25" x14ac:dyDescent="0.2">
      <c r="A330" s="18"/>
      <c r="B330" s="18"/>
      <c r="C330" s="18"/>
      <c r="D330" s="18" t="s">
        <v>825</v>
      </c>
      <c r="E330" s="19" t="s">
        <v>826</v>
      </c>
      <c r="F330" s="9">
        <f>Source!AQ266</f>
        <v>1.21</v>
      </c>
      <c r="G330" s="21"/>
      <c r="H330" s="20" t="str">
        <f>Source!DI266</f>
        <v>)*0,70</v>
      </c>
      <c r="I330" s="9">
        <f>Source!AV266</f>
        <v>1</v>
      </c>
      <c r="J330" s="9"/>
      <c r="K330" s="21"/>
      <c r="L330" s="21">
        <f>Source!U266</f>
        <v>0.84699999999999998</v>
      </c>
    </row>
    <row r="331" spans="1:22" ht="15" x14ac:dyDescent="0.25">
      <c r="A331" s="23"/>
      <c r="B331" s="23"/>
      <c r="C331" s="23"/>
      <c r="D331" s="23"/>
      <c r="E331" s="23"/>
      <c r="F331" s="23"/>
      <c r="G331" s="23"/>
      <c r="H331" s="23"/>
      <c r="I331" s="23"/>
      <c r="J331" s="45">
        <f>K323+K324+K326+K327+K328+K329</f>
        <v>1313.47</v>
      </c>
      <c r="K331" s="45"/>
      <c r="L331" s="24">
        <f>IF(Source!I266&lt;&gt;0, ROUND(J331/Source!I266, 2), 0)</f>
        <v>1313.47</v>
      </c>
      <c r="P331" s="22">
        <f>J331</f>
        <v>1313.47</v>
      </c>
    </row>
    <row r="333" spans="1:22" ht="15" x14ac:dyDescent="0.25">
      <c r="A333" s="44" t="str">
        <f>CONCATENATE("Итого по подразделу: ",IF(Source!G271&lt;&gt;"Новый подраздел", Source!G271, ""))</f>
        <v>Итого по подразделу: Автоматизация ИТП</v>
      </c>
      <c r="B333" s="44"/>
      <c r="C333" s="44"/>
      <c r="D333" s="44"/>
      <c r="E333" s="44"/>
      <c r="F333" s="44"/>
      <c r="G333" s="44"/>
      <c r="H333" s="44"/>
      <c r="I333" s="44"/>
      <c r="J333" s="42">
        <f>SUM(P281:P332)</f>
        <v>50231.44</v>
      </c>
      <c r="K333" s="43"/>
      <c r="L333" s="27"/>
    </row>
    <row r="336" spans="1:22" ht="15" x14ac:dyDescent="0.25">
      <c r="A336" s="44" t="str">
        <f>CONCATENATE("Итого по разделу: ",IF(Source!G301&lt;&gt;"Новый раздел", Source!G301, ""))</f>
        <v>Итого по разделу: Внутренние сети отопления и ИТП</v>
      </c>
      <c r="B336" s="44"/>
      <c r="C336" s="44"/>
      <c r="D336" s="44"/>
      <c r="E336" s="44"/>
      <c r="F336" s="44"/>
      <c r="G336" s="44"/>
      <c r="H336" s="44"/>
      <c r="I336" s="44"/>
      <c r="J336" s="42">
        <f>SUM(P158:P335)</f>
        <v>296053.59999999998</v>
      </c>
      <c r="K336" s="43"/>
      <c r="L336" s="27"/>
    </row>
    <row r="339" spans="1:22" ht="16.5" x14ac:dyDescent="0.25">
      <c r="A339" s="46" t="str">
        <f>CONCATENATE("Раздел: ",IF(Source!G331&lt;&gt;"Новый раздел", Source!G331, ""))</f>
        <v>Раздел: Вентиляция</v>
      </c>
      <c r="B339" s="46"/>
      <c r="C339" s="46"/>
      <c r="D339" s="46"/>
      <c r="E339" s="46"/>
      <c r="F339" s="46"/>
      <c r="G339" s="46"/>
      <c r="H339" s="46"/>
      <c r="I339" s="46"/>
      <c r="J339" s="46"/>
      <c r="K339" s="46"/>
      <c r="L339" s="46"/>
    </row>
    <row r="341" spans="1:22" ht="16.5" x14ac:dyDescent="0.25">
      <c r="A341" s="46" t="str">
        <f>CONCATENATE("Подраздел: ",IF(Source!G335&lt;&gt;"Новый подраздел", Source!G335, ""))</f>
        <v>Подраздел: Общеобменная вентиляция</v>
      </c>
      <c r="B341" s="46"/>
      <c r="C341" s="46"/>
      <c r="D341" s="46"/>
      <c r="E341" s="46"/>
      <c r="F341" s="46"/>
      <c r="G341" s="46"/>
      <c r="H341" s="46"/>
      <c r="I341" s="46"/>
      <c r="J341" s="46"/>
      <c r="K341" s="46"/>
      <c r="L341" s="46"/>
    </row>
    <row r="342" spans="1:22" ht="42.75" x14ac:dyDescent="0.2">
      <c r="A342" s="18">
        <v>34</v>
      </c>
      <c r="B342" s="18">
        <v>34</v>
      </c>
      <c r="C342" s="18" t="str">
        <f>Source!F342</f>
        <v>1.18-2403-20-4/1</v>
      </c>
      <c r="D342" s="18" t="str">
        <f>Source!G342</f>
        <v>Техническое обслуживание вытяжных установок производительностью до 20000 м3/ч - ежеквартальное</v>
      </c>
      <c r="E342" s="19" t="str">
        <f>Source!H342</f>
        <v>установка</v>
      </c>
      <c r="F342" s="9">
        <f>Source!I342</f>
        <v>4</v>
      </c>
      <c r="G342" s="21"/>
      <c r="H342" s="20"/>
      <c r="I342" s="9"/>
      <c r="J342" s="9"/>
      <c r="K342" s="21"/>
      <c r="L342" s="21"/>
      <c r="Q342">
        <f>ROUND((Source!BZ342/100)*ROUND((Source!AF342*Source!AV342)*Source!I342, 2), 2)</f>
        <v>10330.540000000001</v>
      </c>
      <c r="R342">
        <f>Source!X342</f>
        <v>10330.540000000001</v>
      </c>
      <c r="S342">
        <f>ROUND((Source!CA342/100)*ROUND((Source!AF342*Source!AV342)*Source!I342, 2), 2)</f>
        <v>1475.79</v>
      </c>
      <c r="T342">
        <f>Source!Y342</f>
        <v>1475.79</v>
      </c>
      <c r="U342">
        <f>ROUND((175/100)*ROUND((Source!AE342*Source!AV342)*Source!I342, 2), 2)</f>
        <v>0</v>
      </c>
      <c r="V342">
        <f>ROUND((108/100)*ROUND(Source!CS342*Source!I342, 2), 2)</f>
        <v>0</v>
      </c>
    </row>
    <row r="343" spans="1:22" ht="14.25" x14ac:dyDescent="0.2">
      <c r="A343" s="18"/>
      <c r="B343" s="18"/>
      <c r="C343" s="18"/>
      <c r="D343" s="18" t="s">
        <v>820</v>
      </c>
      <c r="E343" s="19"/>
      <c r="F343" s="9"/>
      <c r="G343" s="21">
        <f>Source!AO342</f>
        <v>1844.74</v>
      </c>
      <c r="H343" s="20" t="str">
        <f>Source!DG342</f>
        <v>)*2</v>
      </c>
      <c r="I343" s="9">
        <f>Source!AV342</f>
        <v>1</v>
      </c>
      <c r="J343" s="9">
        <f>IF(Source!BA342&lt;&gt; 0, Source!BA342, 1)</f>
        <v>1</v>
      </c>
      <c r="K343" s="21">
        <f>Source!S342</f>
        <v>14757.92</v>
      </c>
      <c r="L343" s="21"/>
    </row>
    <row r="344" spans="1:22" ht="14.25" x14ac:dyDescent="0.2">
      <c r="A344" s="18"/>
      <c r="B344" s="18"/>
      <c r="C344" s="18"/>
      <c r="D344" s="18" t="s">
        <v>821</v>
      </c>
      <c r="E344" s="19"/>
      <c r="F344" s="9"/>
      <c r="G344" s="21">
        <f>Source!AL342</f>
        <v>0.13</v>
      </c>
      <c r="H344" s="20" t="str">
        <f>Source!DD342</f>
        <v>)*2</v>
      </c>
      <c r="I344" s="9">
        <f>Source!AW342</f>
        <v>1</v>
      </c>
      <c r="J344" s="9">
        <f>IF(Source!BC342&lt;&gt; 0, Source!BC342, 1)</f>
        <v>1</v>
      </c>
      <c r="K344" s="21">
        <f>Source!P342</f>
        <v>1.04</v>
      </c>
      <c r="L344" s="21"/>
    </row>
    <row r="345" spans="1:22" ht="14.25" x14ac:dyDescent="0.2">
      <c r="A345" s="18"/>
      <c r="B345" s="18"/>
      <c r="C345" s="18"/>
      <c r="D345" s="18" t="s">
        <v>822</v>
      </c>
      <c r="E345" s="19" t="s">
        <v>823</v>
      </c>
      <c r="F345" s="9">
        <f>Source!AT342</f>
        <v>70</v>
      </c>
      <c r="G345" s="21"/>
      <c r="H345" s="20"/>
      <c r="I345" s="9"/>
      <c r="J345" s="9"/>
      <c r="K345" s="21">
        <f>SUM(R342:R344)</f>
        <v>10330.540000000001</v>
      </c>
      <c r="L345" s="21"/>
    </row>
    <row r="346" spans="1:22" ht="14.25" x14ac:dyDescent="0.2">
      <c r="A346" s="18"/>
      <c r="B346" s="18"/>
      <c r="C346" s="18"/>
      <c r="D346" s="18" t="s">
        <v>824</v>
      </c>
      <c r="E346" s="19" t="s">
        <v>823</v>
      </c>
      <c r="F346" s="9">
        <f>Source!AU342</f>
        <v>10</v>
      </c>
      <c r="G346" s="21"/>
      <c r="H346" s="20"/>
      <c r="I346" s="9"/>
      <c r="J346" s="9"/>
      <c r="K346" s="21">
        <f>SUM(T342:T345)</f>
        <v>1475.79</v>
      </c>
      <c r="L346" s="21"/>
    </row>
    <row r="347" spans="1:22" ht="14.25" x14ac:dyDescent="0.2">
      <c r="A347" s="18"/>
      <c r="B347" s="18"/>
      <c r="C347" s="18"/>
      <c r="D347" s="18" t="s">
        <v>825</v>
      </c>
      <c r="E347" s="19" t="s">
        <v>826</v>
      </c>
      <c r="F347" s="9">
        <f>Source!AQ342</f>
        <v>2.78</v>
      </c>
      <c r="G347" s="21"/>
      <c r="H347" s="20" t="str">
        <f>Source!DI342</f>
        <v>)*2</v>
      </c>
      <c r="I347" s="9">
        <f>Source!AV342</f>
        <v>1</v>
      </c>
      <c r="J347" s="9"/>
      <c r="K347" s="21"/>
      <c r="L347" s="21">
        <f>Source!U342</f>
        <v>22.24</v>
      </c>
    </row>
    <row r="348" spans="1:22" ht="15" x14ac:dyDescent="0.25">
      <c r="A348" s="23"/>
      <c r="B348" s="23"/>
      <c r="C348" s="23"/>
      <c r="D348" s="23"/>
      <c r="E348" s="23"/>
      <c r="F348" s="23"/>
      <c r="G348" s="23"/>
      <c r="H348" s="23"/>
      <c r="I348" s="23"/>
      <c r="J348" s="45">
        <f>K343+K344+K345+K346</f>
        <v>26565.29</v>
      </c>
      <c r="K348" s="45"/>
      <c r="L348" s="24">
        <f>IF(Source!I342&lt;&gt;0, ROUND(J348/Source!I342, 2), 0)</f>
        <v>6641.32</v>
      </c>
      <c r="P348" s="22">
        <f>J348</f>
        <v>26565.29</v>
      </c>
    </row>
    <row r="349" spans="1:22" ht="42.75" x14ac:dyDescent="0.2">
      <c r="A349" s="18">
        <v>35</v>
      </c>
      <c r="B349" s="18">
        <v>35</v>
      </c>
      <c r="C349" s="18" t="str">
        <f>Source!F344</f>
        <v>1.18-2403-21-5/1</v>
      </c>
      <c r="D349" s="18" t="str">
        <f>Source!G344</f>
        <v>Техническое обслуживание приточных установок производительностью до 10000 м3/ч - ежеквартальное</v>
      </c>
      <c r="E349" s="19" t="str">
        <f>Source!H344</f>
        <v>установка</v>
      </c>
      <c r="F349" s="9">
        <f>Source!I344</f>
        <v>5</v>
      </c>
      <c r="G349" s="21"/>
      <c r="H349" s="20"/>
      <c r="I349" s="9"/>
      <c r="J349" s="9"/>
      <c r="K349" s="21"/>
      <c r="L349" s="21"/>
      <c r="Q349">
        <f>ROUND((Source!BZ344/100)*ROUND((Source!AF344*Source!AV344)*Source!I344, 2), 2)</f>
        <v>17558.240000000002</v>
      </c>
      <c r="R349">
        <f>Source!X344</f>
        <v>17558.240000000002</v>
      </c>
      <c r="S349">
        <f>ROUND((Source!CA344/100)*ROUND((Source!AF344*Source!AV344)*Source!I344, 2), 2)</f>
        <v>2508.3200000000002</v>
      </c>
      <c r="T349">
        <f>Source!Y344</f>
        <v>2508.3200000000002</v>
      </c>
      <c r="U349">
        <f>ROUND((175/100)*ROUND((Source!AE344*Source!AV344)*Source!I344, 2), 2)</f>
        <v>0.7</v>
      </c>
      <c r="V349">
        <f>ROUND((108/100)*ROUND(Source!CS344*Source!I344, 2), 2)</f>
        <v>0.43</v>
      </c>
    </row>
    <row r="350" spans="1:22" ht="14.25" x14ac:dyDescent="0.2">
      <c r="A350" s="18"/>
      <c r="B350" s="18"/>
      <c r="C350" s="18"/>
      <c r="D350" s="18" t="s">
        <v>820</v>
      </c>
      <c r="E350" s="19"/>
      <c r="F350" s="9"/>
      <c r="G350" s="21">
        <f>Source!AO344</f>
        <v>2508.3200000000002</v>
      </c>
      <c r="H350" s="20" t="str">
        <f>Source!DG344</f>
        <v>)*2</v>
      </c>
      <c r="I350" s="9">
        <f>Source!AV344</f>
        <v>1</v>
      </c>
      <c r="J350" s="9">
        <f>IF(Source!BA344&lt;&gt; 0, Source!BA344, 1)</f>
        <v>1</v>
      </c>
      <c r="K350" s="21">
        <f>Source!S344</f>
        <v>25083.200000000001</v>
      </c>
      <c r="L350" s="21"/>
    </row>
    <row r="351" spans="1:22" ht="14.25" x14ac:dyDescent="0.2">
      <c r="A351" s="18"/>
      <c r="B351" s="18"/>
      <c r="C351" s="18"/>
      <c r="D351" s="18" t="s">
        <v>827</v>
      </c>
      <c r="E351" s="19"/>
      <c r="F351" s="9"/>
      <c r="G351" s="21">
        <f>Source!AM344</f>
        <v>2.98</v>
      </c>
      <c r="H351" s="20" t="str">
        <f>Source!DE344</f>
        <v>)*2</v>
      </c>
      <c r="I351" s="9">
        <f>Source!AV344</f>
        <v>1</v>
      </c>
      <c r="J351" s="9">
        <f>IF(Source!BB344&lt;&gt; 0, Source!BB344, 1)</f>
        <v>1</v>
      </c>
      <c r="K351" s="21">
        <f>Source!Q344</f>
        <v>29.8</v>
      </c>
      <c r="L351" s="21"/>
    </row>
    <row r="352" spans="1:22" ht="14.25" x14ac:dyDescent="0.2">
      <c r="A352" s="18"/>
      <c r="B352" s="18"/>
      <c r="C352" s="18"/>
      <c r="D352" s="18" t="s">
        <v>828</v>
      </c>
      <c r="E352" s="19"/>
      <c r="F352" s="9"/>
      <c r="G352" s="21">
        <f>Source!AN344</f>
        <v>0.04</v>
      </c>
      <c r="H352" s="20" t="str">
        <f>Source!DF344</f>
        <v>)*2</v>
      </c>
      <c r="I352" s="9">
        <f>Source!AV344</f>
        <v>1</v>
      </c>
      <c r="J352" s="9">
        <f>IF(Source!BS344&lt;&gt; 0, Source!BS344, 1)</f>
        <v>1</v>
      </c>
      <c r="K352" s="26">
        <f>Source!R344</f>
        <v>0.4</v>
      </c>
      <c r="L352" s="21"/>
    </row>
    <row r="353" spans="1:22" ht="14.25" x14ac:dyDescent="0.2">
      <c r="A353" s="18"/>
      <c r="B353" s="18"/>
      <c r="C353" s="18"/>
      <c r="D353" s="18" t="s">
        <v>821</v>
      </c>
      <c r="E353" s="19"/>
      <c r="F353" s="9"/>
      <c r="G353" s="21">
        <f>Source!AL344</f>
        <v>17.95</v>
      </c>
      <c r="H353" s="20" t="str">
        <f>Source!DD344</f>
        <v>)*2</v>
      </c>
      <c r="I353" s="9">
        <f>Source!AW344</f>
        <v>1</v>
      </c>
      <c r="J353" s="9">
        <f>IF(Source!BC344&lt;&gt; 0, Source!BC344, 1)</f>
        <v>1</v>
      </c>
      <c r="K353" s="21">
        <f>Source!P344</f>
        <v>179.5</v>
      </c>
      <c r="L353" s="21"/>
    </row>
    <row r="354" spans="1:22" ht="14.25" x14ac:dyDescent="0.2">
      <c r="A354" s="18"/>
      <c r="B354" s="18"/>
      <c r="C354" s="18"/>
      <c r="D354" s="18" t="s">
        <v>822</v>
      </c>
      <c r="E354" s="19" t="s">
        <v>823</v>
      </c>
      <c r="F354" s="9">
        <f>Source!AT344</f>
        <v>70</v>
      </c>
      <c r="G354" s="21"/>
      <c r="H354" s="20"/>
      <c r="I354" s="9"/>
      <c r="J354" s="9"/>
      <c r="K354" s="21">
        <f>SUM(R349:R353)</f>
        <v>17558.240000000002</v>
      </c>
      <c r="L354" s="21"/>
    </row>
    <row r="355" spans="1:22" ht="14.25" x14ac:dyDescent="0.2">
      <c r="A355" s="18"/>
      <c r="B355" s="18"/>
      <c r="C355" s="18"/>
      <c r="D355" s="18" t="s">
        <v>824</v>
      </c>
      <c r="E355" s="19" t="s">
        <v>823</v>
      </c>
      <c r="F355" s="9">
        <f>Source!AU344</f>
        <v>10</v>
      </c>
      <c r="G355" s="21"/>
      <c r="H355" s="20"/>
      <c r="I355" s="9"/>
      <c r="J355" s="9"/>
      <c r="K355" s="21">
        <f>SUM(T349:T354)</f>
        <v>2508.3200000000002</v>
      </c>
      <c r="L355" s="21"/>
    </row>
    <row r="356" spans="1:22" ht="14.25" x14ac:dyDescent="0.2">
      <c r="A356" s="18"/>
      <c r="B356" s="18"/>
      <c r="C356" s="18"/>
      <c r="D356" s="18" t="s">
        <v>829</v>
      </c>
      <c r="E356" s="19" t="s">
        <v>823</v>
      </c>
      <c r="F356" s="9">
        <f>108</f>
        <v>108</v>
      </c>
      <c r="G356" s="21"/>
      <c r="H356" s="20"/>
      <c r="I356" s="9"/>
      <c r="J356" s="9"/>
      <c r="K356" s="21">
        <f>SUM(V349:V355)</f>
        <v>0.43</v>
      </c>
      <c r="L356" s="21"/>
    </row>
    <row r="357" spans="1:22" ht="14.25" x14ac:dyDescent="0.2">
      <c r="A357" s="18"/>
      <c r="B357" s="18"/>
      <c r="C357" s="18"/>
      <c r="D357" s="18" t="s">
        <v>825</v>
      </c>
      <c r="E357" s="19" t="s">
        <v>826</v>
      </c>
      <c r="F357" s="9">
        <f>Source!AQ344</f>
        <v>3.78</v>
      </c>
      <c r="G357" s="21"/>
      <c r="H357" s="20" t="str">
        <f>Source!DI344</f>
        <v>)*2</v>
      </c>
      <c r="I357" s="9">
        <f>Source!AV344</f>
        <v>1</v>
      </c>
      <c r="J357" s="9"/>
      <c r="K357" s="21"/>
      <c r="L357" s="21">
        <f>Source!U344</f>
        <v>37.799999999999997</v>
      </c>
    </row>
    <row r="358" spans="1:22" ht="15" x14ac:dyDescent="0.25">
      <c r="A358" s="23"/>
      <c r="B358" s="23"/>
      <c r="C358" s="23"/>
      <c r="D358" s="23"/>
      <c r="E358" s="23"/>
      <c r="F358" s="23"/>
      <c r="G358" s="23"/>
      <c r="H358" s="23"/>
      <c r="I358" s="23"/>
      <c r="J358" s="45">
        <f>K350+K351+K353+K354+K355+K356</f>
        <v>45359.490000000005</v>
      </c>
      <c r="K358" s="45"/>
      <c r="L358" s="24">
        <f>IF(Source!I344&lt;&gt;0, ROUND(J358/Source!I344, 2), 0)</f>
        <v>9071.9</v>
      </c>
      <c r="P358" s="22">
        <f>J358</f>
        <v>45359.490000000005</v>
      </c>
    </row>
    <row r="359" spans="1:22" ht="42.75" x14ac:dyDescent="0.2">
      <c r="A359" s="18">
        <v>36</v>
      </c>
      <c r="B359" s="18">
        <v>36</v>
      </c>
      <c r="C359" s="18" t="str">
        <f>Source!F347</f>
        <v>1.18-2403-20-3/1</v>
      </c>
      <c r="D359" s="18" t="str">
        <f>Source!G347</f>
        <v>Техническое обслуживание вытяжных установок производительностью до 5000 м3/ч - ежеквартальное</v>
      </c>
      <c r="E359" s="19" t="str">
        <f>Source!H347</f>
        <v>установка</v>
      </c>
      <c r="F359" s="9">
        <f>Source!I347</f>
        <v>5</v>
      </c>
      <c r="G359" s="21"/>
      <c r="H359" s="20"/>
      <c r="I359" s="9"/>
      <c r="J359" s="9"/>
      <c r="K359" s="21"/>
      <c r="L359" s="21"/>
      <c r="Q359">
        <f>ROUND((Source!BZ347/100)*ROUND((Source!AF347*Source!AV347)*Source!I347, 2), 2)</f>
        <v>11055.17</v>
      </c>
      <c r="R359">
        <f>Source!X347</f>
        <v>11055.17</v>
      </c>
      <c r="S359">
        <f>ROUND((Source!CA347/100)*ROUND((Source!AF347*Source!AV347)*Source!I347, 2), 2)</f>
        <v>1579.31</v>
      </c>
      <c r="T359">
        <f>Source!Y347</f>
        <v>1579.31</v>
      </c>
      <c r="U359">
        <f>ROUND((175/100)*ROUND((Source!AE347*Source!AV347)*Source!I347, 2), 2)</f>
        <v>0</v>
      </c>
      <c r="V359">
        <f>ROUND((108/100)*ROUND(Source!CS347*Source!I347, 2), 2)</f>
        <v>0</v>
      </c>
    </row>
    <row r="360" spans="1:22" ht="14.25" x14ac:dyDescent="0.2">
      <c r="A360" s="18"/>
      <c r="B360" s="18"/>
      <c r="C360" s="18"/>
      <c r="D360" s="18" t="s">
        <v>820</v>
      </c>
      <c r="E360" s="19"/>
      <c r="F360" s="9"/>
      <c r="G360" s="21">
        <f>Source!AO347</f>
        <v>1579.31</v>
      </c>
      <c r="H360" s="20" t="str">
        <f>Source!DG347</f>
        <v>)*2</v>
      </c>
      <c r="I360" s="9">
        <f>Source!AV347</f>
        <v>1</v>
      </c>
      <c r="J360" s="9">
        <f>IF(Source!BA347&lt;&gt; 0, Source!BA347, 1)</f>
        <v>1</v>
      </c>
      <c r="K360" s="21">
        <f>Source!S347</f>
        <v>15793.1</v>
      </c>
      <c r="L360" s="21"/>
    </row>
    <row r="361" spans="1:22" ht="14.25" x14ac:dyDescent="0.2">
      <c r="A361" s="18"/>
      <c r="B361" s="18"/>
      <c r="C361" s="18"/>
      <c r="D361" s="18" t="s">
        <v>821</v>
      </c>
      <c r="E361" s="19"/>
      <c r="F361" s="9"/>
      <c r="G361" s="21">
        <f>Source!AL347</f>
        <v>0.03</v>
      </c>
      <c r="H361" s="20" t="str">
        <f>Source!DD347</f>
        <v>)*2</v>
      </c>
      <c r="I361" s="9">
        <f>Source!AW347</f>
        <v>1</v>
      </c>
      <c r="J361" s="9">
        <f>IF(Source!BC347&lt;&gt; 0, Source!BC347, 1)</f>
        <v>1</v>
      </c>
      <c r="K361" s="21">
        <f>Source!P347</f>
        <v>0.3</v>
      </c>
      <c r="L361" s="21"/>
    </row>
    <row r="362" spans="1:22" ht="14.25" x14ac:dyDescent="0.2">
      <c r="A362" s="18"/>
      <c r="B362" s="18"/>
      <c r="C362" s="18"/>
      <c r="D362" s="18" t="s">
        <v>822</v>
      </c>
      <c r="E362" s="19" t="s">
        <v>823</v>
      </c>
      <c r="F362" s="9">
        <f>Source!AT347</f>
        <v>70</v>
      </c>
      <c r="G362" s="21"/>
      <c r="H362" s="20"/>
      <c r="I362" s="9"/>
      <c r="J362" s="9"/>
      <c r="K362" s="21">
        <f>SUM(R359:R361)</f>
        <v>11055.17</v>
      </c>
      <c r="L362" s="21"/>
    </row>
    <row r="363" spans="1:22" ht="14.25" x14ac:dyDescent="0.2">
      <c r="A363" s="18"/>
      <c r="B363" s="18"/>
      <c r="C363" s="18"/>
      <c r="D363" s="18" t="s">
        <v>824</v>
      </c>
      <c r="E363" s="19" t="s">
        <v>823</v>
      </c>
      <c r="F363" s="9">
        <f>Source!AU347</f>
        <v>10</v>
      </c>
      <c r="G363" s="21"/>
      <c r="H363" s="20"/>
      <c r="I363" s="9"/>
      <c r="J363" s="9"/>
      <c r="K363" s="21">
        <f>SUM(T359:T362)</f>
        <v>1579.31</v>
      </c>
      <c r="L363" s="21"/>
    </row>
    <row r="364" spans="1:22" ht="14.25" x14ac:dyDescent="0.2">
      <c r="A364" s="18"/>
      <c r="B364" s="18"/>
      <c r="C364" s="18"/>
      <c r="D364" s="18" t="s">
        <v>825</v>
      </c>
      <c r="E364" s="19" t="s">
        <v>826</v>
      </c>
      <c r="F364" s="9">
        <f>Source!AQ347</f>
        <v>2.38</v>
      </c>
      <c r="G364" s="21"/>
      <c r="H364" s="20" t="str">
        <f>Source!DI347</f>
        <v>)*2</v>
      </c>
      <c r="I364" s="9">
        <f>Source!AV347</f>
        <v>1</v>
      </c>
      <c r="J364" s="9"/>
      <c r="K364" s="21"/>
      <c r="L364" s="21">
        <f>Source!U347</f>
        <v>23.799999999999997</v>
      </c>
    </row>
    <row r="365" spans="1:22" ht="15" x14ac:dyDescent="0.25">
      <c r="A365" s="23"/>
      <c r="B365" s="23"/>
      <c r="C365" s="23"/>
      <c r="D365" s="23"/>
      <c r="E365" s="23"/>
      <c r="F365" s="23"/>
      <c r="G365" s="23"/>
      <c r="H365" s="23"/>
      <c r="I365" s="23"/>
      <c r="J365" s="45">
        <f>K360+K361+K362+K363</f>
        <v>28427.88</v>
      </c>
      <c r="K365" s="45"/>
      <c r="L365" s="24">
        <f>IF(Source!I347&lt;&gt;0, ROUND(J365/Source!I347, 2), 0)</f>
        <v>5685.58</v>
      </c>
      <c r="P365" s="22">
        <f>J365</f>
        <v>28427.88</v>
      </c>
    </row>
    <row r="367" spans="1:22" ht="15" x14ac:dyDescent="0.25">
      <c r="A367" s="44" t="str">
        <f>CONCATENATE("Итого по подразделу: ",IF(Source!G353&lt;&gt;"Новый подраздел", Source!G353, ""))</f>
        <v>Итого по подразделу: Общеобменная вентиляция</v>
      </c>
      <c r="B367" s="44"/>
      <c r="C367" s="44"/>
      <c r="D367" s="44"/>
      <c r="E367" s="44"/>
      <c r="F367" s="44"/>
      <c r="G367" s="44"/>
      <c r="H367" s="44"/>
      <c r="I367" s="44"/>
      <c r="J367" s="42">
        <f>SUM(P341:P366)</f>
        <v>100352.66</v>
      </c>
      <c r="K367" s="43"/>
      <c r="L367" s="27"/>
    </row>
    <row r="369" spans="1:22" hidden="1" x14ac:dyDescent="0.2"/>
    <row r="370" spans="1:22" ht="16.5" hidden="1" x14ac:dyDescent="0.25">
      <c r="A370" s="46" t="str">
        <f>CONCATENATE("Подраздел: ",IF(Source!G383&lt;&gt;"Новый подраздел", Source!G383, ""))</f>
        <v>Подраздел: Очистка и дезинфекция воздуховодов</v>
      </c>
      <c r="B370" s="46"/>
      <c r="C370" s="46"/>
      <c r="D370" s="46"/>
      <c r="E370" s="46"/>
      <c r="F370" s="46"/>
      <c r="G370" s="46"/>
      <c r="H370" s="46"/>
      <c r="I370" s="46"/>
      <c r="J370" s="46"/>
      <c r="K370" s="46"/>
      <c r="L370" s="46"/>
    </row>
    <row r="371" spans="1:22" hidden="1" x14ac:dyDescent="0.2"/>
    <row r="372" spans="1:22" ht="15" hidden="1" x14ac:dyDescent="0.25">
      <c r="A372" s="44" t="str">
        <f>CONCATENATE("Итого по подразделу: ",IF(Source!G390&lt;&gt;"Новый подраздел", Source!G390, ""))</f>
        <v>Итого по подразделу: Очистка и дезинфекция воздуховодов</v>
      </c>
      <c r="B372" s="44"/>
      <c r="C372" s="44"/>
      <c r="D372" s="44"/>
      <c r="E372" s="44"/>
      <c r="F372" s="44"/>
      <c r="G372" s="44"/>
      <c r="H372" s="44"/>
      <c r="I372" s="44"/>
      <c r="J372" s="42">
        <f>SUM(P370:P371)</f>
        <v>0</v>
      </c>
      <c r="K372" s="43"/>
      <c r="L372" s="27"/>
    </row>
    <row r="375" spans="1:22" ht="15" x14ac:dyDescent="0.25">
      <c r="A375" s="44" t="str">
        <f>CONCATENATE("Итого по разделу: ",IF(Source!G420&lt;&gt;"Новый раздел", Source!G420, ""))</f>
        <v>Итого по разделу: Вентиляция</v>
      </c>
      <c r="B375" s="44"/>
      <c r="C375" s="44"/>
      <c r="D375" s="44"/>
      <c r="E375" s="44"/>
      <c r="F375" s="44"/>
      <c r="G375" s="44"/>
      <c r="H375" s="44"/>
      <c r="I375" s="44"/>
      <c r="J375" s="42">
        <f>SUM(P339:P374)</f>
        <v>100352.66</v>
      </c>
      <c r="K375" s="43"/>
      <c r="L375" s="27"/>
    </row>
    <row r="378" spans="1:22" ht="16.5" x14ac:dyDescent="0.25">
      <c r="A378" s="46" t="str">
        <f>CONCATENATE("Раздел: ",IF(Source!G450&lt;&gt;"Новый раздел", Source!G450, ""))</f>
        <v>Раздел: Теплоснабжение</v>
      </c>
      <c r="B378" s="46"/>
      <c r="C378" s="46"/>
      <c r="D378" s="46"/>
      <c r="E378" s="46"/>
      <c r="F378" s="46"/>
      <c r="G378" s="46"/>
      <c r="H378" s="46"/>
      <c r="I378" s="46"/>
      <c r="J378" s="46"/>
      <c r="K378" s="46"/>
      <c r="L378" s="46"/>
    </row>
    <row r="379" spans="1:22" ht="42.75" x14ac:dyDescent="0.2">
      <c r="A379" s="18">
        <v>37</v>
      </c>
      <c r="B379" s="18">
        <v>37</v>
      </c>
      <c r="C379" s="18" t="str">
        <f>Source!F457</f>
        <v>1.23-2103-41-1/1</v>
      </c>
      <c r="D379" s="18" t="str">
        <f>Source!G457</f>
        <v>Техническое обслуживание регулирующего клапана (прим. балансировочного)</v>
      </c>
      <c r="E379" s="19" t="str">
        <f>Source!H457</f>
        <v>шт.</v>
      </c>
      <c r="F379" s="9">
        <f>Source!I457</f>
        <v>30</v>
      </c>
      <c r="G379" s="21"/>
      <c r="H379" s="20"/>
      <c r="I379" s="9"/>
      <c r="J379" s="9"/>
      <c r="K379" s="21"/>
      <c r="L379" s="21"/>
      <c r="Q379">
        <f>ROUND((Source!BZ457/100)*ROUND((Source!AF457*Source!AV457)*Source!I457, 2), 2)</f>
        <v>8736</v>
      </c>
      <c r="R379">
        <f>Source!X457</f>
        <v>8736</v>
      </c>
      <c r="S379">
        <f>ROUND((Source!CA457/100)*ROUND((Source!AF457*Source!AV457)*Source!I457, 2), 2)</f>
        <v>1248</v>
      </c>
      <c r="T379">
        <f>Source!Y457</f>
        <v>1248</v>
      </c>
      <c r="U379">
        <f>ROUND((175/100)*ROUND((Source!AE457*Source!AV457)*Source!I457, 2), 2)</f>
        <v>5204.8500000000004</v>
      </c>
      <c r="V379">
        <f>ROUND((108/100)*ROUND(Source!CS457*Source!I457, 2), 2)</f>
        <v>3212.14</v>
      </c>
    </row>
    <row r="380" spans="1:22" ht="14.25" x14ac:dyDescent="0.2">
      <c r="A380" s="18"/>
      <c r="B380" s="18"/>
      <c r="C380" s="18"/>
      <c r="D380" s="18" t="s">
        <v>820</v>
      </c>
      <c r="E380" s="19"/>
      <c r="F380" s="9"/>
      <c r="G380" s="21">
        <f>Source!AO457</f>
        <v>208</v>
      </c>
      <c r="H380" s="20" t="str">
        <f>Source!DG457</f>
        <v>)*2</v>
      </c>
      <c r="I380" s="9">
        <f>Source!AV457</f>
        <v>1</v>
      </c>
      <c r="J380" s="9">
        <f>IF(Source!BA457&lt;&gt; 0, Source!BA457, 1)</f>
        <v>1</v>
      </c>
      <c r="K380" s="21">
        <f>Source!S457</f>
        <v>12480</v>
      </c>
      <c r="L380" s="21"/>
    </row>
    <row r="381" spans="1:22" ht="14.25" x14ac:dyDescent="0.2">
      <c r="A381" s="18"/>
      <c r="B381" s="18"/>
      <c r="C381" s="18"/>
      <c r="D381" s="18" t="s">
        <v>827</v>
      </c>
      <c r="E381" s="19"/>
      <c r="F381" s="9"/>
      <c r="G381" s="21">
        <f>Source!AM457</f>
        <v>78.180000000000007</v>
      </c>
      <c r="H381" s="20" t="str">
        <f>Source!DE457</f>
        <v>)*2</v>
      </c>
      <c r="I381" s="9">
        <f>Source!AV457</f>
        <v>1</v>
      </c>
      <c r="J381" s="9">
        <f>IF(Source!BB457&lt;&gt; 0, Source!BB457, 1)</f>
        <v>1</v>
      </c>
      <c r="K381" s="21">
        <f>Source!Q457</f>
        <v>4690.8</v>
      </c>
      <c r="L381" s="21"/>
    </row>
    <row r="382" spans="1:22" ht="14.25" x14ac:dyDescent="0.2">
      <c r="A382" s="18"/>
      <c r="B382" s="18"/>
      <c r="C382" s="18"/>
      <c r="D382" s="18" t="s">
        <v>828</v>
      </c>
      <c r="E382" s="19"/>
      <c r="F382" s="9"/>
      <c r="G382" s="21">
        <f>Source!AN457</f>
        <v>49.57</v>
      </c>
      <c r="H382" s="20" t="str">
        <f>Source!DF457</f>
        <v>)*2</v>
      </c>
      <c r="I382" s="9">
        <f>Source!AV457</f>
        <v>1</v>
      </c>
      <c r="J382" s="9">
        <f>IF(Source!BS457&lt;&gt; 0, Source!BS457, 1)</f>
        <v>1</v>
      </c>
      <c r="K382" s="26">
        <f>Source!R457</f>
        <v>2974.2</v>
      </c>
      <c r="L382" s="21"/>
    </row>
    <row r="383" spans="1:22" ht="14.25" x14ac:dyDescent="0.2">
      <c r="A383" s="18"/>
      <c r="B383" s="18"/>
      <c r="C383" s="18"/>
      <c r="D383" s="18" t="s">
        <v>822</v>
      </c>
      <c r="E383" s="19" t="s">
        <v>823</v>
      </c>
      <c r="F383" s="9">
        <f>Source!AT457</f>
        <v>70</v>
      </c>
      <c r="G383" s="21"/>
      <c r="H383" s="20"/>
      <c r="I383" s="9"/>
      <c r="J383" s="9"/>
      <c r="K383" s="21">
        <f>SUM(R379:R382)</f>
        <v>8736</v>
      </c>
      <c r="L383" s="21"/>
    </row>
    <row r="384" spans="1:22" ht="14.25" x14ac:dyDescent="0.2">
      <c r="A384" s="18"/>
      <c r="B384" s="18"/>
      <c r="C384" s="18"/>
      <c r="D384" s="18" t="s">
        <v>824</v>
      </c>
      <c r="E384" s="19" t="s">
        <v>823</v>
      </c>
      <c r="F384" s="9">
        <f>Source!AU457</f>
        <v>10</v>
      </c>
      <c r="G384" s="21"/>
      <c r="H384" s="20"/>
      <c r="I384" s="9"/>
      <c r="J384" s="9"/>
      <c r="K384" s="21">
        <f>SUM(T379:T383)</f>
        <v>1248</v>
      </c>
      <c r="L384" s="21"/>
    </row>
    <row r="385" spans="1:22" ht="14.25" x14ac:dyDescent="0.2">
      <c r="A385" s="18"/>
      <c r="B385" s="18"/>
      <c r="C385" s="18"/>
      <c r="D385" s="18" t="s">
        <v>829</v>
      </c>
      <c r="E385" s="19" t="s">
        <v>823</v>
      </c>
      <c r="F385" s="9">
        <f>108</f>
        <v>108</v>
      </c>
      <c r="G385" s="21"/>
      <c r="H385" s="20"/>
      <c r="I385" s="9"/>
      <c r="J385" s="9"/>
      <c r="K385" s="21">
        <f>SUM(V379:V384)</f>
        <v>3212.14</v>
      </c>
      <c r="L385" s="21"/>
    </row>
    <row r="386" spans="1:22" ht="14.25" x14ac:dyDescent="0.2">
      <c r="A386" s="18"/>
      <c r="B386" s="18"/>
      <c r="C386" s="18"/>
      <c r="D386" s="18" t="s">
        <v>825</v>
      </c>
      <c r="E386" s="19" t="s">
        <v>826</v>
      </c>
      <c r="F386" s="9">
        <f>Source!AQ457</f>
        <v>0.37</v>
      </c>
      <c r="G386" s="21"/>
      <c r="H386" s="20" t="str">
        <f>Source!DI457</f>
        <v>)*2</v>
      </c>
      <c r="I386" s="9">
        <f>Source!AV457</f>
        <v>1</v>
      </c>
      <c r="J386" s="9"/>
      <c r="K386" s="21"/>
      <c r="L386" s="21">
        <f>Source!U457</f>
        <v>22.2</v>
      </c>
    </row>
    <row r="387" spans="1:22" ht="15" x14ac:dyDescent="0.25">
      <c r="A387" s="23"/>
      <c r="B387" s="23"/>
      <c r="C387" s="23"/>
      <c r="D387" s="23"/>
      <c r="E387" s="23"/>
      <c r="F387" s="23"/>
      <c r="G387" s="23"/>
      <c r="H387" s="23"/>
      <c r="I387" s="23"/>
      <c r="J387" s="45">
        <f>K380+K381+K383+K384+K385</f>
        <v>30366.94</v>
      </c>
      <c r="K387" s="45"/>
      <c r="L387" s="24">
        <f>IF(Source!I457&lt;&gt;0, ROUND(J387/Source!I457, 2), 0)</f>
        <v>1012.23</v>
      </c>
      <c r="P387" s="22">
        <f>J387</f>
        <v>30366.94</v>
      </c>
    </row>
    <row r="389" spans="1:22" ht="15" x14ac:dyDescent="0.25">
      <c r="A389" s="44" t="str">
        <f>CONCATENATE("Итого по разделу: ",IF(Source!G459&lt;&gt;"Новый раздел", Source!G459, ""))</f>
        <v>Итого по разделу: Теплоснабжение</v>
      </c>
      <c r="B389" s="44"/>
      <c r="C389" s="44"/>
      <c r="D389" s="44"/>
      <c r="E389" s="44"/>
      <c r="F389" s="44"/>
      <c r="G389" s="44"/>
      <c r="H389" s="44"/>
      <c r="I389" s="44"/>
      <c r="J389" s="42">
        <f>SUM(P378:P388)</f>
        <v>30366.94</v>
      </c>
      <c r="K389" s="43"/>
      <c r="L389" s="27"/>
    </row>
    <row r="392" spans="1:22" ht="16.5" x14ac:dyDescent="0.25">
      <c r="A392" s="46" t="str">
        <f>CONCATENATE("Раздел: ",IF(Source!G489&lt;&gt;"Новый раздел", Source!G489, ""))</f>
        <v>Раздел: Системы электроснабжения</v>
      </c>
      <c r="B392" s="46"/>
      <c r="C392" s="46"/>
      <c r="D392" s="46"/>
      <c r="E392" s="46"/>
      <c r="F392" s="46"/>
      <c r="G392" s="46"/>
      <c r="H392" s="46"/>
      <c r="I392" s="46"/>
      <c r="J392" s="46"/>
      <c r="K392" s="46"/>
      <c r="L392" s="46"/>
    </row>
    <row r="394" spans="1:22" ht="16.5" x14ac:dyDescent="0.25">
      <c r="A394" s="46" t="str">
        <f>CONCATENATE("Подраздел: ",IF(Source!G493&lt;&gt;"Новый подраздел", Source!G493, ""))</f>
        <v>Подраздел: Электроосвещение</v>
      </c>
      <c r="B394" s="46"/>
      <c r="C394" s="46"/>
      <c r="D394" s="46"/>
      <c r="E394" s="46"/>
      <c r="F394" s="46"/>
      <c r="G394" s="46"/>
      <c r="H394" s="46"/>
      <c r="I394" s="46"/>
      <c r="J394" s="46"/>
      <c r="K394" s="46"/>
      <c r="L394" s="46"/>
    </row>
    <row r="395" spans="1:22" ht="71.25" x14ac:dyDescent="0.2">
      <c r="A395" s="18">
        <v>38</v>
      </c>
      <c r="B395" s="18">
        <v>38</v>
      </c>
      <c r="C395" s="18" t="str">
        <f>Source!F499</f>
        <v>1.21-2203-4-1/1</v>
      </c>
      <c r="D395" s="18" t="str">
        <f>Source!G499</f>
        <v>Техническое обслуживание панельного распределительного щита с установочными автоматическими выключателями серии А-3100 на номинальный ток до 600 А</v>
      </c>
      <c r="E395" s="19" t="str">
        <f>Source!H499</f>
        <v>шт.</v>
      </c>
      <c r="F395" s="9">
        <f>Source!I499</f>
        <v>1</v>
      </c>
      <c r="G395" s="21"/>
      <c r="H395" s="20"/>
      <c r="I395" s="9"/>
      <c r="J395" s="9"/>
      <c r="K395" s="21"/>
      <c r="L395" s="21"/>
      <c r="Q395">
        <f>ROUND((Source!BZ499/100)*ROUND((Source!AF499*Source!AV499)*Source!I499, 2), 2)</f>
        <v>11670.55</v>
      </c>
      <c r="R395">
        <f>Source!X499</f>
        <v>11670.55</v>
      </c>
      <c r="S395">
        <f>ROUND((Source!CA499/100)*ROUND((Source!AF499*Source!AV499)*Source!I499, 2), 2)</f>
        <v>1667.22</v>
      </c>
      <c r="T395">
        <f>Source!Y499</f>
        <v>1667.22</v>
      </c>
      <c r="U395">
        <f>ROUND((175/100)*ROUND((Source!AE499*Source!AV499)*Source!I499, 2), 2)</f>
        <v>0</v>
      </c>
      <c r="V395">
        <f>ROUND((108/100)*ROUND(Source!CS499*Source!I499, 2), 2)</f>
        <v>0</v>
      </c>
    </row>
    <row r="396" spans="1:22" ht="14.25" x14ac:dyDescent="0.2">
      <c r="A396" s="18"/>
      <c r="B396" s="18"/>
      <c r="C396" s="18"/>
      <c r="D396" s="18" t="s">
        <v>820</v>
      </c>
      <c r="E396" s="19"/>
      <c r="F396" s="9"/>
      <c r="G396" s="21">
        <f>Source!AO499</f>
        <v>8336.11</v>
      </c>
      <c r="H396" s="20" t="str">
        <f>Source!DG499</f>
        <v>)*2</v>
      </c>
      <c r="I396" s="9">
        <f>Source!AV499</f>
        <v>1</v>
      </c>
      <c r="J396" s="9">
        <f>IF(Source!BA499&lt;&gt; 0, Source!BA499, 1)</f>
        <v>1</v>
      </c>
      <c r="K396" s="21">
        <f>Source!S499</f>
        <v>16672.22</v>
      </c>
      <c r="L396" s="21"/>
    </row>
    <row r="397" spans="1:22" ht="14.25" x14ac:dyDescent="0.2">
      <c r="A397" s="18"/>
      <c r="B397" s="18"/>
      <c r="C397" s="18"/>
      <c r="D397" s="18" t="s">
        <v>821</v>
      </c>
      <c r="E397" s="19"/>
      <c r="F397" s="9"/>
      <c r="G397" s="21">
        <f>Source!AL499</f>
        <v>115.07</v>
      </c>
      <c r="H397" s="20" t="str">
        <f>Source!DD499</f>
        <v>)*2</v>
      </c>
      <c r="I397" s="9">
        <f>Source!AW499</f>
        <v>1</v>
      </c>
      <c r="J397" s="9">
        <f>IF(Source!BC499&lt;&gt; 0, Source!BC499, 1)</f>
        <v>1</v>
      </c>
      <c r="K397" s="21">
        <f>Source!P499</f>
        <v>230.14</v>
      </c>
      <c r="L397" s="21"/>
    </row>
    <row r="398" spans="1:22" ht="14.25" x14ac:dyDescent="0.2">
      <c r="A398" s="18"/>
      <c r="B398" s="18"/>
      <c r="C398" s="18"/>
      <c r="D398" s="18" t="s">
        <v>822</v>
      </c>
      <c r="E398" s="19" t="s">
        <v>823</v>
      </c>
      <c r="F398" s="9">
        <f>Source!AT499</f>
        <v>70</v>
      </c>
      <c r="G398" s="21"/>
      <c r="H398" s="20"/>
      <c r="I398" s="9"/>
      <c r="J398" s="9"/>
      <c r="K398" s="21">
        <f>SUM(R395:R397)</f>
        <v>11670.55</v>
      </c>
      <c r="L398" s="21"/>
    </row>
    <row r="399" spans="1:22" ht="14.25" x14ac:dyDescent="0.2">
      <c r="A399" s="18"/>
      <c r="B399" s="18"/>
      <c r="C399" s="18"/>
      <c r="D399" s="18" t="s">
        <v>824</v>
      </c>
      <c r="E399" s="19" t="s">
        <v>823</v>
      </c>
      <c r="F399" s="9">
        <f>Source!AU499</f>
        <v>10</v>
      </c>
      <c r="G399" s="21"/>
      <c r="H399" s="20"/>
      <c r="I399" s="9"/>
      <c r="J399" s="9"/>
      <c r="K399" s="21">
        <f>SUM(T395:T398)</f>
        <v>1667.22</v>
      </c>
      <c r="L399" s="21"/>
    </row>
    <row r="400" spans="1:22" ht="14.25" x14ac:dyDescent="0.2">
      <c r="A400" s="18"/>
      <c r="B400" s="18"/>
      <c r="C400" s="18"/>
      <c r="D400" s="18" t="s">
        <v>825</v>
      </c>
      <c r="E400" s="19" t="s">
        <v>826</v>
      </c>
      <c r="F400" s="9">
        <f>Source!AQ499</f>
        <v>13.5</v>
      </c>
      <c r="G400" s="21"/>
      <c r="H400" s="20" t="str">
        <f>Source!DI499</f>
        <v>)*2</v>
      </c>
      <c r="I400" s="9">
        <f>Source!AV499</f>
        <v>1</v>
      </c>
      <c r="J400" s="9"/>
      <c r="K400" s="21"/>
      <c r="L400" s="21">
        <f>Source!U499</f>
        <v>27</v>
      </c>
    </row>
    <row r="401" spans="1:22" ht="15" x14ac:dyDescent="0.25">
      <c r="A401" s="23"/>
      <c r="B401" s="23"/>
      <c r="C401" s="23"/>
      <c r="D401" s="23"/>
      <c r="E401" s="23"/>
      <c r="F401" s="23"/>
      <c r="G401" s="23"/>
      <c r="H401" s="23"/>
      <c r="I401" s="23"/>
      <c r="J401" s="45">
        <f>K396+K397+K398+K399</f>
        <v>30240.13</v>
      </c>
      <c r="K401" s="45"/>
      <c r="L401" s="24">
        <f>IF(Source!I499&lt;&gt;0, ROUND(J401/Source!I499, 2), 0)</f>
        <v>30240.13</v>
      </c>
      <c r="P401" s="22">
        <f>J401</f>
        <v>30240.13</v>
      </c>
    </row>
    <row r="402" spans="1:22" ht="42.75" x14ac:dyDescent="0.2">
      <c r="A402" s="18">
        <v>39</v>
      </c>
      <c r="B402" s="18">
        <v>39</v>
      </c>
      <c r="C402" s="18" t="str">
        <f>Source!F500</f>
        <v>1.21-2303-28-1/1</v>
      </c>
      <c r="D402" s="18" t="str">
        <f>Source!G500</f>
        <v>Техническое обслуживание автоматического выключателя до 160 А</v>
      </c>
      <c r="E402" s="19" t="str">
        <f>Source!H500</f>
        <v>шт.</v>
      </c>
      <c r="F402" s="9">
        <f>Source!I500</f>
        <v>12</v>
      </c>
      <c r="G402" s="21"/>
      <c r="H402" s="20"/>
      <c r="I402" s="9"/>
      <c r="J402" s="9"/>
      <c r="K402" s="21"/>
      <c r="L402" s="21"/>
      <c r="Q402">
        <f>ROUND((Source!BZ500/100)*ROUND((Source!AF500*Source!AV500)*Source!I500, 2), 2)</f>
        <v>7153.44</v>
      </c>
      <c r="R402">
        <f>Source!X500</f>
        <v>7153.44</v>
      </c>
      <c r="S402">
        <f>ROUND((Source!CA500/100)*ROUND((Source!AF500*Source!AV500)*Source!I500, 2), 2)</f>
        <v>1021.92</v>
      </c>
      <c r="T402">
        <f>Source!Y500</f>
        <v>1021.92</v>
      </c>
      <c r="U402">
        <f>ROUND((175/100)*ROUND((Source!AE500*Source!AV500)*Source!I500, 2), 2)</f>
        <v>0</v>
      </c>
      <c r="V402">
        <f>ROUND((108/100)*ROUND(Source!CS500*Source!I500, 2), 2)</f>
        <v>0</v>
      </c>
    </row>
    <row r="403" spans="1:22" ht="14.25" x14ac:dyDescent="0.2">
      <c r="A403" s="18"/>
      <c r="B403" s="18"/>
      <c r="C403" s="18"/>
      <c r="D403" s="18" t="s">
        <v>820</v>
      </c>
      <c r="E403" s="19"/>
      <c r="F403" s="9"/>
      <c r="G403" s="21">
        <f>Source!AO500</f>
        <v>212.9</v>
      </c>
      <c r="H403" s="20" t="str">
        <f>Source!DG500</f>
        <v>)*4</v>
      </c>
      <c r="I403" s="9">
        <f>Source!AV500</f>
        <v>1</v>
      </c>
      <c r="J403" s="9">
        <f>IF(Source!BA500&lt;&gt; 0, Source!BA500, 1)</f>
        <v>1</v>
      </c>
      <c r="K403" s="21">
        <f>Source!S500</f>
        <v>10219.200000000001</v>
      </c>
      <c r="L403" s="21"/>
    </row>
    <row r="404" spans="1:22" ht="14.25" x14ac:dyDescent="0.2">
      <c r="A404" s="18"/>
      <c r="B404" s="18"/>
      <c r="C404" s="18"/>
      <c r="D404" s="18" t="s">
        <v>821</v>
      </c>
      <c r="E404" s="19"/>
      <c r="F404" s="9"/>
      <c r="G404" s="21">
        <f>Source!AL500</f>
        <v>4.53</v>
      </c>
      <c r="H404" s="20" t="str">
        <f>Source!DD500</f>
        <v>)*4</v>
      </c>
      <c r="I404" s="9">
        <f>Source!AW500</f>
        <v>1</v>
      </c>
      <c r="J404" s="9">
        <f>IF(Source!BC500&lt;&gt; 0, Source!BC500, 1)</f>
        <v>1</v>
      </c>
      <c r="K404" s="21">
        <f>Source!P500</f>
        <v>217.44</v>
      </c>
      <c r="L404" s="21"/>
    </row>
    <row r="405" spans="1:22" ht="14.25" x14ac:dyDescent="0.2">
      <c r="A405" s="18"/>
      <c r="B405" s="18"/>
      <c r="C405" s="18"/>
      <c r="D405" s="18" t="s">
        <v>822</v>
      </c>
      <c r="E405" s="19" t="s">
        <v>823</v>
      </c>
      <c r="F405" s="9">
        <f>Source!AT500</f>
        <v>70</v>
      </c>
      <c r="G405" s="21"/>
      <c r="H405" s="20"/>
      <c r="I405" s="9"/>
      <c r="J405" s="9"/>
      <c r="K405" s="21">
        <f>SUM(R402:R404)</f>
        <v>7153.44</v>
      </c>
      <c r="L405" s="21"/>
    </row>
    <row r="406" spans="1:22" ht="14.25" x14ac:dyDescent="0.2">
      <c r="A406" s="18"/>
      <c r="B406" s="18"/>
      <c r="C406" s="18"/>
      <c r="D406" s="18" t="s">
        <v>824</v>
      </c>
      <c r="E406" s="19" t="s">
        <v>823</v>
      </c>
      <c r="F406" s="9">
        <f>Source!AU500</f>
        <v>10</v>
      </c>
      <c r="G406" s="21"/>
      <c r="H406" s="20"/>
      <c r="I406" s="9"/>
      <c r="J406" s="9"/>
      <c r="K406" s="21">
        <f>SUM(T402:T405)</f>
        <v>1021.92</v>
      </c>
      <c r="L406" s="21"/>
    </row>
    <row r="407" spans="1:22" ht="14.25" x14ac:dyDescent="0.2">
      <c r="A407" s="18"/>
      <c r="B407" s="18"/>
      <c r="C407" s="18"/>
      <c r="D407" s="18" t="s">
        <v>825</v>
      </c>
      <c r="E407" s="19" t="s">
        <v>826</v>
      </c>
      <c r="F407" s="9">
        <f>Source!AQ500</f>
        <v>0.3</v>
      </c>
      <c r="G407" s="21"/>
      <c r="H407" s="20" t="str">
        <f>Source!DI500</f>
        <v>)*4</v>
      </c>
      <c r="I407" s="9">
        <f>Source!AV500</f>
        <v>1</v>
      </c>
      <c r="J407" s="9"/>
      <c r="K407" s="21"/>
      <c r="L407" s="21">
        <f>Source!U500</f>
        <v>14.399999999999999</v>
      </c>
    </row>
    <row r="408" spans="1:22" ht="15" x14ac:dyDescent="0.25">
      <c r="A408" s="23"/>
      <c r="B408" s="23"/>
      <c r="C408" s="23"/>
      <c r="D408" s="23"/>
      <c r="E408" s="23"/>
      <c r="F408" s="23"/>
      <c r="G408" s="23"/>
      <c r="H408" s="23"/>
      <c r="I408" s="23"/>
      <c r="J408" s="45">
        <f>K403+K404+K405+K406</f>
        <v>18612</v>
      </c>
      <c r="K408" s="45"/>
      <c r="L408" s="24">
        <f>IF(Source!I500&lt;&gt;0, ROUND(J408/Source!I500, 2), 0)</f>
        <v>1551</v>
      </c>
      <c r="P408" s="22">
        <f>J408</f>
        <v>18612</v>
      </c>
    </row>
    <row r="409" spans="1:22" ht="28.5" x14ac:dyDescent="0.2">
      <c r="A409" s="18">
        <v>40</v>
      </c>
      <c r="B409" s="18">
        <v>40</v>
      </c>
      <c r="C409" s="18" t="str">
        <f>Source!F501</f>
        <v>1.21-2203-27-1/1</v>
      </c>
      <c r="D409" s="18" t="str">
        <f>Source!G501</f>
        <v>Техническое обслуживание контакторов номинальный ток до 160 А</v>
      </c>
      <c r="E409" s="19" t="str">
        <f>Source!H501</f>
        <v>шт.</v>
      </c>
      <c r="F409" s="9">
        <f>Source!I501</f>
        <v>1</v>
      </c>
      <c r="G409" s="21"/>
      <c r="H409" s="20"/>
      <c r="I409" s="9"/>
      <c r="J409" s="9"/>
      <c r="K409" s="21"/>
      <c r="L409" s="21"/>
      <c r="Q409">
        <f>ROUND((Source!BZ501/100)*ROUND((Source!AF501*Source!AV501)*Source!I501, 2), 2)</f>
        <v>691.6</v>
      </c>
      <c r="R409">
        <f>Source!X501</f>
        <v>691.6</v>
      </c>
      <c r="S409">
        <f>ROUND((Source!CA501/100)*ROUND((Source!AF501*Source!AV501)*Source!I501, 2), 2)</f>
        <v>98.8</v>
      </c>
      <c r="T409">
        <f>Source!Y501</f>
        <v>98.8</v>
      </c>
      <c r="U409">
        <f>ROUND((175/100)*ROUND((Source!AE501*Source!AV501)*Source!I501, 2), 2)</f>
        <v>0</v>
      </c>
      <c r="V409">
        <f>ROUND((108/100)*ROUND(Source!CS501*Source!I501, 2), 2)</f>
        <v>0</v>
      </c>
    </row>
    <row r="410" spans="1:22" ht="14.25" x14ac:dyDescent="0.2">
      <c r="A410" s="18"/>
      <c r="B410" s="18"/>
      <c r="C410" s="18"/>
      <c r="D410" s="18" t="s">
        <v>820</v>
      </c>
      <c r="E410" s="19"/>
      <c r="F410" s="9"/>
      <c r="G410" s="21">
        <f>Source!AO501</f>
        <v>247</v>
      </c>
      <c r="H410" s="20" t="str">
        <f>Source!DG501</f>
        <v>)*4</v>
      </c>
      <c r="I410" s="9">
        <f>Source!AV501</f>
        <v>1</v>
      </c>
      <c r="J410" s="9">
        <f>IF(Source!BA501&lt;&gt; 0, Source!BA501, 1)</f>
        <v>1</v>
      </c>
      <c r="K410" s="21">
        <f>Source!S501</f>
        <v>988</v>
      </c>
      <c r="L410" s="21"/>
    </row>
    <row r="411" spans="1:22" ht="14.25" x14ac:dyDescent="0.2">
      <c r="A411" s="18"/>
      <c r="B411" s="18"/>
      <c r="C411" s="18"/>
      <c r="D411" s="18" t="s">
        <v>821</v>
      </c>
      <c r="E411" s="19"/>
      <c r="F411" s="9"/>
      <c r="G411" s="21">
        <f>Source!AL501</f>
        <v>19.309999999999999</v>
      </c>
      <c r="H411" s="20" t="str">
        <f>Source!DD501</f>
        <v>)*4</v>
      </c>
      <c r="I411" s="9">
        <f>Source!AW501</f>
        <v>1</v>
      </c>
      <c r="J411" s="9">
        <f>IF(Source!BC501&lt;&gt; 0, Source!BC501, 1)</f>
        <v>1</v>
      </c>
      <c r="K411" s="21">
        <f>Source!P501</f>
        <v>77.239999999999995</v>
      </c>
      <c r="L411" s="21"/>
    </row>
    <row r="412" spans="1:22" ht="14.25" x14ac:dyDescent="0.2">
      <c r="A412" s="18"/>
      <c r="B412" s="18"/>
      <c r="C412" s="18"/>
      <c r="D412" s="18" t="s">
        <v>822</v>
      </c>
      <c r="E412" s="19" t="s">
        <v>823</v>
      </c>
      <c r="F412" s="9">
        <f>Source!AT501</f>
        <v>70</v>
      </c>
      <c r="G412" s="21"/>
      <c r="H412" s="20"/>
      <c r="I412" s="9"/>
      <c r="J412" s="9"/>
      <c r="K412" s="21">
        <f>SUM(R409:R411)</f>
        <v>691.6</v>
      </c>
      <c r="L412" s="21"/>
    </row>
    <row r="413" spans="1:22" ht="14.25" x14ac:dyDescent="0.2">
      <c r="A413" s="18"/>
      <c r="B413" s="18"/>
      <c r="C413" s="18"/>
      <c r="D413" s="18" t="s">
        <v>824</v>
      </c>
      <c r="E413" s="19" t="s">
        <v>823</v>
      </c>
      <c r="F413" s="9">
        <f>Source!AU501</f>
        <v>10</v>
      </c>
      <c r="G413" s="21"/>
      <c r="H413" s="20"/>
      <c r="I413" s="9"/>
      <c r="J413" s="9"/>
      <c r="K413" s="21">
        <f>SUM(T409:T412)</f>
        <v>98.8</v>
      </c>
      <c r="L413" s="21"/>
    </row>
    <row r="414" spans="1:22" ht="14.25" x14ac:dyDescent="0.2">
      <c r="A414" s="18"/>
      <c r="B414" s="18"/>
      <c r="C414" s="18"/>
      <c r="D414" s="18" t="s">
        <v>825</v>
      </c>
      <c r="E414" s="19" t="s">
        <v>826</v>
      </c>
      <c r="F414" s="9">
        <f>Source!AQ501</f>
        <v>0.4</v>
      </c>
      <c r="G414" s="21"/>
      <c r="H414" s="20" t="str">
        <f>Source!DI501</f>
        <v>)*4</v>
      </c>
      <c r="I414" s="9">
        <f>Source!AV501</f>
        <v>1</v>
      </c>
      <c r="J414" s="9"/>
      <c r="K414" s="21"/>
      <c r="L414" s="21">
        <f>Source!U501</f>
        <v>1.6</v>
      </c>
    </row>
    <row r="415" spans="1:22" ht="15" x14ac:dyDescent="0.25">
      <c r="A415" s="23"/>
      <c r="B415" s="23"/>
      <c r="C415" s="23"/>
      <c r="D415" s="23"/>
      <c r="E415" s="23"/>
      <c r="F415" s="23"/>
      <c r="G415" s="23"/>
      <c r="H415" s="23"/>
      <c r="I415" s="23"/>
      <c r="J415" s="45">
        <f>K410+K411+K412+K413</f>
        <v>1855.64</v>
      </c>
      <c r="K415" s="45"/>
      <c r="L415" s="24">
        <f>IF(Source!I501&lt;&gt;0, ROUND(J415/Source!I501, 2), 0)</f>
        <v>1855.64</v>
      </c>
      <c r="P415" s="22">
        <f>J415</f>
        <v>1855.64</v>
      </c>
    </row>
    <row r="416" spans="1:22" ht="71.25" x14ac:dyDescent="0.2">
      <c r="A416" s="18">
        <v>41</v>
      </c>
      <c r="B416" s="18">
        <v>41</v>
      </c>
      <c r="C416" s="18" t="str">
        <f>Source!F504</f>
        <v>1.21-2203-4-1/1</v>
      </c>
      <c r="D416" s="18" t="str">
        <f>Source!G504</f>
        <v>Техническое обслуживание панельного распределительного щита с установочными автоматическими выключателями серии А-3100 на номинальный ток до 600 А</v>
      </c>
      <c r="E416" s="19" t="str">
        <f>Source!H504</f>
        <v>шт.</v>
      </c>
      <c r="F416" s="9">
        <f>Source!I504</f>
        <v>1</v>
      </c>
      <c r="G416" s="21"/>
      <c r="H416" s="20"/>
      <c r="I416" s="9"/>
      <c r="J416" s="9"/>
      <c r="K416" s="21"/>
      <c r="L416" s="21"/>
      <c r="Q416">
        <f>ROUND((Source!BZ504/100)*ROUND((Source!AF504*Source!AV504)*Source!I504, 2), 2)</f>
        <v>11670.55</v>
      </c>
      <c r="R416">
        <f>Source!X504</f>
        <v>11670.55</v>
      </c>
      <c r="S416">
        <f>ROUND((Source!CA504/100)*ROUND((Source!AF504*Source!AV504)*Source!I504, 2), 2)</f>
        <v>1667.22</v>
      </c>
      <c r="T416">
        <f>Source!Y504</f>
        <v>1667.22</v>
      </c>
      <c r="U416">
        <f>ROUND((175/100)*ROUND((Source!AE504*Source!AV504)*Source!I504, 2), 2)</f>
        <v>0</v>
      </c>
      <c r="V416">
        <f>ROUND((108/100)*ROUND(Source!CS504*Source!I504, 2), 2)</f>
        <v>0</v>
      </c>
    </row>
    <row r="417" spans="1:22" ht="14.25" x14ac:dyDescent="0.2">
      <c r="A417" s="18"/>
      <c r="B417" s="18"/>
      <c r="C417" s="18"/>
      <c r="D417" s="18" t="s">
        <v>820</v>
      </c>
      <c r="E417" s="19"/>
      <c r="F417" s="9"/>
      <c r="G417" s="21">
        <f>Source!AO504</f>
        <v>8336.11</v>
      </c>
      <c r="H417" s="20" t="str">
        <f>Source!DG504</f>
        <v>)*2</v>
      </c>
      <c r="I417" s="9">
        <f>Source!AV504</f>
        <v>1</v>
      </c>
      <c r="J417" s="9">
        <f>IF(Source!BA504&lt;&gt; 0, Source!BA504, 1)</f>
        <v>1</v>
      </c>
      <c r="K417" s="21">
        <f>Source!S504</f>
        <v>16672.22</v>
      </c>
      <c r="L417" s="21"/>
    </row>
    <row r="418" spans="1:22" ht="14.25" x14ac:dyDescent="0.2">
      <c r="A418" s="18"/>
      <c r="B418" s="18"/>
      <c r="C418" s="18"/>
      <c r="D418" s="18" t="s">
        <v>821</v>
      </c>
      <c r="E418" s="19"/>
      <c r="F418" s="9"/>
      <c r="G418" s="21">
        <f>Source!AL504</f>
        <v>115.07</v>
      </c>
      <c r="H418" s="20" t="str">
        <f>Source!DD504</f>
        <v>)*2</v>
      </c>
      <c r="I418" s="9">
        <f>Source!AW504</f>
        <v>1</v>
      </c>
      <c r="J418" s="9">
        <f>IF(Source!BC504&lt;&gt; 0, Source!BC504, 1)</f>
        <v>1</v>
      </c>
      <c r="K418" s="21">
        <f>Source!P504</f>
        <v>230.14</v>
      </c>
      <c r="L418" s="21"/>
    </row>
    <row r="419" spans="1:22" ht="14.25" x14ac:dyDescent="0.2">
      <c r="A419" s="18"/>
      <c r="B419" s="18"/>
      <c r="C419" s="18"/>
      <c r="D419" s="18" t="s">
        <v>822</v>
      </c>
      <c r="E419" s="19" t="s">
        <v>823</v>
      </c>
      <c r="F419" s="9">
        <f>Source!AT504</f>
        <v>70</v>
      </c>
      <c r="G419" s="21"/>
      <c r="H419" s="20"/>
      <c r="I419" s="9"/>
      <c r="J419" s="9"/>
      <c r="K419" s="21">
        <f>SUM(R416:R418)</f>
        <v>11670.55</v>
      </c>
      <c r="L419" s="21"/>
    </row>
    <row r="420" spans="1:22" ht="14.25" x14ac:dyDescent="0.2">
      <c r="A420" s="18"/>
      <c r="B420" s="18"/>
      <c r="C420" s="18"/>
      <c r="D420" s="18" t="s">
        <v>824</v>
      </c>
      <c r="E420" s="19" t="s">
        <v>823</v>
      </c>
      <c r="F420" s="9">
        <f>Source!AU504</f>
        <v>10</v>
      </c>
      <c r="G420" s="21"/>
      <c r="H420" s="20"/>
      <c r="I420" s="9"/>
      <c r="J420" s="9"/>
      <c r="K420" s="21">
        <f>SUM(T416:T419)</f>
        <v>1667.22</v>
      </c>
      <c r="L420" s="21"/>
    </row>
    <row r="421" spans="1:22" ht="14.25" x14ac:dyDescent="0.2">
      <c r="A421" s="18"/>
      <c r="B421" s="18"/>
      <c r="C421" s="18"/>
      <c r="D421" s="18" t="s">
        <v>825</v>
      </c>
      <c r="E421" s="19" t="s">
        <v>826</v>
      </c>
      <c r="F421" s="9">
        <f>Source!AQ504</f>
        <v>13.5</v>
      </c>
      <c r="G421" s="21"/>
      <c r="H421" s="20" t="str">
        <f>Source!DI504</f>
        <v>)*2</v>
      </c>
      <c r="I421" s="9">
        <f>Source!AV504</f>
        <v>1</v>
      </c>
      <c r="J421" s="9"/>
      <c r="K421" s="21"/>
      <c r="L421" s="21">
        <f>Source!U504</f>
        <v>27</v>
      </c>
    </row>
    <row r="422" spans="1:22" ht="15" x14ac:dyDescent="0.25">
      <c r="A422" s="23"/>
      <c r="B422" s="23"/>
      <c r="C422" s="23"/>
      <c r="D422" s="23"/>
      <c r="E422" s="23"/>
      <c r="F422" s="23"/>
      <c r="G422" s="23"/>
      <c r="H422" s="23"/>
      <c r="I422" s="23"/>
      <c r="J422" s="45">
        <f>K417+K418+K419+K420</f>
        <v>30240.13</v>
      </c>
      <c r="K422" s="45"/>
      <c r="L422" s="24">
        <f>IF(Source!I504&lt;&gt;0, ROUND(J422/Source!I504, 2), 0)</f>
        <v>30240.13</v>
      </c>
      <c r="P422" s="22">
        <f>J422</f>
        <v>30240.13</v>
      </c>
    </row>
    <row r="423" spans="1:22" ht="42.75" x14ac:dyDescent="0.2">
      <c r="A423" s="18">
        <v>42</v>
      </c>
      <c r="B423" s="18">
        <v>42</v>
      </c>
      <c r="C423" s="18" t="str">
        <f>Source!F505</f>
        <v>1.21-2303-28-1/1</v>
      </c>
      <c r="D423" s="18" t="str">
        <f>Source!G505</f>
        <v>Техническое обслуживание автоматического выключателя до 160 А</v>
      </c>
      <c r="E423" s="19" t="str">
        <f>Source!H505</f>
        <v>шт.</v>
      </c>
      <c r="F423" s="9">
        <f>Source!I505</f>
        <v>17</v>
      </c>
      <c r="G423" s="21"/>
      <c r="H423" s="20"/>
      <c r="I423" s="9"/>
      <c r="J423" s="9"/>
      <c r="K423" s="21"/>
      <c r="L423" s="21"/>
      <c r="Q423">
        <f>ROUND((Source!BZ505/100)*ROUND((Source!AF505*Source!AV505)*Source!I505, 2), 2)</f>
        <v>10134.040000000001</v>
      </c>
      <c r="R423">
        <f>Source!X505</f>
        <v>10134.040000000001</v>
      </c>
      <c r="S423">
        <f>ROUND((Source!CA505/100)*ROUND((Source!AF505*Source!AV505)*Source!I505, 2), 2)</f>
        <v>1447.72</v>
      </c>
      <c r="T423">
        <f>Source!Y505</f>
        <v>1447.72</v>
      </c>
      <c r="U423">
        <f>ROUND((175/100)*ROUND((Source!AE505*Source!AV505)*Source!I505, 2), 2)</f>
        <v>0</v>
      </c>
      <c r="V423">
        <f>ROUND((108/100)*ROUND(Source!CS505*Source!I505, 2), 2)</f>
        <v>0</v>
      </c>
    </row>
    <row r="424" spans="1:22" ht="14.25" x14ac:dyDescent="0.2">
      <c r="A424" s="18"/>
      <c r="B424" s="18"/>
      <c r="C424" s="18"/>
      <c r="D424" s="18" t="s">
        <v>820</v>
      </c>
      <c r="E424" s="19"/>
      <c r="F424" s="9"/>
      <c r="G424" s="21">
        <f>Source!AO505</f>
        <v>212.9</v>
      </c>
      <c r="H424" s="20" t="str">
        <f>Source!DG505</f>
        <v>)*4</v>
      </c>
      <c r="I424" s="9">
        <f>Source!AV505</f>
        <v>1</v>
      </c>
      <c r="J424" s="9">
        <f>IF(Source!BA505&lt;&gt; 0, Source!BA505, 1)</f>
        <v>1</v>
      </c>
      <c r="K424" s="21">
        <f>Source!S505</f>
        <v>14477.2</v>
      </c>
      <c r="L424" s="21"/>
    </row>
    <row r="425" spans="1:22" ht="14.25" x14ac:dyDescent="0.2">
      <c r="A425" s="18"/>
      <c r="B425" s="18"/>
      <c r="C425" s="18"/>
      <c r="D425" s="18" t="s">
        <v>821</v>
      </c>
      <c r="E425" s="19"/>
      <c r="F425" s="9"/>
      <c r="G425" s="21">
        <f>Source!AL505</f>
        <v>4.53</v>
      </c>
      <c r="H425" s="20" t="str">
        <f>Source!DD505</f>
        <v>)*4</v>
      </c>
      <c r="I425" s="9">
        <f>Source!AW505</f>
        <v>1</v>
      </c>
      <c r="J425" s="9">
        <f>IF(Source!BC505&lt;&gt; 0, Source!BC505, 1)</f>
        <v>1</v>
      </c>
      <c r="K425" s="21">
        <f>Source!P505</f>
        <v>308.04000000000002</v>
      </c>
      <c r="L425" s="21"/>
    </row>
    <row r="426" spans="1:22" ht="14.25" x14ac:dyDescent="0.2">
      <c r="A426" s="18"/>
      <c r="B426" s="18"/>
      <c r="C426" s="18"/>
      <c r="D426" s="18" t="s">
        <v>822</v>
      </c>
      <c r="E426" s="19" t="s">
        <v>823</v>
      </c>
      <c r="F426" s="9">
        <f>Source!AT505</f>
        <v>70</v>
      </c>
      <c r="G426" s="21"/>
      <c r="H426" s="20"/>
      <c r="I426" s="9"/>
      <c r="J426" s="9"/>
      <c r="K426" s="21">
        <f>SUM(R423:R425)</f>
        <v>10134.040000000001</v>
      </c>
      <c r="L426" s="21"/>
    </row>
    <row r="427" spans="1:22" ht="14.25" x14ac:dyDescent="0.2">
      <c r="A427" s="18"/>
      <c r="B427" s="18"/>
      <c r="C427" s="18"/>
      <c r="D427" s="18" t="s">
        <v>824</v>
      </c>
      <c r="E427" s="19" t="s">
        <v>823</v>
      </c>
      <c r="F427" s="9">
        <f>Source!AU505</f>
        <v>10</v>
      </c>
      <c r="G427" s="21"/>
      <c r="H427" s="20"/>
      <c r="I427" s="9"/>
      <c r="J427" s="9"/>
      <c r="K427" s="21">
        <f>SUM(T423:T426)</f>
        <v>1447.72</v>
      </c>
      <c r="L427" s="21"/>
    </row>
    <row r="428" spans="1:22" ht="14.25" x14ac:dyDescent="0.2">
      <c r="A428" s="18"/>
      <c r="B428" s="18"/>
      <c r="C428" s="18"/>
      <c r="D428" s="18" t="s">
        <v>825</v>
      </c>
      <c r="E428" s="19" t="s">
        <v>826</v>
      </c>
      <c r="F428" s="9">
        <f>Source!AQ505</f>
        <v>0.3</v>
      </c>
      <c r="G428" s="21"/>
      <c r="H428" s="20" t="str">
        <f>Source!DI505</f>
        <v>)*4</v>
      </c>
      <c r="I428" s="9">
        <f>Source!AV505</f>
        <v>1</v>
      </c>
      <c r="J428" s="9"/>
      <c r="K428" s="21"/>
      <c r="L428" s="21">
        <f>Source!U505</f>
        <v>20.399999999999999</v>
      </c>
    </row>
    <row r="429" spans="1:22" ht="15" x14ac:dyDescent="0.25">
      <c r="A429" s="23"/>
      <c r="B429" s="23"/>
      <c r="C429" s="23"/>
      <c r="D429" s="23"/>
      <c r="E429" s="23"/>
      <c r="F429" s="23"/>
      <c r="G429" s="23"/>
      <c r="H429" s="23"/>
      <c r="I429" s="23"/>
      <c r="J429" s="45">
        <f>K424+K425+K426+K427</f>
        <v>26367.000000000004</v>
      </c>
      <c r="K429" s="45"/>
      <c r="L429" s="24">
        <f>IF(Source!I505&lt;&gt;0, ROUND(J429/Source!I505, 2), 0)</f>
        <v>1551</v>
      </c>
      <c r="P429" s="22">
        <f>J429</f>
        <v>26367.000000000004</v>
      </c>
    </row>
    <row r="430" spans="1:22" ht="71.25" x14ac:dyDescent="0.2">
      <c r="A430" s="18">
        <v>43</v>
      </c>
      <c r="B430" s="18">
        <v>43</v>
      </c>
      <c r="C430" s="18" t="str">
        <f>Source!F508</f>
        <v>1.21-2203-4-1/1</v>
      </c>
      <c r="D430" s="18" t="str">
        <f>Source!G508</f>
        <v>Техническое обслуживание панельного распределительного щита с установочными автоматическими выключателями серии А-3100 на номинальный ток до 600 А</v>
      </c>
      <c r="E430" s="19" t="str">
        <f>Source!H508</f>
        <v>шт.</v>
      </c>
      <c r="F430" s="9">
        <f>Source!I508</f>
        <v>1</v>
      </c>
      <c r="G430" s="21"/>
      <c r="H430" s="20"/>
      <c r="I430" s="9"/>
      <c r="J430" s="9"/>
      <c r="K430" s="21"/>
      <c r="L430" s="21"/>
      <c r="Q430">
        <f>ROUND((Source!BZ508/100)*ROUND((Source!AF508*Source!AV508)*Source!I508, 2), 2)</f>
        <v>11670.55</v>
      </c>
      <c r="R430">
        <f>Source!X508</f>
        <v>11670.55</v>
      </c>
      <c r="S430">
        <f>ROUND((Source!CA508/100)*ROUND((Source!AF508*Source!AV508)*Source!I508, 2), 2)</f>
        <v>1667.22</v>
      </c>
      <c r="T430">
        <f>Source!Y508</f>
        <v>1667.22</v>
      </c>
      <c r="U430">
        <f>ROUND((175/100)*ROUND((Source!AE508*Source!AV508)*Source!I508, 2), 2)</f>
        <v>0</v>
      </c>
      <c r="V430">
        <f>ROUND((108/100)*ROUND(Source!CS508*Source!I508, 2), 2)</f>
        <v>0</v>
      </c>
    </row>
    <row r="431" spans="1:22" ht="14.25" x14ac:dyDescent="0.2">
      <c r="A431" s="18"/>
      <c r="B431" s="18"/>
      <c r="C431" s="18"/>
      <c r="D431" s="18" t="s">
        <v>820</v>
      </c>
      <c r="E431" s="19"/>
      <c r="F431" s="9"/>
      <c r="G431" s="21">
        <f>Source!AO508</f>
        <v>8336.11</v>
      </c>
      <c r="H431" s="20" t="str">
        <f>Source!DG508</f>
        <v>)*2</v>
      </c>
      <c r="I431" s="9">
        <f>Source!AV508</f>
        <v>1</v>
      </c>
      <c r="J431" s="9">
        <f>IF(Source!BA508&lt;&gt; 0, Source!BA508, 1)</f>
        <v>1</v>
      </c>
      <c r="K431" s="21">
        <f>Source!S508</f>
        <v>16672.22</v>
      </c>
      <c r="L431" s="21"/>
    </row>
    <row r="432" spans="1:22" ht="14.25" x14ac:dyDescent="0.2">
      <c r="A432" s="18"/>
      <c r="B432" s="18"/>
      <c r="C432" s="18"/>
      <c r="D432" s="18" t="s">
        <v>821</v>
      </c>
      <c r="E432" s="19"/>
      <c r="F432" s="9"/>
      <c r="G432" s="21">
        <f>Source!AL508</f>
        <v>115.07</v>
      </c>
      <c r="H432" s="20" t="str">
        <f>Source!DD508</f>
        <v>)*2</v>
      </c>
      <c r="I432" s="9">
        <f>Source!AW508</f>
        <v>1</v>
      </c>
      <c r="J432" s="9">
        <f>IF(Source!BC508&lt;&gt; 0, Source!BC508, 1)</f>
        <v>1</v>
      </c>
      <c r="K432" s="21">
        <f>Source!P508</f>
        <v>230.14</v>
      </c>
      <c r="L432" s="21"/>
    </row>
    <row r="433" spans="1:22" ht="14.25" x14ac:dyDescent="0.2">
      <c r="A433" s="18"/>
      <c r="B433" s="18"/>
      <c r="C433" s="18"/>
      <c r="D433" s="18" t="s">
        <v>822</v>
      </c>
      <c r="E433" s="19" t="s">
        <v>823</v>
      </c>
      <c r="F433" s="9">
        <f>Source!AT508</f>
        <v>70</v>
      </c>
      <c r="G433" s="21"/>
      <c r="H433" s="20"/>
      <c r="I433" s="9"/>
      <c r="J433" s="9"/>
      <c r="K433" s="21">
        <f>SUM(R430:R432)</f>
        <v>11670.55</v>
      </c>
      <c r="L433" s="21"/>
    </row>
    <row r="434" spans="1:22" ht="14.25" x14ac:dyDescent="0.2">
      <c r="A434" s="18"/>
      <c r="B434" s="18"/>
      <c r="C434" s="18"/>
      <c r="D434" s="18" t="s">
        <v>824</v>
      </c>
      <c r="E434" s="19" t="s">
        <v>823</v>
      </c>
      <c r="F434" s="9">
        <f>Source!AU508</f>
        <v>10</v>
      </c>
      <c r="G434" s="21"/>
      <c r="H434" s="20"/>
      <c r="I434" s="9"/>
      <c r="J434" s="9"/>
      <c r="K434" s="21">
        <f>SUM(T430:T433)</f>
        <v>1667.22</v>
      </c>
      <c r="L434" s="21"/>
    </row>
    <row r="435" spans="1:22" ht="14.25" x14ac:dyDescent="0.2">
      <c r="A435" s="18"/>
      <c r="B435" s="18"/>
      <c r="C435" s="18"/>
      <c r="D435" s="18" t="s">
        <v>825</v>
      </c>
      <c r="E435" s="19" t="s">
        <v>826</v>
      </c>
      <c r="F435" s="9">
        <f>Source!AQ508</f>
        <v>13.5</v>
      </c>
      <c r="G435" s="21"/>
      <c r="H435" s="20" t="str">
        <f>Source!DI508</f>
        <v>)*2</v>
      </c>
      <c r="I435" s="9">
        <f>Source!AV508</f>
        <v>1</v>
      </c>
      <c r="J435" s="9"/>
      <c r="K435" s="21"/>
      <c r="L435" s="21">
        <f>Source!U508</f>
        <v>27</v>
      </c>
    </row>
    <row r="436" spans="1:22" ht="15" x14ac:dyDescent="0.25">
      <c r="A436" s="23"/>
      <c r="B436" s="23"/>
      <c r="C436" s="23"/>
      <c r="D436" s="23"/>
      <c r="E436" s="23"/>
      <c r="F436" s="23"/>
      <c r="G436" s="23"/>
      <c r="H436" s="23"/>
      <c r="I436" s="23"/>
      <c r="J436" s="45">
        <f>K431+K432+K433+K434</f>
        <v>30240.13</v>
      </c>
      <c r="K436" s="45"/>
      <c r="L436" s="24">
        <f>IF(Source!I508&lt;&gt;0, ROUND(J436/Source!I508, 2), 0)</f>
        <v>30240.13</v>
      </c>
      <c r="P436" s="22">
        <f>J436</f>
        <v>30240.13</v>
      </c>
    </row>
    <row r="437" spans="1:22" ht="42.75" x14ac:dyDescent="0.2">
      <c r="A437" s="18">
        <v>44</v>
      </c>
      <c r="B437" s="18">
        <v>44</v>
      </c>
      <c r="C437" s="18" t="str">
        <f>Source!F509</f>
        <v>1.21-2303-28-1/1</v>
      </c>
      <c r="D437" s="18" t="str">
        <f>Source!G509</f>
        <v>Техническое обслуживание автоматического выключателя до 160 А</v>
      </c>
      <c r="E437" s="19" t="str">
        <f>Source!H509</f>
        <v>шт.</v>
      </c>
      <c r="F437" s="9">
        <f>Source!I509</f>
        <v>7</v>
      </c>
      <c r="G437" s="21"/>
      <c r="H437" s="20"/>
      <c r="I437" s="9"/>
      <c r="J437" s="9"/>
      <c r="K437" s="21"/>
      <c r="L437" s="21"/>
      <c r="Q437">
        <f>ROUND((Source!BZ509/100)*ROUND((Source!AF509*Source!AV509)*Source!I509, 2), 2)</f>
        <v>4172.84</v>
      </c>
      <c r="R437">
        <f>Source!X509</f>
        <v>4172.84</v>
      </c>
      <c r="S437">
        <f>ROUND((Source!CA509/100)*ROUND((Source!AF509*Source!AV509)*Source!I509, 2), 2)</f>
        <v>596.12</v>
      </c>
      <c r="T437">
        <f>Source!Y509</f>
        <v>596.12</v>
      </c>
      <c r="U437">
        <f>ROUND((175/100)*ROUND((Source!AE509*Source!AV509)*Source!I509, 2), 2)</f>
        <v>0</v>
      </c>
      <c r="V437">
        <f>ROUND((108/100)*ROUND(Source!CS509*Source!I509, 2), 2)</f>
        <v>0</v>
      </c>
    </row>
    <row r="438" spans="1:22" ht="14.25" x14ac:dyDescent="0.2">
      <c r="A438" s="18"/>
      <c r="B438" s="18"/>
      <c r="C438" s="18"/>
      <c r="D438" s="18" t="s">
        <v>820</v>
      </c>
      <c r="E438" s="19"/>
      <c r="F438" s="9"/>
      <c r="G438" s="21">
        <f>Source!AO509</f>
        <v>212.9</v>
      </c>
      <c r="H438" s="20" t="str">
        <f>Source!DG509</f>
        <v>)*4</v>
      </c>
      <c r="I438" s="9">
        <f>Source!AV509</f>
        <v>1</v>
      </c>
      <c r="J438" s="9">
        <f>IF(Source!BA509&lt;&gt; 0, Source!BA509, 1)</f>
        <v>1</v>
      </c>
      <c r="K438" s="21">
        <f>Source!S509</f>
        <v>5961.2</v>
      </c>
      <c r="L438" s="21"/>
    </row>
    <row r="439" spans="1:22" ht="14.25" x14ac:dyDescent="0.2">
      <c r="A439" s="18"/>
      <c r="B439" s="18"/>
      <c r="C439" s="18"/>
      <c r="D439" s="18" t="s">
        <v>821</v>
      </c>
      <c r="E439" s="19"/>
      <c r="F439" s="9"/>
      <c r="G439" s="21">
        <f>Source!AL509</f>
        <v>4.53</v>
      </c>
      <c r="H439" s="20" t="str">
        <f>Source!DD509</f>
        <v>)*4</v>
      </c>
      <c r="I439" s="9">
        <f>Source!AW509</f>
        <v>1</v>
      </c>
      <c r="J439" s="9">
        <f>IF(Source!BC509&lt;&gt; 0, Source!BC509, 1)</f>
        <v>1</v>
      </c>
      <c r="K439" s="21">
        <f>Source!P509</f>
        <v>126.84</v>
      </c>
      <c r="L439" s="21"/>
    </row>
    <row r="440" spans="1:22" ht="14.25" x14ac:dyDescent="0.2">
      <c r="A440" s="18"/>
      <c r="B440" s="18"/>
      <c r="C440" s="18"/>
      <c r="D440" s="18" t="s">
        <v>822</v>
      </c>
      <c r="E440" s="19" t="s">
        <v>823</v>
      </c>
      <c r="F440" s="9">
        <f>Source!AT509</f>
        <v>70</v>
      </c>
      <c r="G440" s="21"/>
      <c r="H440" s="20"/>
      <c r="I440" s="9"/>
      <c r="J440" s="9"/>
      <c r="K440" s="21">
        <f>SUM(R437:R439)</f>
        <v>4172.84</v>
      </c>
      <c r="L440" s="21"/>
    </row>
    <row r="441" spans="1:22" ht="14.25" x14ac:dyDescent="0.2">
      <c r="A441" s="18"/>
      <c r="B441" s="18"/>
      <c r="C441" s="18"/>
      <c r="D441" s="18" t="s">
        <v>824</v>
      </c>
      <c r="E441" s="19" t="s">
        <v>823</v>
      </c>
      <c r="F441" s="9">
        <f>Source!AU509</f>
        <v>10</v>
      </c>
      <c r="G441" s="21"/>
      <c r="H441" s="20"/>
      <c r="I441" s="9"/>
      <c r="J441" s="9"/>
      <c r="K441" s="21">
        <f>SUM(T437:T440)</f>
        <v>596.12</v>
      </c>
      <c r="L441" s="21"/>
    </row>
    <row r="442" spans="1:22" ht="14.25" x14ac:dyDescent="0.2">
      <c r="A442" s="18"/>
      <c r="B442" s="18"/>
      <c r="C442" s="18"/>
      <c r="D442" s="18" t="s">
        <v>825</v>
      </c>
      <c r="E442" s="19" t="s">
        <v>826</v>
      </c>
      <c r="F442" s="9">
        <f>Source!AQ509</f>
        <v>0.3</v>
      </c>
      <c r="G442" s="21"/>
      <c r="H442" s="20" t="str">
        <f>Source!DI509</f>
        <v>)*4</v>
      </c>
      <c r="I442" s="9">
        <f>Source!AV509</f>
        <v>1</v>
      </c>
      <c r="J442" s="9"/>
      <c r="K442" s="21"/>
      <c r="L442" s="21">
        <f>Source!U509</f>
        <v>8.4</v>
      </c>
    </row>
    <row r="443" spans="1:22" ht="15" x14ac:dyDescent="0.25">
      <c r="A443" s="23"/>
      <c r="B443" s="23"/>
      <c r="C443" s="23"/>
      <c r="D443" s="23"/>
      <c r="E443" s="23"/>
      <c r="F443" s="23"/>
      <c r="G443" s="23"/>
      <c r="H443" s="23"/>
      <c r="I443" s="23"/>
      <c r="J443" s="45">
        <f>K438+K439+K440+K441</f>
        <v>10857.000000000002</v>
      </c>
      <c r="K443" s="45"/>
      <c r="L443" s="24">
        <f>IF(Source!I509&lt;&gt;0, ROUND(J443/Source!I509, 2), 0)</f>
        <v>1551</v>
      </c>
      <c r="P443" s="22">
        <f>J443</f>
        <v>10857.000000000002</v>
      </c>
    </row>
    <row r="444" spans="1:22" ht="71.25" x14ac:dyDescent="0.2">
      <c r="A444" s="18">
        <v>45</v>
      </c>
      <c r="B444" s="18">
        <v>45</v>
      </c>
      <c r="C444" s="18" t="str">
        <f>Source!F512</f>
        <v>1.21-2203-4-1/1</v>
      </c>
      <c r="D444" s="18" t="str">
        <f>Source!G512</f>
        <v>Техническое обслуживание панельного распределительного щита с установочными автоматическими выключателями серии А-3100 на номинальный ток до 600 А</v>
      </c>
      <c r="E444" s="19" t="str">
        <f>Source!H512</f>
        <v>шт.</v>
      </c>
      <c r="F444" s="9">
        <f>Source!I512</f>
        <v>1</v>
      </c>
      <c r="G444" s="21"/>
      <c r="H444" s="20"/>
      <c r="I444" s="9"/>
      <c r="J444" s="9"/>
      <c r="K444" s="21"/>
      <c r="L444" s="21"/>
      <c r="Q444">
        <f>ROUND((Source!BZ512/100)*ROUND((Source!AF512*Source!AV512)*Source!I512, 2), 2)</f>
        <v>11670.55</v>
      </c>
      <c r="R444">
        <f>Source!X512</f>
        <v>11670.55</v>
      </c>
      <c r="S444">
        <f>ROUND((Source!CA512/100)*ROUND((Source!AF512*Source!AV512)*Source!I512, 2), 2)</f>
        <v>1667.22</v>
      </c>
      <c r="T444">
        <f>Source!Y512</f>
        <v>1667.22</v>
      </c>
      <c r="U444">
        <f>ROUND((175/100)*ROUND((Source!AE512*Source!AV512)*Source!I512, 2), 2)</f>
        <v>0</v>
      </c>
      <c r="V444">
        <f>ROUND((108/100)*ROUND(Source!CS512*Source!I512, 2), 2)</f>
        <v>0</v>
      </c>
    </row>
    <row r="445" spans="1:22" ht="14.25" x14ac:dyDescent="0.2">
      <c r="A445" s="18"/>
      <c r="B445" s="18"/>
      <c r="C445" s="18"/>
      <c r="D445" s="18" t="s">
        <v>820</v>
      </c>
      <c r="E445" s="19"/>
      <c r="F445" s="9"/>
      <c r="G445" s="21">
        <f>Source!AO512</f>
        <v>8336.11</v>
      </c>
      <c r="H445" s="20" t="str">
        <f>Source!DG512</f>
        <v>)*2</v>
      </c>
      <c r="I445" s="9">
        <f>Source!AV512</f>
        <v>1</v>
      </c>
      <c r="J445" s="9">
        <f>IF(Source!BA512&lt;&gt; 0, Source!BA512, 1)</f>
        <v>1</v>
      </c>
      <c r="K445" s="21">
        <f>Source!S512</f>
        <v>16672.22</v>
      </c>
      <c r="L445" s="21"/>
    </row>
    <row r="446" spans="1:22" ht="14.25" x14ac:dyDescent="0.2">
      <c r="A446" s="18"/>
      <c r="B446" s="18"/>
      <c r="C446" s="18"/>
      <c r="D446" s="18" t="s">
        <v>821</v>
      </c>
      <c r="E446" s="19"/>
      <c r="F446" s="9"/>
      <c r="G446" s="21">
        <f>Source!AL512</f>
        <v>115.07</v>
      </c>
      <c r="H446" s="20" t="str">
        <f>Source!DD512</f>
        <v>)*2</v>
      </c>
      <c r="I446" s="9">
        <f>Source!AW512</f>
        <v>1</v>
      </c>
      <c r="J446" s="9">
        <f>IF(Source!BC512&lt;&gt; 0, Source!BC512, 1)</f>
        <v>1</v>
      </c>
      <c r="K446" s="21">
        <f>Source!P512</f>
        <v>230.14</v>
      </c>
      <c r="L446" s="21"/>
    </row>
    <row r="447" spans="1:22" ht="14.25" x14ac:dyDescent="0.2">
      <c r="A447" s="18"/>
      <c r="B447" s="18"/>
      <c r="C447" s="18"/>
      <c r="D447" s="18" t="s">
        <v>822</v>
      </c>
      <c r="E447" s="19" t="s">
        <v>823</v>
      </c>
      <c r="F447" s="9">
        <f>Source!AT512</f>
        <v>70</v>
      </c>
      <c r="G447" s="21"/>
      <c r="H447" s="20"/>
      <c r="I447" s="9"/>
      <c r="J447" s="9"/>
      <c r="K447" s="21">
        <f>SUM(R444:R446)</f>
        <v>11670.55</v>
      </c>
      <c r="L447" s="21"/>
    </row>
    <row r="448" spans="1:22" ht="14.25" x14ac:dyDescent="0.2">
      <c r="A448" s="18"/>
      <c r="B448" s="18"/>
      <c r="C448" s="18"/>
      <c r="D448" s="18" t="s">
        <v>824</v>
      </c>
      <c r="E448" s="19" t="s">
        <v>823</v>
      </c>
      <c r="F448" s="9">
        <f>Source!AU512</f>
        <v>10</v>
      </c>
      <c r="G448" s="21"/>
      <c r="H448" s="20"/>
      <c r="I448" s="9"/>
      <c r="J448" s="9"/>
      <c r="K448" s="21">
        <f>SUM(T444:T447)</f>
        <v>1667.22</v>
      </c>
      <c r="L448" s="21"/>
    </row>
    <row r="449" spans="1:22" ht="14.25" x14ac:dyDescent="0.2">
      <c r="A449" s="18"/>
      <c r="B449" s="18"/>
      <c r="C449" s="18"/>
      <c r="D449" s="18" t="s">
        <v>825</v>
      </c>
      <c r="E449" s="19" t="s">
        <v>826</v>
      </c>
      <c r="F449" s="9">
        <f>Source!AQ512</f>
        <v>13.5</v>
      </c>
      <c r="G449" s="21"/>
      <c r="H449" s="20" t="str">
        <f>Source!DI512</f>
        <v>)*2</v>
      </c>
      <c r="I449" s="9">
        <f>Source!AV512</f>
        <v>1</v>
      </c>
      <c r="J449" s="9"/>
      <c r="K449" s="21"/>
      <c r="L449" s="21">
        <f>Source!U512</f>
        <v>27</v>
      </c>
    </row>
    <row r="450" spans="1:22" ht="15" x14ac:dyDescent="0.25">
      <c r="A450" s="23"/>
      <c r="B450" s="23"/>
      <c r="C450" s="23"/>
      <c r="D450" s="23"/>
      <c r="E450" s="23"/>
      <c r="F450" s="23"/>
      <c r="G450" s="23"/>
      <c r="H450" s="23"/>
      <c r="I450" s="23"/>
      <c r="J450" s="45">
        <f>K445+K446+K447+K448</f>
        <v>30240.13</v>
      </c>
      <c r="K450" s="45"/>
      <c r="L450" s="24">
        <f>IF(Source!I512&lt;&gt;0, ROUND(J450/Source!I512, 2), 0)</f>
        <v>30240.13</v>
      </c>
      <c r="P450" s="22">
        <f>J450</f>
        <v>30240.13</v>
      </c>
    </row>
    <row r="451" spans="1:22" ht="42.75" x14ac:dyDescent="0.2">
      <c r="A451" s="18">
        <v>46</v>
      </c>
      <c r="B451" s="18">
        <v>46</v>
      </c>
      <c r="C451" s="18" t="str">
        <f>Source!F513</f>
        <v>1.21-2303-28-1/1</v>
      </c>
      <c r="D451" s="18" t="str">
        <f>Source!G513</f>
        <v>Техническое обслуживание автоматического выключателя до 160 А</v>
      </c>
      <c r="E451" s="19" t="str">
        <f>Source!H513</f>
        <v>шт.</v>
      </c>
      <c r="F451" s="9">
        <f>Source!I513</f>
        <v>12</v>
      </c>
      <c r="G451" s="21"/>
      <c r="H451" s="20"/>
      <c r="I451" s="9"/>
      <c r="J451" s="9"/>
      <c r="K451" s="21"/>
      <c r="L451" s="21"/>
      <c r="Q451">
        <f>ROUND((Source!BZ513/100)*ROUND((Source!AF513*Source!AV513)*Source!I513, 2), 2)</f>
        <v>7153.44</v>
      </c>
      <c r="R451">
        <f>Source!X513</f>
        <v>7153.44</v>
      </c>
      <c r="S451">
        <f>ROUND((Source!CA513/100)*ROUND((Source!AF513*Source!AV513)*Source!I513, 2), 2)</f>
        <v>1021.92</v>
      </c>
      <c r="T451">
        <f>Source!Y513</f>
        <v>1021.92</v>
      </c>
      <c r="U451">
        <f>ROUND((175/100)*ROUND((Source!AE513*Source!AV513)*Source!I513, 2), 2)</f>
        <v>0</v>
      </c>
      <c r="V451">
        <f>ROUND((108/100)*ROUND(Source!CS513*Source!I513, 2), 2)</f>
        <v>0</v>
      </c>
    </row>
    <row r="452" spans="1:22" ht="14.25" x14ac:dyDescent="0.2">
      <c r="A452" s="18"/>
      <c r="B452" s="18"/>
      <c r="C452" s="18"/>
      <c r="D452" s="18" t="s">
        <v>820</v>
      </c>
      <c r="E452" s="19"/>
      <c r="F452" s="9"/>
      <c r="G452" s="21">
        <f>Source!AO513</f>
        <v>212.9</v>
      </c>
      <c r="H452" s="20" t="str">
        <f>Source!DG513</f>
        <v>)*4</v>
      </c>
      <c r="I452" s="9">
        <f>Source!AV513</f>
        <v>1</v>
      </c>
      <c r="J452" s="9">
        <f>IF(Source!BA513&lt;&gt; 0, Source!BA513, 1)</f>
        <v>1</v>
      </c>
      <c r="K452" s="21">
        <f>Source!S513</f>
        <v>10219.200000000001</v>
      </c>
      <c r="L452" s="21"/>
    </row>
    <row r="453" spans="1:22" ht="14.25" x14ac:dyDescent="0.2">
      <c r="A453" s="18"/>
      <c r="B453" s="18"/>
      <c r="C453" s="18"/>
      <c r="D453" s="18" t="s">
        <v>821</v>
      </c>
      <c r="E453" s="19"/>
      <c r="F453" s="9"/>
      <c r="G453" s="21">
        <f>Source!AL513</f>
        <v>4.53</v>
      </c>
      <c r="H453" s="20" t="str">
        <f>Source!DD513</f>
        <v>)*4</v>
      </c>
      <c r="I453" s="9">
        <f>Source!AW513</f>
        <v>1</v>
      </c>
      <c r="J453" s="9">
        <f>IF(Source!BC513&lt;&gt; 0, Source!BC513, 1)</f>
        <v>1</v>
      </c>
      <c r="K453" s="21">
        <f>Source!P513</f>
        <v>217.44</v>
      </c>
      <c r="L453" s="21"/>
    </row>
    <row r="454" spans="1:22" ht="14.25" x14ac:dyDescent="0.2">
      <c r="A454" s="18"/>
      <c r="B454" s="18"/>
      <c r="C454" s="18"/>
      <c r="D454" s="18" t="s">
        <v>822</v>
      </c>
      <c r="E454" s="19" t="s">
        <v>823</v>
      </c>
      <c r="F454" s="9">
        <f>Source!AT513</f>
        <v>70</v>
      </c>
      <c r="G454" s="21"/>
      <c r="H454" s="20"/>
      <c r="I454" s="9"/>
      <c r="J454" s="9"/>
      <c r="K454" s="21">
        <f>SUM(R451:R453)</f>
        <v>7153.44</v>
      </c>
      <c r="L454" s="21"/>
    </row>
    <row r="455" spans="1:22" ht="14.25" x14ac:dyDescent="0.2">
      <c r="A455" s="18"/>
      <c r="B455" s="18"/>
      <c r="C455" s="18"/>
      <c r="D455" s="18" t="s">
        <v>824</v>
      </c>
      <c r="E455" s="19" t="s">
        <v>823</v>
      </c>
      <c r="F455" s="9">
        <f>Source!AU513</f>
        <v>10</v>
      </c>
      <c r="G455" s="21"/>
      <c r="H455" s="20"/>
      <c r="I455" s="9"/>
      <c r="J455" s="9"/>
      <c r="K455" s="21">
        <f>SUM(T451:T454)</f>
        <v>1021.92</v>
      </c>
      <c r="L455" s="21"/>
    </row>
    <row r="456" spans="1:22" ht="14.25" x14ac:dyDescent="0.2">
      <c r="A456" s="18"/>
      <c r="B456" s="18"/>
      <c r="C456" s="18"/>
      <c r="D456" s="18" t="s">
        <v>825</v>
      </c>
      <c r="E456" s="19" t="s">
        <v>826</v>
      </c>
      <c r="F456" s="9">
        <f>Source!AQ513</f>
        <v>0.3</v>
      </c>
      <c r="G456" s="21"/>
      <c r="H456" s="20" t="str">
        <f>Source!DI513</f>
        <v>)*4</v>
      </c>
      <c r="I456" s="9">
        <f>Source!AV513</f>
        <v>1</v>
      </c>
      <c r="J456" s="9"/>
      <c r="K456" s="21"/>
      <c r="L456" s="21">
        <f>Source!U513</f>
        <v>14.399999999999999</v>
      </c>
    </row>
    <row r="457" spans="1:22" ht="15" x14ac:dyDescent="0.25">
      <c r="A457" s="23"/>
      <c r="B457" s="23"/>
      <c r="C457" s="23"/>
      <c r="D457" s="23"/>
      <c r="E457" s="23"/>
      <c r="F457" s="23"/>
      <c r="G457" s="23"/>
      <c r="H457" s="23"/>
      <c r="I457" s="23"/>
      <c r="J457" s="45">
        <f>K452+K453+K454+K455</f>
        <v>18612</v>
      </c>
      <c r="K457" s="45"/>
      <c r="L457" s="24">
        <f>IF(Source!I513&lt;&gt;0, ROUND(J457/Source!I513, 2), 0)</f>
        <v>1551</v>
      </c>
      <c r="P457" s="22">
        <f>J457</f>
        <v>18612</v>
      </c>
    </row>
    <row r="458" spans="1:22" ht="71.25" x14ac:dyDescent="0.2">
      <c r="A458" s="18">
        <v>47</v>
      </c>
      <c r="B458" s="18">
        <v>47</v>
      </c>
      <c r="C458" s="18" t="str">
        <f>Source!F516</f>
        <v>1.21-2203-4-1/1</v>
      </c>
      <c r="D458" s="18" t="str">
        <f>Source!G516</f>
        <v>Техническое обслуживание панельного распределительного щита с установочными автоматическими выключателями серии А-3100 на номинальный ток до 600 А</v>
      </c>
      <c r="E458" s="19" t="str">
        <f>Source!H516</f>
        <v>шт.</v>
      </c>
      <c r="F458" s="9">
        <f>Source!I516</f>
        <v>1</v>
      </c>
      <c r="G458" s="21"/>
      <c r="H458" s="20"/>
      <c r="I458" s="9"/>
      <c r="J458" s="9"/>
      <c r="K458" s="21"/>
      <c r="L458" s="21"/>
      <c r="Q458">
        <f>ROUND((Source!BZ516/100)*ROUND((Source!AF516*Source!AV516)*Source!I516, 2), 2)</f>
        <v>11670.55</v>
      </c>
      <c r="R458">
        <f>Source!X516</f>
        <v>11670.55</v>
      </c>
      <c r="S458">
        <f>ROUND((Source!CA516/100)*ROUND((Source!AF516*Source!AV516)*Source!I516, 2), 2)</f>
        <v>1667.22</v>
      </c>
      <c r="T458">
        <f>Source!Y516</f>
        <v>1667.22</v>
      </c>
      <c r="U458">
        <f>ROUND((175/100)*ROUND((Source!AE516*Source!AV516)*Source!I516, 2), 2)</f>
        <v>0</v>
      </c>
      <c r="V458">
        <f>ROUND((108/100)*ROUND(Source!CS516*Source!I516, 2), 2)</f>
        <v>0</v>
      </c>
    </row>
    <row r="459" spans="1:22" ht="14.25" x14ac:dyDescent="0.2">
      <c r="A459" s="18"/>
      <c r="B459" s="18"/>
      <c r="C459" s="18"/>
      <c r="D459" s="18" t="s">
        <v>820</v>
      </c>
      <c r="E459" s="19"/>
      <c r="F459" s="9"/>
      <c r="G459" s="21">
        <f>Source!AO516</f>
        <v>8336.11</v>
      </c>
      <c r="H459" s="20" t="str">
        <f>Source!DG516</f>
        <v>)*2</v>
      </c>
      <c r="I459" s="9">
        <f>Source!AV516</f>
        <v>1</v>
      </c>
      <c r="J459" s="9">
        <f>IF(Source!BA516&lt;&gt; 0, Source!BA516, 1)</f>
        <v>1</v>
      </c>
      <c r="K459" s="21">
        <f>Source!S516</f>
        <v>16672.22</v>
      </c>
      <c r="L459" s="21"/>
    </row>
    <row r="460" spans="1:22" ht="14.25" x14ac:dyDescent="0.2">
      <c r="A460" s="18"/>
      <c r="B460" s="18"/>
      <c r="C460" s="18"/>
      <c r="D460" s="18" t="s">
        <v>821</v>
      </c>
      <c r="E460" s="19"/>
      <c r="F460" s="9"/>
      <c r="G460" s="21">
        <f>Source!AL516</f>
        <v>115.07</v>
      </c>
      <c r="H460" s="20" t="str">
        <f>Source!DD516</f>
        <v>)*2</v>
      </c>
      <c r="I460" s="9">
        <f>Source!AW516</f>
        <v>1</v>
      </c>
      <c r="J460" s="9">
        <f>IF(Source!BC516&lt;&gt; 0, Source!BC516, 1)</f>
        <v>1</v>
      </c>
      <c r="K460" s="21">
        <f>Source!P516</f>
        <v>230.14</v>
      </c>
      <c r="L460" s="21"/>
    </row>
    <row r="461" spans="1:22" ht="14.25" x14ac:dyDescent="0.2">
      <c r="A461" s="18"/>
      <c r="B461" s="18"/>
      <c r="C461" s="18"/>
      <c r="D461" s="18" t="s">
        <v>822</v>
      </c>
      <c r="E461" s="19" t="s">
        <v>823</v>
      </c>
      <c r="F461" s="9">
        <f>Source!AT516</f>
        <v>70</v>
      </c>
      <c r="G461" s="21"/>
      <c r="H461" s="20"/>
      <c r="I461" s="9"/>
      <c r="J461" s="9"/>
      <c r="K461" s="21">
        <f>SUM(R458:R460)</f>
        <v>11670.55</v>
      </c>
      <c r="L461" s="21"/>
    </row>
    <row r="462" spans="1:22" ht="14.25" x14ac:dyDescent="0.2">
      <c r="A462" s="18"/>
      <c r="B462" s="18"/>
      <c r="C462" s="18"/>
      <c r="D462" s="18" t="s">
        <v>824</v>
      </c>
      <c r="E462" s="19" t="s">
        <v>823</v>
      </c>
      <c r="F462" s="9">
        <f>Source!AU516</f>
        <v>10</v>
      </c>
      <c r="G462" s="21"/>
      <c r="H462" s="20"/>
      <c r="I462" s="9"/>
      <c r="J462" s="9"/>
      <c r="K462" s="21">
        <f>SUM(T458:T461)</f>
        <v>1667.22</v>
      </c>
      <c r="L462" s="21"/>
    </row>
    <row r="463" spans="1:22" ht="14.25" x14ac:dyDescent="0.2">
      <c r="A463" s="18"/>
      <c r="B463" s="18"/>
      <c r="C463" s="18"/>
      <c r="D463" s="18" t="s">
        <v>825</v>
      </c>
      <c r="E463" s="19" t="s">
        <v>826</v>
      </c>
      <c r="F463" s="9">
        <f>Source!AQ516</f>
        <v>13.5</v>
      </c>
      <c r="G463" s="21"/>
      <c r="H463" s="20" t="str">
        <f>Source!DI516</f>
        <v>)*2</v>
      </c>
      <c r="I463" s="9">
        <f>Source!AV516</f>
        <v>1</v>
      </c>
      <c r="J463" s="9"/>
      <c r="K463" s="21"/>
      <c r="L463" s="21">
        <f>Source!U516</f>
        <v>27</v>
      </c>
    </row>
    <row r="464" spans="1:22" ht="15" x14ac:dyDescent="0.25">
      <c r="A464" s="23"/>
      <c r="B464" s="23"/>
      <c r="C464" s="23"/>
      <c r="D464" s="23"/>
      <c r="E464" s="23"/>
      <c r="F464" s="23"/>
      <c r="G464" s="23"/>
      <c r="H464" s="23"/>
      <c r="I464" s="23"/>
      <c r="J464" s="45">
        <f>K459+K460+K461+K462</f>
        <v>30240.13</v>
      </c>
      <c r="K464" s="45"/>
      <c r="L464" s="24">
        <f>IF(Source!I516&lt;&gt;0, ROUND(J464/Source!I516, 2), 0)</f>
        <v>30240.13</v>
      </c>
      <c r="P464" s="22">
        <f>J464</f>
        <v>30240.13</v>
      </c>
    </row>
    <row r="465" spans="1:22" ht="42.75" x14ac:dyDescent="0.2">
      <c r="A465" s="18">
        <v>48</v>
      </c>
      <c r="B465" s="18">
        <v>48</v>
      </c>
      <c r="C465" s="18" t="str">
        <f>Source!F517</f>
        <v>1.21-2303-28-1/1</v>
      </c>
      <c r="D465" s="18" t="str">
        <f>Source!G517</f>
        <v>Техническое обслуживание автоматического выключателя до 160 А</v>
      </c>
      <c r="E465" s="19" t="str">
        <f>Source!H517</f>
        <v>шт.</v>
      </c>
      <c r="F465" s="9">
        <f>Source!I517</f>
        <v>38</v>
      </c>
      <c r="G465" s="21"/>
      <c r="H465" s="20"/>
      <c r="I465" s="9"/>
      <c r="J465" s="9"/>
      <c r="K465" s="21"/>
      <c r="L465" s="21"/>
      <c r="Q465">
        <f>ROUND((Source!BZ517/100)*ROUND((Source!AF517*Source!AV517)*Source!I517, 2), 2)</f>
        <v>22652.560000000001</v>
      </c>
      <c r="R465">
        <f>Source!X517</f>
        <v>22652.560000000001</v>
      </c>
      <c r="S465">
        <f>ROUND((Source!CA517/100)*ROUND((Source!AF517*Source!AV517)*Source!I517, 2), 2)</f>
        <v>3236.08</v>
      </c>
      <c r="T465">
        <f>Source!Y517</f>
        <v>3236.08</v>
      </c>
      <c r="U465">
        <f>ROUND((175/100)*ROUND((Source!AE517*Source!AV517)*Source!I517, 2), 2)</f>
        <v>0</v>
      </c>
      <c r="V465">
        <f>ROUND((108/100)*ROUND(Source!CS517*Source!I517, 2), 2)</f>
        <v>0</v>
      </c>
    </row>
    <row r="466" spans="1:22" ht="14.25" x14ac:dyDescent="0.2">
      <c r="A466" s="18"/>
      <c r="B466" s="18"/>
      <c r="C466" s="18"/>
      <c r="D466" s="18" t="s">
        <v>820</v>
      </c>
      <c r="E466" s="19"/>
      <c r="F466" s="9"/>
      <c r="G466" s="21">
        <f>Source!AO517</f>
        <v>212.9</v>
      </c>
      <c r="H466" s="20" t="str">
        <f>Source!DG517</f>
        <v>)*4</v>
      </c>
      <c r="I466" s="9">
        <f>Source!AV517</f>
        <v>1</v>
      </c>
      <c r="J466" s="9">
        <f>IF(Source!BA517&lt;&gt; 0, Source!BA517, 1)</f>
        <v>1</v>
      </c>
      <c r="K466" s="21">
        <f>Source!S517</f>
        <v>32360.799999999999</v>
      </c>
      <c r="L466" s="21"/>
    </row>
    <row r="467" spans="1:22" ht="14.25" x14ac:dyDescent="0.2">
      <c r="A467" s="18"/>
      <c r="B467" s="18"/>
      <c r="C467" s="18"/>
      <c r="D467" s="18" t="s">
        <v>821</v>
      </c>
      <c r="E467" s="19"/>
      <c r="F467" s="9"/>
      <c r="G467" s="21">
        <f>Source!AL517</f>
        <v>4.53</v>
      </c>
      <c r="H467" s="20" t="str">
        <f>Source!DD517</f>
        <v>)*4</v>
      </c>
      <c r="I467" s="9">
        <f>Source!AW517</f>
        <v>1</v>
      </c>
      <c r="J467" s="9">
        <f>IF(Source!BC517&lt;&gt; 0, Source!BC517, 1)</f>
        <v>1</v>
      </c>
      <c r="K467" s="21">
        <f>Source!P517</f>
        <v>688.56</v>
      </c>
      <c r="L467" s="21"/>
    </row>
    <row r="468" spans="1:22" ht="14.25" x14ac:dyDescent="0.2">
      <c r="A468" s="18"/>
      <c r="B468" s="18"/>
      <c r="C468" s="18"/>
      <c r="D468" s="18" t="s">
        <v>822</v>
      </c>
      <c r="E468" s="19" t="s">
        <v>823</v>
      </c>
      <c r="F468" s="9">
        <f>Source!AT517</f>
        <v>70</v>
      </c>
      <c r="G468" s="21"/>
      <c r="H468" s="20"/>
      <c r="I468" s="9"/>
      <c r="J468" s="9"/>
      <c r="K468" s="21">
        <f>SUM(R465:R467)</f>
        <v>22652.560000000001</v>
      </c>
      <c r="L468" s="21"/>
    </row>
    <row r="469" spans="1:22" ht="14.25" x14ac:dyDescent="0.2">
      <c r="A469" s="18"/>
      <c r="B469" s="18"/>
      <c r="C469" s="18"/>
      <c r="D469" s="18" t="s">
        <v>824</v>
      </c>
      <c r="E469" s="19" t="s">
        <v>823</v>
      </c>
      <c r="F469" s="9">
        <f>Source!AU517</f>
        <v>10</v>
      </c>
      <c r="G469" s="21"/>
      <c r="H469" s="20"/>
      <c r="I469" s="9"/>
      <c r="J469" s="9"/>
      <c r="K469" s="21">
        <f>SUM(T465:T468)</f>
        <v>3236.08</v>
      </c>
      <c r="L469" s="21"/>
    </row>
    <row r="470" spans="1:22" ht="14.25" x14ac:dyDescent="0.2">
      <c r="A470" s="18"/>
      <c r="B470" s="18"/>
      <c r="C470" s="18"/>
      <c r="D470" s="18" t="s">
        <v>825</v>
      </c>
      <c r="E470" s="19" t="s">
        <v>826</v>
      </c>
      <c r="F470" s="9">
        <f>Source!AQ517</f>
        <v>0.3</v>
      </c>
      <c r="G470" s="21"/>
      <c r="H470" s="20" t="str">
        <f>Source!DI517</f>
        <v>)*4</v>
      </c>
      <c r="I470" s="9">
        <f>Source!AV517</f>
        <v>1</v>
      </c>
      <c r="J470" s="9"/>
      <c r="K470" s="21"/>
      <c r="L470" s="21">
        <f>Source!U517</f>
        <v>45.6</v>
      </c>
    </row>
    <row r="471" spans="1:22" ht="15" x14ac:dyDescent="0.25">
      <c r="A471" s="23"/>
      <c r="B471" s="23"/>
      <c r="C471" s="23"/>
      <c r="D471" s="23"/>
      <c r="E471" s="23"/>
      <c r="F471" s="23"/>
      <c r="G471" s="23"/>
      <c r="H471" s="23"/>
      <c r="I471" s="23"/>
      <c r="J471" s="45">
        <f>K466+K467+K468+K469</f>
        <v>58938</v>
      </c>
      <c r="K471" s="45"/>
      <c r="L471" s="24">
        <f>IF(Source!I517&lt;&gt;0, ROUND(J471/Source!I517, 2), 0)</f>
        <v>1551</v>
      </c>
      <c r="P471" s="22">
        <f>J471</f>
        <v>58938</v>
      </c>
    </row>
    <row r="472" spans="1:22" ht="28.5" x14ac:dyDescent="0.2">
      <c r="A472" s="18">
        <v>49</v>
      </c>
      <c r="B472" s="18">
        <v>49</v>
      </c>
      <c r="C472" s="18" t="str">
        <f>Source!F518</f>
        <v>1.21-2203-27-1/1</v>
      </c>
      <c r="D472" s="18" t="str">
        <f>Source!G518</f>
        <v>Техническое обслуживание контакторов номинальный ток до 160 А</v>
      </c>
      <c r="E472" s="19" t="str">
        <f>Source!H518</f>
        <v>шт.</v>
      </c>
      <c r="F472" s="9">
        <f>Source!I518</f>
        <v>13</v>
      </c>
      <c r="G472" s="21"/>
      <c r="H472" s="20"/>
      <c r="I472" s="9"/>
      <c r="J472" s="9"/>
      <c r="K472" s="21"/>
      <c r="L472" s="21"/>
      <c r="Q472">
        <f>ROUND((Source!BZ518/100)*ROUND((Source!AF518*Source!AV518)*Source!I518, 2), 2)</f>
        <v>8990.7999999999993</v>
      </c>
      <c r="R472">
        <f>Source!X518</f>
        <v>8990.7999999999993</v>
      </c>
      <c r="S472">
        <f>ROUND((Source!CA518/100)*ROUND((Source!AF518*Source!AV518)*Source!I518, 2), 2)</f>
        <v>1284.4000000000001</v>
      </c>
      <c r="T472">
        <f>Source!Y518</f>
        <v>1284.4000000000001</v>
      </c>
      <c r="U472">
        <f>ROUND((175/100)*ROUND((Source!AE518*Source!AV518)*Source!I518, 2), 2)</f>
        <v>0</v>
      </c>
      <c r="V472">
        <f>ROUND((108/100)*ROUND(Source!CS518*Source!I518, 2), 2)</f>
        <v>0</v>
      </c>
    </row>
    <row r="473" spans="1:22" ht="14.25" x14ac:dyDescent="0.2">
      <c r="A473" s="18"/>
      <c r="B473" s="18"/>
      <c r="C473" s="18"/>
      <c r="D473" s="18" t="s">
        <v>820</v>
      </c>
      <c r="E473" s="19"/>
      <c r="F473" s="9"/>
      <c r="G473" s="21">
        <f>Source!AO518</f>
        <v>247</v>
      </c>
      <c r="H473" s="20" t="str">
        <f>Source!DG518</f>
        <v>)*4</v>
      </c>
      <c r="I473" s="9">
        <f>Source!AV518</f>
        <v>1</v>
      </c>
      <c r="J473" s="9">
        <f>IF(Source!BA518&lt;&gt; 0, Source!BA518, 1)</f>
        <v>1</v>
      </c>
      <c r="K473" s="21">
        <f>Source!S518</f>
        <v>12844</v>
      </c>
      <c r="L473" s="21"/>
    </row>
    <row r="474" spans="1:22" ht="14.25" x14ac:dyDescent="0.2">
      <c r="A474" s="18"/>
      <c r="B474" s="18"/>
      <c r="C474" s="18"/>
      <c r="D474" s="18" t="s">
        <v>821</v>
      </c>
      <c r="E474" s="19"/>
      <c r="F474" s="9"/>
      <c r="G474" s="21">
        <f>Source!AL518</f>
        <v>19.309999999999999</v>
      </c>
      <c r="H474" s="20" t="str">
        <f>Source!DD518</f>
        <v>)*4</v>
      </c>
      <c r="I474" s="9">
        <f>Source!AW518</f>
        <v>1</v>
      </c>
      <c r="J474" s="9">
        <f>IF(Source!BC518&lt;&gt; 0, Source!BC518, 1)</f>
        <v>1</v>
      </c>
      <c r="K474" s="21">
        <f>Source!P518</f>
        <v>1004.12</v>
      </c>
      <c r="L474" s="21"/>
    </row>
    <row r="475" spans="1:22" ht="14.25" x14ac:dyDescent="0.2">
      <c r="A475" s="18"/>
      <c r="B475" s="18"/>
      <c r="C475" s="18"/>
      <c r="D475" s="18" t="s">
        <v>822</v>
      </c>
      <c r="E475" s="19" t="s">
        <v>823</v>
      </c>
      <c r="F475" s="9">
        <f>Source!AT518</f>
        <v>70</v>
      </c>
      <c r="G475" s="21"/>
      <c r="H475" s="20"/>
      <c r="I475" s="9"/>
      <c r="J475" s="9"/>
      <c r="K475" s="21">
        <f>SUM(R472:R474)</f>
        <v>8990.7999999999993</v>
      </c>
      <c r="L475" s="21"/>
    </row>
    <row r="476" spans="1:22" ht="14.25" x14ac:dyDescent="0.2">
      <c r="A476" s="18"/>
      <c r="B476" s="18"/>
      <c r="C476" s="18"/>
      <c r="D476" s="18" t="s">
        <v>824</v>
      </c>
      <c r="E476" s="19" t="s">
        <v>823</v>
      </c>
      <c r="F476" s="9">
        <f>Source!AU518</f>
        <v>10</v>
      </c>
      <c r="G476" s="21"/>
      <c r="H476" s="20"/>
      <c r="I476" s="9"/>
      <c r="J476" s="9"/>
      <c r="K476" s="21">
        <f>SUM(T472:T475)</f>
        <v>1284.4000000000001</v>
      </c>
      <c r="L476" s="21"/>
    </row>
    <row r="477" spans="1:22" ht="14.25" x14ac:dyDescent="0.2">
      <c r="A477" s="18"/>
      <c r="B477" s="18"/>
      <c r="C477" s="18"/>
      <c r="D477" s="18" t="s">
        <v>825</v>
      </c>
      <c r="E477" s="19" t="s">
        <v>826</v>
      </c>
      <c r="F477" s="9">
        <f>Source!AQ518</f>
        <v>0.4</v>
      </c>
      <c r="G477" s="21"/>
      <c r="H477" s="20" t="str">
        <f>Source!DI518</f>
        <v>)*4</v>
      </c>
      <c r="I477" s="9">
        <f>Source!AV518</f>
        <v>1</v>
      </c>
      <c r="J477" s="9"/>
      <c r="K477" s="21"/>
      <c r="L477" s="21">
        <f>Source!U518</f>
        <v>20.8</v>
      </c>
    </row>
    <row r="478" spans="1:22" ht="15" x14ac:dyDescent="0.25">
      <c r="A478" s="23"/>
      <c r="B478" s="23"/>
      <c r="C478" s="23"/>
      <c r="D478" s="23"/>
      <c r="E478" s="23"/>
      <c r="F478" s="23"/>
      <c r="G478" s="23"/>
      <c r="H478" s="23"/>
      <c r="I478" s="23"/>
      <c r="J478" s="45">
        <f>K473+K474+K475+K476</f>
        <v>24123.32</v>
      </c>
      <c r="K478" s="45"/>
      <c r="L478" s="24">
        <f>IF(Source!I518&lt;&gt;0, ROUND(J478/Source!I518, 2), 0)</f>
        <v>1855.64</v>
      </c>
      <c r="P478" s="22">
        <f>J478</f>
        <v>24123.32</v>
      </c>
    </row>
    <row r="479" spans="1:22" ht="71.25" x14ac:dyDescent="0.2">
      <c r="A479" s="18">
        <v>50</v>
      </c>
      <c r="B479" s="18">
        <v>50</v>
      </c>
      <c r="C479" s="18" t="str">
        <f>Source!F521</f>
        <v>1.21-2203-4-1/1</v>
      </c>
      <c r="D479" s="18" t="str">
        <f>Source!G521</f>
        <v>Техническое обслуживание панельного распределительного щита с установочными автоматическими выключателями серии А-3100 на номинальный ток до 600 А</v>
      </c>
      <c r="E479" s="19" t="str">
        <f>Source!H521</f>
        <v>шт.</v>
      </c>
      <c r="F479" s="9">
        <f>Source!I521</f>
        <v>1</v>
      </c>
      <c r="G479" s="21"/>
      <c r="H479" s="20"/>
      <c r="I479" s="9"/>
      <c r="J479" s="9"/>
      <c r="K479" s="21"/>
      <c r="L479" s="21"/>
      <c r="Q479">
        <f>ROUND((Source!BZ521/100)*ROUND((Source!AF521*Source!AV521)*Source!I521, 2), 2)</f>
        <v>11670.55</v>
      </c>
      <c r="R479">
        <f>Source!X521</f>
        <v>11670.55</v>
      </c>
      <c r="S479">
        <f>ROUND((Source!CA521/100)*ROUND((Source!AF521*Source!AV521)*Source!I521, 2), 2)</f>
        <v>1667.22</v>
      </c>
      <c r="T479">
        <f>Source!Y521</f>
        <v>1667.22</v>
      </c>
      <c r="U479">
        <f>ROUND((175/100)*ROUND((Source!AE521*Source!AV521)*Source!I521, 2), 2)</f>
        <v>0</v>
      </c>
      <c r="V479">
        <f>ROUND((108/100)*ROUND(Source!CS521*Source!I521, 2), 2)</f>
        <v>0</v>
      </c>
    </row>
    <row r="480" spans="1:22" ht="14.25" x14ac:dyDescent="0.2">
      <c r="A480" s="18"/>
      <c r="B480" s="18"/>
      <c r="C480" s="18"/>
      <c r="D480" s="18" t="s">
        <v>820</v>
      </c>
      <c r="E480" s="19"/>
      <c r="F480" s="9"/>
      <c r="G480" s="21">
        <f>Source!AO521</f>
        <v>8336.11</v>
      </c>
      <c r="H480" s="20" t="str">
        <f>Source!DG521</f>
        <v>)*2</v>
      </c>
      <c r="I480" s="9">
        <f>Source!AV521</f>
        <v>1</v>
      </c>
      <c r="J480" s="9">
        <f>IF(Source!BA521&lt;&gt; 0, Source!BA521, 1)</f>
        <v>1</v>
      </c>
      <c r="K480" s="21">
        <f>Source!S521</f>
        <v>16672.22</v>
      </c>
      <c r="L480" s="21"/>
    </row>
    <row r="481" spans="1:22" ht="14.25" x14ac:dyDescent="0.2">
      <c r="A481" s="18"/>
      <c r="B481" s="18"/>
      <c r="C481" s="18"/>
      <c r="D481" s="18" t="s">
        <v>821</v>
      </c>
      <c r="E481" s="19"/>
      <c r="F481" s="9"/>
      <c r="G481" s="21">
        <f>Source!AL521</f>
        <v>115.07</v>
      </c>
      <c r="H481" s="20" t="str">
        <f>Source!DD521</f>
        <v>)*2</v>
      </c>
      <c r="I481" s="9">
        <f>Source!AW521</f>
        <v>1</v>
      </c>
      <c r="J481" s="9">
        <f>IF(Source!BC521&lt;&gt; 0, Source!BC521, 1)</f>
        <v>1</v>
      </c>
      <c r="K481" s="21">
        <f>Source!P521</f>
        <v>230.14</v>
      </c>
      <c r="L481" s="21"/>
    </row>
    <row r="482" spans="1:22" ht="14.25" x14ac:dyDescent="0.2">
      <c r="A482" s="18"/>
      <c r="B482" s="18"/>
      <c r="C482" s="18"/>
      <c r="D482" s="18" t="s">
        <v>822</v>
      </c>
      <c r="E482" s="19" t="s">
        <v>823</v>
      </c>
      <c r="F482" s="9">
        <f>Source!AT521</f>
        <v>70</v>
      </c>
      <c r="G482" s="21"/>
      <c r="H482" s="20"/>
      <c r="I482" s="9"/>
      <c r="J482" s="9"/>
      <c r="K482" s="21">
        <f>SUM(R479:R481)</f>
        <v>11670.55</v>
      </c>
      <c r="L482" s="21"/>
    </row>
    <row r="483" spans="1:22" ht="14.25" x14ac:dyDescent="0.2">
      <c r="A483" s="18"/>
      <c r="B483" s="18"/>
      <c r="C483" s="18"/>
      <c r="D483" s="18" t="s">
        <v>824</v>
      </c>
      <c r="E483" s="19" t="s">
        <v>823</v>
      </c>
      <c r="F483" s="9">
        <f>Source!AU521</f>
        <v>10</v>
      </c>
      <c r="G483" s="21"/>
      <c r="H483" s="20"/>
      <c r="I483" s="9"/>
      <c r="J483" s="9"/>
      <c r="K483" s="21">
        <f>SUM(T479:T482)</f>
        <v>1667.22</v>
      </c>
      <c r="L483" s="21"/>
    </row>
    <row r="484" spans="1:22" ht="14.25" x14ac:dyDescent="0.2">
      <c r="A484" s="18"/>
      <c r="B484" s="18"/>
      <c r="C484" s="18"/>
      <c r="D484" s="18" t="s">
        <v>825</v>
      </c>
      <c r="E484" s="19" t="s">
        <v>826</v>
      </c>
      <c r="F484" s="9">
        <f>Source!AQ521</f>
        <v>13.5</v>
      </c>
      <c r="G484" s="21"/>
      <c r="H484" s="20" t="str">
        <f>Source!DI521</f>
        <v>)*2</v>
      </c>
      <c r="I484" s="9">
        <f>Source!AV521</f>
        <v>1</v>
      </c>
      <c r="J484" s="9"/>
      <c r="K484" s="21"/>
      <c r="L484" s="21">
        <f>Source!U521</f>
        <v>27</v>
      </c>
    </row>
    <row r="485" spans="1:22" ht="15" x14ac:dyDescent="0.25">
      <c r="A485" s="23"/>
      <c r="B485" s="23"/>
      <c r="C485" s="23"/>
      <c r="D485" s="23"/>
      <c r="E485" s="23"/>
      <c r="F485" s="23"/>
      <c r="G485" s="23"/>
      <c r="H485" s="23"/>
      <c r="I485" s="23"/>
      <c r="J485" s="45">
        <f>K480+K481+K482+K483</f>
        <v>30240.13</v>
      </c>
      <c r="K485" s="45"/>
      <c r="L485" s="24">
        <f>IF(Source!I521&lt;&gt;0, ROUND(J485/Source!I521, 2), 0)</f>
        <v>30240.13</v>
      </c>
      <c r="P485" s="22">
        <f>J485</f>
        <v>30240.13</v>
      </c>
    </row>
    <row r="486" spans="1:22" ht="42.75" x14ac:dyDescent="0.2">
      <c r="A486" s="18">
        <v>51</v>
      </c>
      <c r="B486" s="18">
        <v>51</v>
      </c>
      <c r="C486" s="18" t="str">
        <f>Source!F522</f>
        <v>1.21-2303-28-1/1</v>
      </c>
      <c r="D486" s="18" t="str">
        <f>Source!G522</f>
        <v>Техническое обслуживание автоматического выключателя до 160 А</v>
      </c>
      <c r="E486" s="19" t="str">
        <f>Source!H522</f>
        <v>шт.</v>
      </c>
      <c r="F486" s="9">
        <f>Source!I522</f>
        <v>8</v>
      </c>
      <c r="G486" s="21"/>
      <c r="H486" s="20"/>
      <c r="I486" s="9"/>
      <c r="J486" s="9"/>
      <c r="K486" s="21"/>
      <c r="L486" s="21"/>
      <c r="Q486">
        <f>ROUND((Source!BZ522/100)*ROUND((Source!AF522*Source!AV522)*Source!I522, 2), 2)</f>
        <v>4768.96</v>
      </c>
      <c r="R486">
        <f>Source!X522</f>
        <v>4768.96</v>
      </c>
      <c r="S486">
        <f>ROUND((Source!CA522/100)*ROUND((Source!AF522*Source!AV522)*Source!I522, 2), 2)</f>
        <v>681.28</v>
      </c>
      <c r="T486">
        <f>Source!Y522</f>
        <v>681.28</v>
      </c>
      <c r="U486">
        <f>ROUND((175/100)*ROUND((Source!AE522*Source!AV522)*Source!I522, 2), 2)</f>
        <v>0</v>
      </c>
      <c r="V486">
        <f>ROUND((108/100)*ROUND(Source!CS522*Source!I522, 2), 2)</f>
        <v>0</v>
      </c>
    </row>
    <row r="487" spans="1:22" ht="14.25" x14ac:dyDescent="0.2">
      <c r="A487" s="18"/>
      <c r="B487" s="18"/>
      <c r="C487" s="18"/>
      <c r="D487" s="18" t="s">
        <v>820</v>
      </c>
      <c r="E487" s="19"/>
      <c r="F487" s="9"/>
      <c r="G487" s="21">
        <f>Source!AO522</f>
        <v>212.9</v>
      </c>
      <c r="H487" s="20" t="str">
        <f>Source!DG522</f>
        <v>)*4</v>
      </c>
      <c r="I487" s="9">
        <f>Source!AV522</f>
        <v>1</v>
      </c>
      <c r="J487" s="9">
        <f>IF(Source!BA522&lt;&gt; 0, Source!BA522, 1)</f>
        <v>1</v>
      </c>
      <c r="K487" s="21">
        <f>Source!S522</f>
        <v>6812.8</v>
      </c>
      <c r="L487" s="21"/>
    </row>
    <row r="488" spans="1:22" ht="14.25" x14ac:dyDescent="0.2">
      <c r="A488" s="18"/>
      <c r="B488" s="18"/>
      <c r="C488" s="18"/>
      <c r="D488" s="18" t="s">
        <v>821</v>
      </c>
      <c r="E488" s="19"/>
      <c r="F488" s="9"/>
      <c r="G488" s="21">
        <f>Source!AL522</f>
        <v>4.53</v>
      </c>
      <c r="H488" s="20" t="str">
        <f>Source!DD522</f>
        <v>)*4</v>
      </c>
      <c r="I488" s="9">
        <f>Source!AW522</f>
        <v>1</v>
      </c>
      <c r="J488" s="9">
        <f>IF(Source!BC522&lt;&gt; 0, Source!BC522, 1)</f>
        <v>1</v>
      </c>
      <c r="K488" s="21">
        <f>Source!P522</f>
        <v>144.96</v>
      </c>
      <c r="L488" s="21"/>
    </row>
    <row r="489" spans="1:22" ht="14.25" x14ac:dyDescent="0.2">
      <c r="A489" s="18"/>
      <c r="B489" s="18"/>
      <c r="C489" s="18"/>
      <c r="D489" s="18" t="s">
        <v>822</v>
      </c>
      <c r="E489" s="19" t="s">
        <v>823</v>
      </c>
      <c r="F489" s="9">
        <f>Source!AT522</f>
        <v>70</v>
      </c>
      <c r="G489" s="21"/>
      <c r="H489" s="20"/>
      <c r="I489" s="9"/>
      <c r="J489" s="9"/>
      <c r="K489" s="21">
        <f>SUM(R486:R488)</f>
        <v>4768.96</v>
      </c>
      <c r="L489" s="21"/>
    </row>
    <row r="490" spans="1:22" ht="14.25" x14ac:dyDescent="0.2">
      <c r="A490" s="18"/>
      <c r="B490" s="18"/>
      <c r="C490" s="18"/>
      <c r="D490" s="18" t="s">
        <v>824</v>
      </c>
      <c r="E490" s="19" t="s">
        <v>823</v>
      </c>
      <c r="F490" s="9">
        <f>Source!AU522</f>
        <v>10</v>
      </c>
      <c r="G490" s="21"/>
      <c r="H490" s="20"/>
      <c r="I490" s="9"/>
      <c r="J490" s="9"/>
      <c r="K490" s="21">
        <f>SUM(T486:T489)</f>
        <v>681.28</v>
      </c>
      <c r="L490" s="21"/>
    </row>
    <row r="491" spans="1:22" ht="14.25" x14ac:dyDescent="0.2">
      <c r="A491" s="18"/>
      <c r="B491" s="18"/>
      <c r="C491" s="18"/>
      <c r="D491" s="18" t="s">
        <v>825</v>
      </c>
      <c r="E491" s="19" t="s">
        <v>826</v>
      </c>
      <c r="F491" s="9">
        <f>Source!AQ522</f>
        <v>0.3</v>
      </c>
      <c r="G491" s="21"/>
      <c r="H491" s="20" t="str">
        <f>Source!DI522</f>
        <v>)*4</v>
      </c>
      <c r="I491" s="9">
        <f>Source!AV522</f>
        <v>1</v>
      </c>
      <c r="J491" s="9"/>
      <c r="K491" s="21"/>
      <c r="L491" s="21">
        <f>Source!U522</f>
        <v>9.6</v>
      </c>
    </row>
    <row r="492" spans="1:22" ht="15" x14ac:dyDescent="0.25">
      <c r="A492" s="23"/>
      <c r="B492" s="23"/>
      <c r="C492" s="23"/>
      <c r="D492" s="23"/>
      <c r="E492" s="23"/>
      <c r="F492" s="23"/>
      <c r="G492" s="23"/>
      <c r="H492" s="23"/>
      <c r="I492" s="23"/>
      <c r="J492" s="45">
        <f>K487+K488+K489+K490</f>
        <v>12408.000000000002</v>
      </c>
      <c r="K492" s="45"/>
      <c r="L492" s="24">
        <f>IF(Source!I522&lt;&gt;0, ROUND(J492/Source!I522, 2), 0)</f>
        <v>1551</v>
      </c>
      <c r="P492" s="22">
        <f>J492</f>
        <v>12408.000000000002</v>
      </c>
    </row>
    <row r="493" spans="1:22" ht="42.75" x14ac:dyDescent="0.2">
      <c r="A493" s="18">
        <v>52</v>
      </c>
      <c r="B493" s="18">
        <v>52</v>
      </c>
      <c r="C493" s="18" t="str">
        <f>Source!F523</f>
        <v>1.21-2203-17-1/1</v>
      </c>
      <c r="D493" s="18" t="str">
        <f>Source!G523</f>
        <v>Техническое обслуживание ящика с понижающим трансформатором типа ЯТП</v>
      </c>
      <c r="E493" s="19" t="str">
        <f>Source!H523</f>
        <v>шт.</v>
      </c>
      <c r="F493" s="9">
        <f>Source!I523</f>
        <v>1</v>
      </c>
      <c r="G493" s="21"/>
      <c r="H493" s="20"/>
      <c r="I493" s="9"/>
      <c r="J493" s="9"/>
      <c r="K493" s="21"/>
      <c r="L493" s="21"/>
      <c r="Q493">
        <f>ROUND((Source!BZ523/100)*ROUND((Source!AF523*Source!AV523)*Source!I523, 2), 2)</f>
        <v>822.08</v>
      </c>
      <c r="R493">
        <f>Source!X523</f>
        <v>822.08</v>
      </c>
      <c r="S493">
        <f>ROUND((Source!CA523/100)*ROUND((Source!AF523*Source!AV523)*Source!I523, 2), 2)</f>
        <v>117.44</v>
      </c>
      <c r="T493">
        <f>Source!Y523</f>
        <v>117.44</v>
      </c>
      <c r="U493">
        <f>ROUND((175/100)*ROUND((Source!AE523*Source!AV523)*Source!I523, 2), 2)</f>
        <v>231.35</v>
      </c>
      <c r="V493">
        <f>ROUND((108/100)*ROUND(Source!CS523*Source!I523, 2), 2)</f>
        <v>142.78</v>
      </c>
    </row>
    <row r="494" spans="1:22" ht="14.25" x14ac:dyDescent="0.2">
      <c r="A494" s="18"/>
      <c r="B494" s="18"/>
      <c r="C494" s="18"/>
      <c r="D494" s="18" t="s">
        <v>820</v>
      </c>
      <c r="E494" s="19"/>
      <c r="F494" s="9"/>
      <c r="G494" s="21">
        <f>Source!AO523</f>
        <v>293.60000000000002</v>
      </c>
      <c r="H494" s="20" t="str">
        <f>Source!DG523</f>
        <v>)*4</v>
      </c>
      <c r="I494" s="9">
        <f>Source!AV523</f>
        <v>1</v>
      </c>
      <c r="J494" s="9">
        <f>IF(Source!BA523&lt;&gt; 0, Source!BA523, 1)</f>
        <v>1</v>
      </c>
      <c r="K494" s="21">
        <f>Source!S523</f>
        <v>1174.4000000000001</v>
      </c>
      <c r="L494" s="21"/>
    </row>
    <row r="495" spans="1:22" ht="14.25" x14ac:dyDescent="0.2">
      <c r="A495" s="18"/>
      <c r="B495" s="18"/>
      <c r="C495" s="18"/>
      <c r="D495" s="18" t="s">
        <v>827</v>
      </c>
      <c r="E495" s="19"/>
      <c r="F495" s="9"/>
      <c r="G495" s="21">
        <f>Source!AM523</f>
        <v>52.12</v>
      </c>
      <c r="H495" s="20" t="str">
        <f>Source!DE523</f>
        <v>)*4</v>
      </c>
      <c r="I495" s="9">
        <f>Source!AV523</f>
        <v>1</v>
      </c>
      <c r="J495" s="9">
        <f>IF(Source!BB523&lt;&gt; 0, Source!BB523, 1)</f>
        <v>1</v>
      </c>
      <c r="K495" s="21">
        <f>Source!Q523</f>
        <v>208.48</v>
      </c>
      <c r="L495" s="21"/>
    </row>
    <row r="496" spans="1:22" ht="14.25" x14ac:dyDescent="0.2">
      <c r="A496" s="18"/>
      <c r="B496" s="18"/>
      <c r="C496" s="18"/>
      <c r="D496" s="18" t="s">
        <v>828</v>
      </c>
      <c r="E496" s="19"/>
      <c r="F496" s="9"/>
      <c r="G496" s="21">
        <f>Source!AN523</f>
        <v>33.049999999999997</v>
      </c>
      <c r="H496" s="20" t="str">
        <f>Source!DF523</f>
        <v>)*4</v>
      </c>
      <c r="I496" s="9">
        <f>Source!AV523</f>
        <v>1</v>
      </c>
      <c r="J496" s="9">
        <f>IF(Source!BS523&lt;&gt; 0, Source!BS523, 1)</f>
        <v>1</v>
      </c>
      <c r="K496" s="26">
        <f>Source!R523</f>
        <v>132.19999999999999</v>
      </c>
      <c r="L496" s="21"/>
    </row>
    <row r="497" spans="1:22" ht="14.25" x14ac:dyDescent="0.2">
      <c r="A497" s="18"/>
      <c r="B497" s="18"/>
      <c r="C497" s="18"/>
      <c r="D497" s="18" t="s">
        <v>821</v>
      </c>
      <c r="E497" s="19"/>
      <c r="F497" s="9"/>
      <c r="G497" s="21">
        <f>Source!AL523</f>
        <v>0.13</v>
      </c>
      <c r="H497" s="20" t="str">
        <f>Source!DD523</f>
        <v>)*4</v>
      </c>
      <c r="I497" s="9">
        <f>Source!AW523</f>
        <v>1</v>
      </c>
      <c r="J497" s="9">
        <f>IF(Source!BC523&lt;&gt; 0, Source!BC523, 1)</f>
        <v>1</v>
      </c>
      <c r="K497" s="21">
        <f>Source!P523</f>
        <v>0.52</v>
      </c>
      <c r="L497" s="21"/>
    </row>
    <row r="498" spans="1:22" ht="14.25" x14ac:dyDescent="0.2">
      <c r="A498" s="18"/>
      <c r="B498" s="18"/>
      <c r="C498" s="18"/>
      <c r="D498" s="18" t="s">
        <v>822</v>
      </c>
      <c r="E498" s="19" t="s">
        <v>823</v>
      </c>
      <c r="F498" s="9">
        <f>Source!AT523</f>
        <v>70</v>
      </c>
      <c r="G498" s="21"/>
      <c r="H498" s="20"/>
      <c r="I498" s="9"/>
      <c r="J498" s="9"/>
      <c r="K498" s="21">
        <f>SUM(R493:R497)</f>
        <v>822.08</v>
      </c>
      <c r="L498" s="21"/>
    </row>
    <row r="499" spans="1:22" ht="14.25" x14ac:dyDescent="0.2">
      <c r="A499" s="18"/>
      <c r="B499" s="18"/>
      <c r="C499" s="18"/>
      <c r="D499" s="18" t="s">
        <v>824</v>
      </c>
      <c r="E499" s="19" t="s">
        <v>823</v>
      </c>
      <c r="F499" s="9">
        <f>Source!AU523</f>
        <v>10</v>
      </c>
      <c r="G499" s="21"/>
      <c r="H499" s="20"/>
      <c r="I499" s="9"/>
      <c r="J499" s="9"/>
      <c r="K499" s="21">
        <f>SUM(T493:T498)</f>
        <v>117.44</v>
      </c>
      <c r="L499" s="21"/>
    </row>
    <row r="500" spans="1:22" ht="14.25" x14ac:dyDescent="0.2">
      <c r="A500" s="18"/>
      <c r="B500" s="18"/>
      <c r="C500" s="18"/>
      <c r="D500" s="18" t="s">
        <v>829</v>
      </c>
      <c r="E500" s="19" t="s">
        <v>823</v>
      </c>
      <c r="F500" s="9">
        <f>108</f>
        <v>108</v>
      </c>
      <c r="G500" s="21"/>
      <c r="H500" s="20"/>
      <c r="I500" s="9"/>
      <c r="J500" s="9"/>
      <c r="K500" s="21">
        <f>SUM(V493:V499)</f>
        <v>142.78</v>
      </c>
      <c r="L500" s="21"/>
    </row>
    <row r="501" spans="1:22" ht="14.25" x14ac:dyDescent="0.2">
      <c r="A501" s="18"/>
      <c r="B501" s="18"/>
      <c r="C501" s="18"/>
      <c r="D501" s="18" t="s">
        <v>825</v>
      </c>
      <c r="E501" s="19" t="s">
        <v>826</v>
      </c>
      <c r="F501" s="9">
        <f>Source!AQ523</f>
        <v>0.55000000000000004</v>
      </c>
      <c r="G501" s="21"/>
      <c r="H501" s="20" t="str">
        <f>Source!DI523</f>
        <v>)*4</v>
      </c>
      <c r="I501" s="9">
        <f>Source!AV523</f>
        <v>1</v>
      </c>
      <c r="J501" s="9"/>
      <c r="K501" s="21"/>
      <c r="L501" s="21">
        <f>Source!U523</f>
        <v>2.2000000000000002</v>
      </c>
    </row>
    <row r="502" spans="1:22" ht="15" x14ac:dyDescent="0.25">
      <c r="A502" s="23"/>
      <c r="B502" s="23"/>
      <c r="C502" s="23"/>
      <c r="D502" s="23"/>
      <c r="E502" s="23"/>
      <c r="F502" s="23"/>
      <c r="G502" s="23"/>
      <c r="H502" s="23"/>
      <c r="I502" s="23"/>
      <c r="J502" s="45">
        <f>K494+K495+K497+K498+K499+K500</f>
        <v>2465.7000000000003</v>
      </c>
      <c r="K502" s="45"/>
      <c r="L502" s="24">
        <f>IF(Source!I523&lt;&gt;0, ROUND(J502/Source!I523, 2), 0)</f>
        <v>2465.6999999999998</v>
      </c>
      <c r="P502" s="22">
        <f>J502</f>
        <v>2465.7000000000003</v>
      </c>
    </row>
    <row r="503" spans="1:22" ht="42.75" x14ac:dyDescent="0.2">
      <c r="A503" s="18">
        <v>53</v>
      </c>
      <c r="B503" s="18">
        <v>53</v>
      </c>
      <c r="C503" s="18" t="str">
        <f>Source!F525</f>
        <v>1.20-2103-19-3/1</v>
      </c>
      <c r="D503" s="18" t="str">
        <f>Source!G525</f>
        <v>Техническое обслуживание годовое светильника светодиодного потолочного типа Arctic 1500</v>
      </c>
      <c r="E503" s="19" t="str">
        <f>Source!H525</f>
        <v>шт.</v>
      </c>
      <c r="F503" s="9">
        <f>Source!I525</f>
        <v>626</v>
      </c>
      <c r="G503" s="21"/>
      <c r="H503" s="20"/>
      <c r="I503" s="9"/>
      <c r="J503" s="9"/>
      <c r="K503" s="21"/>
      <c r="L503" s="21"/>
      <c r="Q503">
        <f>ROUND((Source!BZ525/100)*ROUND((Source!AF525*Source!AV525)*Source!I525, 2), 2)</f>
        <v>118243.89</v>
      </c>
      <c r="R503">
        <f>Source!X525</f>
        <v>118243.89</v>
      </c>
      <c r="S503">
        <f>ROUND((Source!CA525/100)*ROUND((Source!AF525*Source!AV525)*Source!I525, 2), 2)</f>
        <v>16891.98</v>
      </c>
      <c r="T503">
        <f>Source!Y525</f>
        <v>16891.98</v>
      </c>
      <c r="U503">
        <f>ROUND((175/100)*ROUND((Source!AE525*Source!AV525)*Source!I525, 2), 2)</f>
        <v>0</v>
      </c>
      <c r="V503">
        <f>ROUND((108/100)*ROUND(Source!CS525*Source!I525, 2), 2)</f>
        <v>0</v>
      </c>
    </row>
    <row r="504" spans="1:22" ht="14.25" x14ac:dyDescent="0.2">
      <c r="A504" s="18"/>
      <c r="B504" s="18"/>
      <c r="C504" s="18"/>
      <c r="D504" s="18" t="s">
        <v>820</v>
      </c>
      <c r="E504" s="19"/>
      <c r="F504" s="9"/>
      <c r="G504" s="21">
        <f>Source!AO525</f>
        <v>269.83999999999997</v>
      </c>
      <c r="H504" s="20" t="str">
        <f>Source!DG525</f>
        <v/>
      </c>
      <c r="I504" s="9">
        <f>Source!AV525</f>
        <v>1</v>
      </c>
      <c r="J504" s="9">
        <f>IF(Source!BA525&lt;&gt; 0, Source!BA525, 1)</f>
        <v>1</v>
      </c>
      <c r="K504" s="21">
        <f>Source!S525</f>
        <v>168919.84</v>
      </c>
      <c r="L504" s="21"/>
    </row>
    <row r="505" spans="1:22" ht="14.25" x14ac:dyDescent="0.2">
      <c r="A505" s="18"/>
      <c r="B505" s="18"/>
      <c r="C505" s="18"/>
      <c r="D505" s="18" t="s">
        <v>821</v>
      </c>
      <c r="E505" s="19"/>
      <c r="F505" s="9"/>
      <c r="G505" s="21">
        <f>Source!AL525</f>
        <v>1.57</v>
      </c>
      <c r="H505" s="20" t="str">
        <f>Source!DD525</f>
        <v/>
      </c>
      <c r="I505" s="9">
        <f>Source!AW525</f>
        <v>1</v>
      </c>
      <c r="J505" s="9">
        <f>IF(Source!BC525&lt;&gt; 0, Source!BC525, 1)</f>
        <v>1</v>
      </c>
      <c r="K505" s="21">
        <f>Source!P525</f>
        <v>982.82</v>
      </c>
      <c r="L505" s="21"/>
    </row>
    <row r="506" spans="1:22" ht="14.25" x14ac:dyDescent="0.2">
      <c r="A506" s="18"/>
      <c r="B506" s="18"/>
      <c r="C506" s="18"/>
      <c r="D506" s="18" t="s">
        <v>822</v>
      </c>
      <c r="E506" s="19" t="s">
        <v>823</v>
      </c>
      <c r="F506" s="9">
        <f>Source!AT525</f>
        <v>70</v>
      </c>
      <c r="G506" s="21"/>
      <c r="H506" s="20"/>
      <c r="I506" s="9"/>
      <c r="J506" s="9"/>
      <c r="K506" s="21">
        <f>SUM(R503:R505)</f>
        <v>118243.89</v>
      </c>
      <c r="L506" s="21"/>
    </row>
    <row r="507" spans="1:22" ht="14.25" x14ac:dyDescent="0.2">
      <c r="A507" s="18"/>
      <c r="B507" s="18"/>
      <c r="C507" s="18"/>
      <c r="D507" s="18" t="s">
        <v>824</v>
      </c>
      <c r="E507" s="19" t="s">
        <v>823</v>
      </c>
      <c r="F507" s="9">
        <f>Source!AU525</f>
        <v>10</v>
      </c>
      <c r="G507" s="21"/>
      <c r="H507" s="20"/>
      <c r="I507" s="9"/>
      <c r="J507" s="9"/>
      <c r="K507" s="21">
        <f>SUM(T503:T506)</f>
        <v>16891.98</v>
      </c>
      <c r="L507" s="21"/>
    </row>
    <row r="508" spans="1:22" ht="14.25" x14ac:dyDescent="0.2">
      <c r="A508" s="18"/>
      <c r="B508" s="18"/>
      <c r="C508" s="18"/>
      <c r="D508" s="18" t="s">
        <v>825</v>
      </c>
      <c r="E508" s="19" t="s">
        <v>826</v>
      </c>
      <c r="F508" s="9">
        <f>Source!AQ525</f>
        <v>0.48</v>
      </c>
      <c r="G508" s="21"/>
      <c r="H508" s="20" t="str">
        <f>Source!DI525</f>
        <v/>
      </c>
      <c r="I508" s="9">
        <f>Source!AV525</f>
        <v>1</v>
      </c>
      <c r="J508" s="9"/>
      <c r="K508" s="21"/>
      <c r="L508" s="21">
        <f>Source!U525</f>
        <v>300.47999999999996</v>
      </c>
    </row>
    <row r="509" spans="1:22" ht="15" x14ac:dyDescent="0.25">
      <c r="A509" s="23"/>
      <c r="B509" s="23"/>
      <c r="C509" s="23"/>
      <c r="D509" s="23"/>
      <c r="E509" s="23"/>
      <c r="F509" s="23"/>
      <c r="G509" s="23"/>
      <c r="H509" s="23"/>
      <c r="I509" s="23"/>
      <c r="J509" s="45">
        <f>K504+K505+K506+K507</f>
        <v>305038.52999999997</v>
      </c>
      <c r="K509" s="45"/>
      <c r="L509" s="24">
        <f>IF(Source!I525&lt;&gt;0, ROUND(J509/Source!I525, 2), 0)</f>
        <v>487.28</v>
      </c>
      <c r="P509" s="22">
        <f>J509</f>
        <v>305038.52999999997</v>
      </c>
    </row>
    <row r="510" spans="1:22" ht="28.5" x14ac:dyDescent="0.2">
      <c r="A510" s="18">
        <v>54</v>
      </c>
      <c r="B510" s="18">
        <v>54</v>
      </c>
      <c r="C510" s="18" t="str">
        <f>Source!F526</f>
        <v>1.23-2103-6-1/1</v>
      </c>
      <c r="D510" s="18" t="str">
        <f>Source!G526</f>
        <v>Техническое обслуживание выключателей поплавковых</v>
      </c>
      <c r="E510" s="19" t="str">
        <f>Source!H526</f>
        <v>100 шт.</v>
      </c>
      <c r="F510" s="9">
        <f>Source!I526</f>
        <v>0.74</v>
      </c>
      <c r="G510" s="21"/>
      <c r="H510" s="20"/>
      <c r="I510" s="9"/>
      <c r="J510" s="9"/>
      <c r="K510" s="21"/>
      <c r="L510" s="21"/>
      <c r="Q510">
        <f>ROUND((Source!BZ526/100)*ROUND((Source!AF526*Source!AV526)*Source!I526, 2), 2)</f>
        <v>6655.03</v>
      </c>
      <c r="R510">
        <f>Source!X526</f>
        <v>6655.03</v>
      </c>
      <c r="S510">
        <f>ROUND((Source!CA526/100)*ROUND((Source!AF526*Source!AV526)*Source!I526, 2), 2)</f>
        <v>950.72</v>
      </c>
      <c r="T510">
        <f>Source!Y526</f>
        <v>950.72</v>
      </c>
      <c r="U510">
        <f>ROUND((175/100)*ROUND((Source!AE526*Source!AV526)*Source!I526, 2), 2)</f>
        <v>2995.81</v>
      </c>
      <c r="V510">
        <f>ROUND((108/100)*ROUND(Source!CS526*Source!I526, 2), 2)</f>
        <v>1848.84</v>
      </c>
    </row>
    <row r="511" spans="1:22" x14ac:dyDescent="0.2">
      <c r="D511" s="25" t="str">
        <f>"Объем: "&amp;Source!I526&amp;"=(74)/"&amp;"100"</f>
        <v>Объем: 0,74=(74)/100</v>
      </c>
    </row>
    <row r="512" spans="1:22" ht="14.25" x14ac:dyDescent="0.2">
      <c r="A512" s="18"/>
      <c r="B512" s="18"/>
      <c r="C512" s="18"/>
      <c r="D512" s="18" t="s">
        <v>820</v>
      </c>
      <c r="E512" s="19"/>
      <c r="F512" s="9"/>
      <c r="G512" s="21">
        <f>Source!AO526</f>
        <v>3211.89</v>
      </c>
      <c r="H512" s="20" t="str">
        <f>Source!DG526</f>
        <v>)*4</v>
      </c>
      <c r="I512" s="9">
        <f>Source!AV526</f>
        <v>1</v>
      </c>
      <c r="J512" s="9">
        <f>IF(Source!BA526&lt;&gt; 0, Source!BA526, 1)</f>
        <v>1</v>
      </c>
      <c r="K512" s="21">
        <f>Source!S526</f>
        <v>9507.19</v>
      </c>
      <c r="L512" s="21"/>
    </row>
    <row r="513" spans="1:22" ht="14.25" x14ac:dyDescent="0.2">
      <c r="A513" s="18"/>
      <c r="B513" s="18"/>
      <c r="C513" s="18"/>
      <c r="D513" s="18" t="s">
        <v>827</v>
      </c>
      <c r="E513" s="19"/>
      <c r="F513" s="9"/>
      <c r="G513" s="21">
        <f>Source!AM526</f>
        <v>912.11</v>
      </c>
      <c r="H513" s="20" t="str">
        <f>Source!DE526</f>
        <v>)*4</v>
      </c>
      <c r="I513" s="9">
        <f>Source!AV526</f>
        <v>1</v>
      </c>
      <c r="J513" s="9">
        <f>IF(Source!BB526&lt;&gt; 0, Source!BB526, 1)</f>
        <v>1</v>
      </c>
      <c r="K513" s="21">
        <f>Source!Q526</f>
        <v>2699.85</v>
      </c>
      <c r="L513" s="21"/>
    </row>
    <row r="514" spans="1:22" ht="14.25" x14ac:dyDescent="0.2">
      <c r="A514" s="18"/>
      <c r="B514" s="18"/>
      <c r="C514" s="18"/>
      <c r="D514" s="18" t="s">
        <v>828</v>
      </c>
      <c r="E514" s="19"/>
      <c r="F514" s="9"/>
      <c r="G514" s="21">
        <f>Source!AN526</f>
        <v>578.34</v>
      </c>
      <c r="H514" s="20" t="str">
        <f>Source!DF526</f>
        <v>)*4</v>
      </c>
      <c r="I514" s="9">
        <f>Source!AV526</f>
        <v>1</v>
      </c>
      <c r="J514" s="9">
        <f>IF(Source!BS526&lt;&gt; 0, Source!BS526, 1)</f>
        <v>1</v>
      </c>
      <c r="K514" s="26">
        <f>Source!R526</f>
        <v>1711.89</v>
      </c>
      <c r="L514" s="21"/>
    </row>
    <row r="515" spans="1:22" ht="14.25" x14ac:dyDescent="0.2">
      <c r="A515" s="18"/>
      <c r="B515" s="18"/>
      <c r="C515" s="18"/>
      <c r="D515" s="18" t="s">
        <v>821</v>
      </c>
      <c r="E515" s="19"/>
      <c r="F515" s="9"/>
      <c r="G515" s="21">
        <f>Source!AL526</f>
        <v>0.94</v>
      </c>
      <c r="H515" s="20" t="str">
        <f>Source!DD526</f>
        <v>)*4</v>
      </c>
      <c r="I515" s="9">
        <f>Source!AW526</f>
        <v>1</v>
      </c>
      <c r="J515" s="9">
        <f>IF(Source!BC526&lt;&gt; 0, Source!BC526, 1)</f>
        <v>1</v>
      </c>
      <c r="K515" s="21">
        <f>Source!P526</f>
        <v>2.78</v>
      </c>
      <c r="L515" s="21"/>
    </row>
    <row r="516" spans="1:22" ht="14.25" x14ac:dyDescent="0.2">
      <c r="A516" s="18"/>
      <c r="B516" s="18"/>
      <c r="C516" s="18"/>
      <c r="D516" s="18" t="s">
        <v>822</v>
      </c>
      <c r="E516" s="19" t="s">
        <v>823</v>
      </c>
      <c r="F516" s="9">
        <f>Source!AT526</f>
        <v>70</v>
      </c>
      <c r="G516" s="21"/>
      <c r="H516" s="20"/>
      <c r="I516" s="9"/>
      <c r="J516" s="9"/>
      <c r="K516" s="21">
        <f>SUM(R510:R515)</f>
        <v>6655.03</v>
      </c>
      <c r="L516" s="21"/>
    </row>
    <row r="517" spans="1:22" ht="14.25" x14ac:dyDescent="0.2">
      <c r="A517" s="18"/>
      <c r="B517" s="18"/>
      <c r="C517" s="18"/>
      <c r="D517" s="18" t="s">
        <v>824</v>
      </c>
      <c r="E517" s="19" t="s">
        <v>823</v>
      </c>
      <c r="F517" s="9">
        <f>Source!AU526</f>
        <v>10</v>
      </c>
      <c r="G517" s="21"/>
      <c r="H517" s="20"/>
      <c r="I517" s="9"/>
      <c r="J517" s="9"/>
      <c r="K517" s="21">
        <f>SUM(T510:T516)</f>
        <v>950.72</v>
      </c>
      <c r="L517" s="21"/>
    </row>
    <row r="518" spans="1:22" ht="14.25" x14ac:dyDescent="0.2">
      <c r="A518" s="18"/>
      <c r="B518" s="18"/>
      <c r="C518" s="18"/>
      <c r="D518" s="18" t="s">
        <v>829</v>
      </c>
      <c r="E518" s="19" t="s">
        <v>823</v>
      </c>
      <c r="F518" s="9">
        <f>108</f>
        <v>108</v>
      </c>
      <c r="G518" s="21"/>
      <c r="H518" s="20"/>
      <c r="I518" s="9"/>
      <c r="J518" s="9"/>
      <c r="K518" s="21">
        <f>SUM(V510:V517)</f>
        <v>1848.84</v>
      </c>
      <c r="L518" s="21"/>
    </row>
    <row r="519" spans="1:22" ht="14.25" x14ac:dyDescent="0.2">
      <c r="A519" s="18"/>
      <c r="B519" s="18"/>
      <c r="C519" s="18"/>
      <c r="D519" s="18" t="s">
        <v>825</v>
      </c>
      <c r="E519" s="19" t="s">
        <v>826</v>
      </c>
      <c r="F519" s="9">
        <f>Source!AQ526</f>
        <v>6</v>
      </c>
      <c r="G519" s="21"/>
      <c r="H519" s="20" t="str">
        <f>Source!DI526</f>
        <v>)*4</v>
      </c>
      <c r="I519" s="9">
        <f>Source!AV526</f>
        <v>1</v>
      </c>
      <c r="J519" s="9"/>
      <c r="K519" s="21"/>
      <c r="L519" s="21">
        <f>Source!U526</f>
        <v>17.759999999999998</v>
      </c>
    </row>
    <row r="520" spans="1:22" ht="15" x14ac:dyDescent="0.25">
      <c r="A520" s="23"/>
      <c r="B520" s="23"/>
      <c r="C520" s="23"/>
      <c r="D520" s="23"/>
      <c r="E520" s="23"/>
      <c r="F520" s="23"/>
      <c r="G520" s="23"/>
      <c r="H520" s="23"/>
      <c r="I520" s="23"/>
      <c r="J520" s="45">
        <f>K512+K513+K515+K516+K517+K518</f>
        <v>21664.410000000003</v>
      </c>
      <c r="K520" s="45"/>
      <c r="L520" s="24">
        <f>IF(Source!I526&lt;&gt;0, ROUND(J520/Source!I526, 2), 0)</f>
        <v>29276.23</v>
      </c>
      <c r="P520" s="22">
        <f>J520</f>
        <v>21664.410000000003</v>
      </c>
    </row>
    <row r="521" spans="1:22" ht="42.75" x14ac:dyDescent="0.2">
      <c r="A521" s="18">
        <v>55</v>
      </c>
      <c r="B521" s="18">
        <v>55</v>
      </c>
      <c r="C521" s="18" t="str">
        <f>Source!F527</f>
        <v>1.21-2203-1-2/1</v>
      </c>
      <c r="D521" s="18" t="str">
        <f>Source!G527</f>
        <v>Техническое обслуживание распределительных коробок (щитков), с автоматами</v>
      </c>
      <c r="E521" s="19" t="str">
        <f>Source!H527</f>
        <v>шт.</v>
      </c>
      <c r="F521" s="9">
        <f>Source!I527</f>
        <v>180</v>
      </c>
      <c r="G521" s="21"/>
      <c r="H521" s="20"/>
      <c r="I521" s="9"/>
      <c r="J521" s="9"/>
      <c r="K521" s="21"/>
      <c r="L521" s="21"/>
      <c r="Q521">
        <f>ROUND((Source!BZ527/100)*ROUND((Source!AF527*Source!AV527)*Source!I527, 2), 2)</f>
        <v>233411.22</v>
      </c>
      <c r="R521">
        <f>Source!X527</f>
        <v>233411.22</v>
      </c>
      <c r="S521">
        <f>ROUND((Source!CA527/100)*ROUND((Source!AF527*Source!AV527)*Source!I527, 2), 2)</f>
        <v>33344.46</v>
      </c>
      <c r="T521">
        <f>Source!Y527</f>
        <v>33344.46</v>
      </c>
      <c r="U521">
        <f>ROUND((175/100)*ROUND((Source!AE527*Source!AV527)*Source!I527, 2), 2)</f>
        <v>0</v>
      </c>
      <c r="V521">
        <f>ROUND((108/100)*ROUND(Source!CS527*Source!I527, 2), 2)</f>
        <v>0</v>
      </c>
    </row>
    <row r="522" spans="1:22" ht="14.25" x14ac:dyDescent="0.2">
      <c r="A522" s="18"/>
      <c r="B522" s="18"/>
      <c r="C522" s="18"/>
      <c r="D522" s="18" t="s">
        <v>820</v>
      </c>
      <c r="E522" s="19"/>
      <c r="F522" s="9"/>
      <c r="G522" s="21">
        <f>Source!AO527</f>
        <v>1852.47</v>
      </c>
      <c r="H522" s="20" t="str">
        <f>Source!DG527</f>
        <v/>
      </c>
      <c r="I522" s="9">
        <f>Source!AV527</f>
        <v>1</v>
      </c>
      <c r="J522" s="9">
        <f>IF(Source!BA527&lt;&gt; 0, Source!BA527, 1)</f>
        <v>1</v>
      </c>
      <c r="K522" s="21">
        <f>Source!S527</f>
        <v>333444.59999999998</v>
      </c>
      <c r="L522" s="21"/>
    </row>
    <row r="523" spans="1:22" ht="14.25" x14ac:dyDescent="0.2">
      <c r="A523" s="18"/>
      <c r="B523" s="18"/>
      <c r="C523" s="18"/>
      <c r="D523" s="18" t="s">
        <v>821</v>
      </c>
      <c r="E523" s="19"/>
      <c r="F523" s="9"/>
      <c r="G523" s="21">
        <f>Source!AL527</f>
        <v>25.69</v>
      </c>
      <c r="H523" s="20" t="str">
        <f>Source!DD527</f>
        <v/>
      </c>
      <c r="I523" s="9">
        <f>Source!AW527</f>
        <v>1</v>
      </c>
      <c r="J523" s="9">
        <f>IF(Source!BC527&lt;&gt; 0, Source!BC527, 1)</f>
        <v>1</v>
      </c>
      <c r="K523" s="21">
        <f>Source!P527</f>
        <v>4624.2</v>
      </c>
      <c r="L523" s="21"/>
    </row>
    <row r="524" spans="1:22" ht="14.25" x14ac:dyDescent="0.2">
      <c r="A524" s="18"/>
      <c r="B524" s="18"/>
      <c r="C524" s="18"/>
      <c r="D524" s="18" t="s">
        <v>822</v>
      </c>
      <c r="E524" s="19" t="s">
        <v>823</v>
      </c>
      <c r="F524" s="9">
        <f>Source!AT527</f>
        <v>70</v>
      </c>
      <c r="G524" s="21"/>
      <c r="H524" s="20"/>
      <c r="I524" s="9"/>
      <c r="J524" s="9"/>
      <c r="K524" s="21">
        <f>SUM(R521:R523)</f>
        <v>233411.22</v>
      </c>
      <c r="L524" s="21"/>
    </row>
    <row r="525" spans="1:22" ht="14.25" x14ac:dyDescent="0.2">
      <c r="A525" s="18"/>
      <c r="B525" s="18"/>
      <c r="C525" s="18"/>
      <c r="D525" s="18" t="s">
        <v>824</v>
      </c>
      <c r="E525" s="19" t="s">
        <v>823</v>
      </c>
      <c r="F525" s="9">
        <f>Source!AU527</f>
        <v>10</v>
      </c>
      <c r="G525" s="21"/>
      <c r="H525" s="20"/>
      <c r="I525" s="9"/>
      <c r="J525" s="9"/>
      <c r="K525" s="21">
        <f>SUM(T521:T524)</f>
        <v>33344.46</v>
      </c>
      <c r="L525" s="21"/>
    </row>
    <row r="526" spans="1:22" ht="14.25" x14ac:dyDescent="0.2">
      <c r="A526" s="18"/>
      <c r="B526" s="18"/>
      <c r="C526" s="18"/>
      <c r="D526" s="18" t="s">
        <v>825</v>
      </c>
      <c r="E526" s="19" t="s">
        <v>826</v>
      </c>
      <c r="F526" s="9">
        <f>Source!AQ527</f>
        <v>3</v>
      </c>
      <c r="G526" s="21"/>
      <c r="H526" s="20" t="str">
        <f>Source!DI527</f>
        <v/>
      </c>
      <c r="I526" s="9">
        <f>Source!AV527</f>
        <v>1</v>
      </c>
      <c r="J526" s="9"/>
      <c r="K526" s="21"/>
      <c r="L526" s="21">
        <f>Source!U527</f>
        <v>540</v>
      </c>
    </row>
    <row r="527" spans="1:22" ht="15" x14ac:dyDescent="0.25">
      <c r="A527" s="23"/>
      <c r="B527" s="23"/>
      <c r="C527" s="23"/>
      <c r="D527" s="23"/>
      <c r="E527" s="23"/>
      <c r="F527" s="23"/>
      <c r="G527" s="23"/>
      <c r="H527" s="23"/>
      <c r="I527" s="23"/>
      <c r="J527" s="45">
        <f>K522+K523+K524+K525</f>
        <v>604824.48</v>
      </c>
      <c r="K527" s="45"/>
      <c r="L527" s="24">
        <f>IF(Source!I527&lt;&gt;0, ROUND(J527/Source!I527, 2), 0)</f>
        <v>3360.14</v>
      </c>
      <c r="P527" s="22">
        <f>J527</f>
        <v>604824.48</v>
      </c>
    </row>
    <row r="528" spans="1:22" ht="57" x14ac:dyDescent="0.2">
      <c r="A528" s="18">
        <v>56</v>
      </c>
      <c r="B528" s="18">
        <v>56</v>
      </c>
      <c r="C528" s="18" t="str">
        <f>Source!F528</f>
        <v>1.21-2103-9-2/1</v>
      </c>
      <c r="D528" s="18" t="str">
        <f>Source!G528</f>
        <v>Техническое обслуживание силовых сетей, проложенных по кирпичным и бетонным основаниям, провод сечением 3х1,5-6 мм2</v>
      </c>
      <c r="E528" s="19" t="str">
        <f>Source!H528</f>
        <v>100 м</v>
      </c>
      <c r="F528" s="9">
        <f>Source!I528</f>
        <v>4.9000000000000004</v>
      </c>
      <c r="G528" s="21"/>
      <c r="H528" s="20"/>
      <c r="I528" s="9"/>
      <c r="J528" s="9"/>
      <c r="K528" s="21"/>
      <c r="L528" s="21"/>
      <c r="Q528">
        <f>ROUND((Source!BZ528/100)*ROUND((Source!AF528*Source!AV528)*Source!I528, 2), 2)</f>
        <v>18361.310000000001</v>
      </c>
      <c r="R528">
        <f>Source!X528</f>
        <v>18361.310000000001</v>
      </c>
      <c r="S528">
        <f>ROUND((Source!CA528/100)*ROUND((Source!AF528*Source!AV528)*Source!I528, 2), 2)</f>
        <v>2623.04</v>
      </c>
      <c r="T528">
        <f>Source!Y528</f>
        <v>2623.04</v>
      </c>
      <c r="U528">
        <f>ROUND((175/100)*ROUND((Source!AE528*Source!AV528)*Source!I528, 2), 2)</f>
        <v>0</v>
      </c>
      <c r="V528">
        <f>ROUND((108/100)*ROUND(Source!CS528*Source!I528, 2), 2)</f>
        <v>0</v>
      </c>
    </row>
    <row r="529" spans="1:22" x14ac:dyDescent="0.2">
      <c r="D529" s="25" t="str">
        <f>"Объем: "&amp;Source!I528&amp;"=4900*"&amp;"0,1/"&amp;"100"</f>
        <v>Объем: 4,9=4900*0,1/100</v>
      </c>
    </row>
    <row r="530" spans="1:22" ht="14.25" x14ac:dyDescent="0.2">
      <c r="A530" s="18"/>
      <c r="B530" s="18"/>
      <c r="C530" s="18"/>
      <c r="D530" s="18" t="s">
        <v>820</v>
      </c>
      <c r="E530" s="19"/>
      <c r="F530" s="9"/>
      <c r="G530" s="21">
        <f>Source!AO528</f>
        <v>5353.15</v>
      </c>
      <c r="H530" s="20" t="str">
        <f>Source!DG528</f>
        <v/>
      </c>
      <c r="I530" s="9">
        <f>Source!AV528</f>
        <v>1</v>
      </c>
      <c r="J530" s="9">
        <f>IF(Source!BA528&lt;&gt; 0, Source!BA528, 1)</f>
        <v>1</v>
      </c>
      <c r="K530" s="21">
        <f>Source!S528</f>
        <v>26230.44</v>
      </c>
      <c r="L530" s="21"/>
    </row>
    <row r="531" spans="1:22" ht="14.25" x14ac:dyDescent="0.2">
      <c r="A531" s="18"/>
      <c r="B531" s="18"/>
      <c r="C531" s="18"/>
      <c r="D531" s="18" t="s">
        <v>821</v>
      </c>
      <c r="E531" s="19"/>
      <c r="F531" s="9"/>
      <c r="G531" s="21">
        <f>Source!AL528</f>
        <v>22.51</v>
      </c>
      <c r="H531" s="20" t="str">
        <f>Source!DD528</f>
        <v/>
      </c>
      <c r="I531" s="9">
        <f>Source!AW528</f>
        <v>1</v>
      </c>
      <c r="J531" s="9">
        <f>IF(Source!BC528&lt;&gt; 0, Source!BC528, 1)</f>
        <v>1</v>
      </c>
      <c r="K531" s="21">
        <f>Source!P528</f>
        <v>110.3</v>
      </c>
      <c r="L531" s="21"/>
    </row>
    <row r="532" spans="1:22" ht="14.25" x14ac:dyDescent="0.2">
      <c r="A532" s="18"/>
      <c r="B532" s="18"/>
      <c r="C532" s="18"/>
      <c r="D532" s="18" t="s">
        <v>822</v>
      </c>
      <c r="E532" s="19" t="s">
        <v>823</v>
      </c>
      <c r="F532" s="9">
        <f>Source!AT528</f>
        <v>70</v>
      </c>
      <c r="G532" s="21"/>
      <c r="H532" s="20"/>
      <c r="I532" s="9"/>
      <c r="J532" s="9"/>
      <c r="K532" s="21">
        <f>SUM(R528:R531)</f>
        <v>18361.310000000001</v>
      </c>
      <c r="L532" s="21"/>
    </row>
    <row r="533" spans="1:22" ht="14.25" x14ac:dyDescent="0.2">
      <c r="A533" s="18"/>
      <c r="B533" s="18"/>
      <c r="C533" s="18"/>
      <c r="D533" s="18" t="s">
        <v>824</v>
      </c>
      <c r="E533" s="19" t="s">
        <v>823</v>
      </c>
      <c r="F533" s="9">
        <f>Source!AU528</f>
        <v>10</v>
      </c>
      <c r="G533" s="21"/>
      <c r="H533" s="20"/>
      <c r="I533" s="9"/>
      <c r="J533" s="9"/>
      <c r="K533" s="21">
        <f>SUM(T528:T532)</f>
        <v>2623.04</v>
      </c>
      <c r="L533" s="21"/>
    </row>
    <row r="534" spans="1:22" ht="14.25" x14ac:dyDescent="0.2">
      <c r="A534" s="18"/>
      <c r="B534" s="18"/>
      <c r="C534" s="18"/>
      <c r="D534" s="18" t="s">
        <v>825</v>
      </c>
      <c r="E534" s="19" t="s">
        <v>826</v>
      </c>
      <c r="F534" s="9">
        <f>Source!AQ528</f>
        <v>10</v>
      </c>
      <c r="G534" s="21"/>
      <c r="H534" s="20" t="str">
        <f>Source!DI528</f>
        <v/>
      </c>
      <c r="I534" s="9">
        <f>Source!AV528</f>
        <v>1</v>
      </c>
      <c r="J534" s="9"/>
      <c r="K534" s="21"/>
      <c r="L534" s="21">
        <f>Source!U528</f>
        <v>49</v>
      </c>
    </row>
    <row r="535" spans="1:22" ht="15" x14ac:dyDescent="0.25">
      <c r="A535" s="23"/>
      <c r="B535" s="23"/>
      <c r="C535" s="23"/>
      <c r="D535" s="23"/>
      <c r="E535" s="23"/>
      <c r="F535" s="23"/>
      <c r="G535" s="23"/>
      <c r="H535" s="23"/>
      <c r="I535" s="23"/>
      <c r="J535" s="45">
        <f>K530+K531+K532+K533</f>
        <v>47325.090000000004</v>
      </c>
      <c r="K535" s="45"/>
      <c r="L535" s="24">
        <f>IF(Source!I528&lt;&gt;0, ROUND(J535/Source!I528, 2), 0)</f>
        <v>9658.18</v>
      </c>
      <c r="P535" s="22">
        <f>J535</f>
        <v>47325.090000000004</v>
      </c>
    </row>
    <row r="537" spans="1:22" ht="15" x14ac:dyDescent="0.25">
      <c r="A537" s="44" t="str">
        <f>CONCATENATE("Итого по подразделу: ",IF(Source!G531&lt;&gt;"Новый подраздел", Source!G531, ""))</f>
        <v>Итого по подразделу: Электроосвещение</v>
      </c>
      <c r="B537" s="44"/>
      <c r="C537" s="44"/>
      <c r="D537" s="44"/>
      <c r="E537" s="44"/>
      <c r="F537" s="44"/>
      <c r="G537" s="44"/>
      <c r="H537" s="44"/>
      <c r="I537" s="44"/>
      <c r="J537" s="42">
        <f>SUM(P394:P536)</f>
        <v>1334531.95</v>
      </c>
      <c r="K537" s="43"/>
      <c r="L537" s="27"/>
    </row>
    <row r="540" spans="1:22" ht="16.5" x14ac:dyDescent="0.25">
      <c r="A540" s="46" t="str">
        <f>CONCATENATE("Подраздел: ",IF(Source!G561&lt;&gt;"Новый подраздел", Source!G561, ""))</f>
        <v>Подраздел: Электроснабжение</v>
      </c>
      <c r="B540" s="46"/>
      <c r="C540" s="46"/>
      <c r="D540" s="46"/>
      <c r="E540" s="46"/>
      <c r="F540" s="46"/>
      <c r="G540" s="46"/>
      <c r="H540" s="46"/>
      <c r="I540" s="46"/>
      <c r="J540" s="46"/>
      <c r="K540" s="46"/>
      <c r="L540" s="46"/>
    </row>
    <row r="541" spans="1:22" ht="57" x14ac:dyDescent="0.2">
      <c r="A541" s="18">
        <v>57</v>
      </c>
      <c r="B541" s="18">
        <v>57</v>
      </c>
      <c r="C541" s="18" t="str">
        <f>Source!F567</f>
        <v>1.21-2203-18-2/1</v>
      </c>
      <c r="D541" s="18" t="str">
        <f>Source!G567</f>
        <v>Техническое обслуживание главного распределительного силового щита типа ГРЩ, ГРЩС с количеством вводов 2</v>
      </c>
      <c r="E541" s="19" t="str">
        <f>Source!H567</f>
        <v>шт.</v>
      </c>
      <c r="F541" s="9">
        <f>Source!I567</f>
        <v>3</v>
      </c>
      <c r="G541" s="21"/>
      <c r="H541" s="20"/>
      <c r="I541" s="9"/>
      <c r="J541" s="9"/>
      <c r="K541" s="21"/>
      <c r="L541" s="21"/>
      <c r="Q541">
        <f>ROUND((Source!BZ567/100)*ROUND((Source!AF567*Source!AV567)*Source!I567, 2), 2)</f>
        <v>1888.59</v>
      </c>
      <c r="R541">
        <f>Source!X567</f>
        <v>1888.59</v>
      </c>
      <c r="S541">
        <f>ROUND((Source!CA567/100)*ROUND((Source!AF567*Source!AV567)*Source!I567, 2), 2)</f>
        <v>269.8</v>
      </c>
      <c r="T541">
        <f>Source!Y567</f>
        <v>269.8</v>
      </c>
      <c r="U541">
        <f>ROUND((175/100)*ROUND((Source!AE567*Source!AV567)*Source!I567, 2), 2)</f>
        <v>390.39</v>
      </c>
      <c r="V541">
        <f>ROUND((108/100)*ROUND(Source!CS567*Source!I567, 2), 2)</f>
        <v>240.93</v>
      </c>
    </row>
    <row r="542" spans="1:22" ht="14.25" x14ac:dyDescent="0.2">
      <c r="A542" s="18"/>
      <c r="B542" s="18"/>
      <c r="C542" s="18"/>
      <c r="D542" s="18" t="s">
        <v>820</v>
      </c>
      <c r="E542" s="19"/>
      <c r="F542" s="9"/>
      <c r="G542" s="21">
        <f>Source!AO567</f>
        <v>899.33</v>
      </c>
      <c r="H542" s="20" t="str">
        <f>Source!DG567</f>
        <v/>
      </c>
      <c r="I542" s="9">
        <f>Source!AV567</f>
        <v>1</v>
      </c>
      <c r="J542" s="9">
        <f>IF(Source!BA567&lt;&gt; 0, Source!BA567, 1)</f>
        <v>1</v>
      </c>
      <c r="K542" s="21">
        <f>Source!S567</f>
        <v>2697.99</v>
      </c>
      <c r="L542" s="21"/>
    </row>
    <row r="543" spans="1:22" ht="14.25" x14ac:dyDescent="0.2">
      <c r="A543" s="18"/>
      <c r="B543" s="18"/>
      <c r="C543" s="18"/>
      <c r="D543" s="18" t="s">
        <v>827</v>
      </c>
      <c r="E543" s="19"/>
      <c r="F543" s="9"/>
      <c r="G543" s="21">
        <f>Source!AM567</f>
        <v>117.27</v>
      </c>
      <c r="H543" s="20" t="str">
        <f>Source!DE567</f>
        <v/>
      </c>
      <c r="I543" s="9">
        <f>Source!AV567</f>
        <v>1</v>
      </c>
      <c r="J543" s="9">
        <f>IF(Source!BB567&lt;&gt; 0, Source!BB567, 1)</f>
        <v>1</v>
      </c>
      <c r="K543" s="21">
        <f>Source!Q567</f>
        <v>351.81</v>
      </c>
      <c r="L543" s="21"/>
    </row>
    <row r="544" spans="1:22" ht="14.25" x14ac:dyDescent="0.2">
      <c r="A544" s="18"/>
      <c r="B544" s="18"/>
      <c r="C544" s="18"/>
      <c r="D544" s="18" t="s">
        <v>828</v>
      </c>
      <c r="E544" s="19"/>
      <c r="F544" s="9"/>
      <c r="G544" s="21">
        <f>Source!AN567</f>
        <v>74.36</v>
      </c>
      <c r="H544" s="20" t="str">
        <f>Source!DF567</f>
        <v/>
      </c>
      <c r="I544" s="9">
        <f>Source!AV567</f>
        <v>1</v>
      </c>
      <c r="J544" s="9">
        <f>IF(Source!BS567&lt;&gt; 0, Source!BS567, 1)</f>
        <v>1</v>
      </c>
      <c r="K544" s="26">
        <f>Source!R567</f>
        <v>223.08</v>
      </c>
      <c r="L544" s="21"/>
    </row>
    <row r="545" spans="1:22" ht="14.25" x14ac:dyDescent="0.2">
      <c r="A545" s="18"/>
      <c r="B545" s="18"/>
      <c r="C545" s="18"/>
      <c r="D545" s="18" t="s">
        <v>821</v>
      </c>
      <c r="E545" s="19"/>
      <c r="F545" s="9"/>
      <c r="G545" s="21">
        <f>Source!AL567</f>
        <v>0.63</v>
      </c>
      <c r="H545" s="20" t="str">
        <f>Source!DD567</f>
        <v/>
      </c>
      <c r="I545" s="9">
        <f>Source!AW567</f>
        <v>1</v>
      </c>
      <c r="J545" s="9">
        <f>IF(Source!BC567&lt;&gt; 0, Source!BC567, 1)</f>
        <v>1</v>
      </c>
      <c r="K545" s="21">
        <f>Source!P567</f>
        <v>1.89</v>
      </c>
      <c r="L545" s="21"/>
    </row>
    <row r="546" spans="1:22" ht="14.25" x14ac:dyDescent="0.2">
      <c r="A546" s="18"/>
      <c r="B546" s="18"/>
      <c r="C546" s="18"/>
      <c r="D546" s="18" t="s">
        <v>822</v>
      </c>
      <c r="E546" s="19" t="s">
        <v>823</v>
      </c>
      <c r="F546" s="9">
        <f>Source!AT567</f>
        <v>70</v>
      </c>
      <c r="G546" s="21"/>
      <c r="H546" s="20"/>
      <c r="I546" s="9"/>
      <c r="J546" s="9"/>
      <c r="K546" s="21">
        <f>SUM(R541:R545)</f>
        <v>1888.59</v>
      </c>
      <c r="L546" s="21"/>
    </row>
    <row r="547" spans="1:22" ht="14.25" x14ac:dyDescent="0.2">
      <c r="A547" s="18"/>
      <c r="B547" s="18"/>
      <c r="C547" s="18"/>
      <c r="D547" s="18" t="s">
        <v>824</v>
      </c>
      <c r="E547" s="19" t="s">
        <v>823</v>
      </c>
      <c r="F547" s="9">
        <f>Source!AU567</f>
        <v>10</v>
      </c>
      <c r="G547" s="21"/>
      <c r="H547" s="20"/>
      <c r="I547" s="9"/>
      <c r="J547" s="9"/>
      <c r="K547" s="21">
        <f>SUM(T541:T546)</f>
        <v>269.8</v>
      </c>
      <c r="L547" s="21"/>
    </row>
    <row r="548" spans="1:22" ht="14.25" x14ac:dyDescent="0.2">
      <c r="A548" s="18"/>
      <c r="B548" s="18"/>
      <c r="C548" s="18"/>
      <c r="D548" s="18" t="s">
        <v>829</v>
      </c>
      <c r="E548" s="19" t="s">
        <v>823</v>
      </c>
      <c r="F548" s="9">
        <f>108</f>
        <v>108</v>
      </c>
      <c r="G548" s="21"/>
      <c r="H548" s="20"/>
      <c r="I548" s="9"/>
      <c r="J548" s="9"/>
      <c r="K548" s="21">
        <f>SUM(V541:V547)</f>
        <v>240.93</v>
      </c>
      <c r="L548" s="21"/>
    </row>
    <row r="549" spans="1:22" ht="14.25" x14ac:dyDescent="0.2">
      <c r="A549" s="18"/>
      <c r="B549" s="18"/>
      <c r="C549" s="18"/>
      <c r="D549" s="18" t="s">
        <v>825</v>
      </c>
      <c r="E549" s="19" t="s">
        <v>826</v>
      </c>
      <c r="F549" s="9">
        <f>Source!AQ567</f>
        <v>1.68</v>
      </c>
      <c r="G549" s="21"/>
      <c r="H549" s="20" t="str">
        <f>Source!DI567</f>
        <v/>
      </c>
      <c r="I549" s="9">
        <f>Source!AV567</f>
        <v>1</v>
      </c>
      <c r="J549" s="9"/>
      <c r="K549" s="21"/>
      <c r="L549" s="21">
        <f>Source!U567</f>
        <v>5.04</v>
      </c>
    </row>
    <row r="550" spans="1:22" ht="15" x14ac:dyDescent="0.25">
      <c r="A550" s="23"/>
      <c r="B550" s="23"/>
      <c r="C550" s="23"/>
      <c r="D550" s="23"/>
      <c r="E550" s="23"/>
      <c r="F550" s="23"/>
      <c r="G550" s="23"/>
      <c r="H550" s="23"/>
      <c r="I550" s="23"/>
      <c r="J550" s="45">
        <f>K542+K543+K545+K546+K547+K548</f>
        <v>5451.01</v>
      </c>
      <c r="K550" s="45"/>
      <c r="L550" s="24">
        <f>IF(Source!I567&lt;&gt;0, ROUND(J550/Source!I567, 2), 0)</f>
        <v>1817</v>
      </c>
      <c r="P550" s="22">
        <f>J550</f>
        <v>5451.01</v>
      </c>
    </row>
    <row r="551" spans="1:22" ht="42.75" x14ac:dyDescent="0.2">
      <c r="A551" s="18">
        <v>58</v>
      </c>
      <c r="B551" s="18">
        <v>58</v>
      </c>
      <c r="C551" s="18" t="str">
        <f>Source!F568</f>
        <v>1.21-2203-12-1/1</v>
      </c>
      <c r="D551" s="18" t="str">
        <f>Source!G568</f>
        <v>Техническое обслуживание щита автоматической защиты от перегрузок ЩАП</v>
      </c>
      <c r="E551" s="19" t="str">
        <f>Source!H568</f>
        <v>100 шт.</v>
      </c>
      <c r="F551" s="9">
        <f>Source!I568</f>
        <v>0.01</v>
      </c>
      <c r="G551" s="21"/>
      <c r="H551" s="20"/>
      <c r="I551" s="9"/>
      <c r="J551" s="9"/>
      <c r="K551" s="21"/>
      <c r="L551" s="21"/>
      <c r="Q551">
        <f>ROUND((Source!BZ568/100)*ROUND((Source!AF568*Source!AV568)*Source!I568, 2), 2)</f>
        <v>524.61</v>
      </c>
      <c r="R551">
        <f>Source!X568</f>
        <v>524.61</v>
      </c>
      <c r="S551">
        <f>ROUND((Source!CA568/100)*ROUND((Source!AF568*Source!AV568)*Source!I568, 2), 2)</f>
        <v>74.94</v>
      </c>
      <c r="T551">
        <f>Source!Y568</f>
        <v>74.94</v>
      </c>
      <c r="U551">
        <f>ROUND((175/100)*ROUND((Source!AE568*Source!AV568)*Source!I568, 2), 2)</f>
        <v>115.68</v>
      </c>
      <c r="V551">
        <f>ROUND((108/100)*ROUND(Source!CS568*Source!I568, 2), 2)</f>
        <v>71.39</v>
      </c>
    </row>
    <row r="552" spans="1:22" x14ac:dyDescent="0.2">
      <c r="D552" s="25" t="str">
        <f>"Объем: "&amp;Source!I568&amp;"=(1)/"&amp;"100"</f>
        <v>Объем: 0,01=(1)/100</v>
      </c>
    </row>
    <row r="553" spans="1:22" ht="14.25" x14ac:dyDescent="0.2">
      <c r="A553" s="18"/>
      <c r="B553" s="18"/>
      <c r="C553" s="18"/>
      <c r="D553" s="18" t="s">
        <v>820</v>
      </c>
      <c r="E553" s="19"/>
      <c r="F553" s="9"/>
      <c r="G553" s="21">
        <f>Source!AO568</f>
        <v>18736.02</v>
      </c>
      <c r="H553" s="20" t="str">
        <f>Source!DG568</f>
        <v>)*4</v>
      </c>
      <c r="I553" s="9">
        <f>Source!AV568</f>
        <v>1</v>
      </c>
      <c r="J553" s="9">
        <f>IF(Source!BA568&lt;&gt; 0, Source!BA568, 1)</f>
        <v>1</v>
      </c>
      <c r="K553" s="21">
        <f>Source!S568</f>
        <v>749.44</v>
      </c>
      <c r="L553" s="21"/>
    </row>
    <row r="554" spans="1:22" ht="14.25" x14ac:dyDescent="0.2">
      <c r="A554" s="18"/>
      <c r="B554" s="18"/>
      <c r="C554" s="18"/>
      <c r="D554" s="18" t="s">
        <v>827</v>
      </c>
      <c r="E554" s="19"/>
      <c r="F554" s="9"/>
      <c r="G554" s="21">
        <f>Source!AM568</f>
        <v>2606.02</v>
      </c>
      <c r="H554" s="20" t="str">
        <f>Source!DE568</f>
        <v>)*4</v>
      </c>
      <c r="I554" s="9">
        <f>Source!AV568</f>
        <v>1</v>
      </c>
      <c r="J554" s="9">
        <f>IF(Source!BB568&lt;&gt; 0, Source!BB568, 1)</f>
        <v>1</v>
      </c>
      <c r="K554" s="21">
        <f>Source!Q568</f>
        <v>104.24</v>
      </c>
      <c r="L554" s="21"/>
    </row>
    <row r="555" spans="1:22" ht="14.25" x14ac:dyDescent="0.2">
      <c r="A555" s="18"/>
      <c r="B555" s="18"/>
      <c r="C555" s="18"/>
      <c r="D555" s="18" t="s">
        <v>828</v>
      </c>
      <c r="E555" s="19"/>
      <c r="F555" s="9"/>
      <c r="G555" s="21">
        <f>Source!AN568</f>
        <v>1652.4</v>
      </c>
      <c r="H555" s="20" t="str">
        <f>Source!DF568</f>
        <v>)*4</v>
      </c>
      <c r="I555" s="9">
        <f>Source!AV568</f>
        <v>1</v>
      </c>
      <c r="J555" s="9">
        <f>IF(Source!BS568&lt;&gt; 0, Source!BS568, 1)</f>
        <v>1</v>
      </c>
      <c r="K555" s="26">
        <f>Source!R568</f>
        <v>66.099999999999994</v>
      </c>
      <c r="L555" s="21"/>
    </row>
    <row r="556" spans="1:22" ht="14.25" x14ac:dyDescent="0.2">
      <c r="A556" s="18"/>
      <c r="B556" s="18"/>
      <c r="C556" s="18"/>
      <c r="D556" s="18" t="s">
        <v>821</v>
      </c>
      <c r="E556" s="19"/>
      <c r="F556" s="9"/>
      <c r="G556" s="21">
        <f>Source!AL568</f>
        <v>6.3</v>
      </c>
      <c r="H556" s="20" t="str">
        <f>Source!DD568</f>
        <v>)*4</v>
      </c>
      <c r="I556" s="9">
        <f>Source!AW568</f>
        <v>1</v>
      </c>
      <c r="J556" s="9">
        <f>IF(Source!BC568&lt;&gt; 0, Source!BC568, 1)</f>
        <v>1</v>
      </c>
      <c r="K556" s="21">
        <f>Source!P568</f>
        <v>0.25</v>
      </c>
      <c r="L556" s="21"/>
    </row>
    <row r="557" spans="1:22" ht="14.25" x14ac:dyDescent="0.2">
      <c r="A557" s="18"/>
      <c r="B557" s="18"/>
      <c r="C557" s="18"/>
      <c r="D557" s="18" t="s">
        <v>822</v>
      </c>
      <c r="E557" s="19" t="s">
        <v>823</v>
      </c>
      <c r="F557" s="9">
        <f>Source!AT568</f>
        <v>70</v>
      </c>
      <c r="G557" s="21"/>
      <c r="H557" s="20"/>
      <c r="I557" s="9"/>
      <c r="J557" s="9"/>
      <c r="K557" s="21">
        <f>SUM(R551:R556)</f>
        <v>524.61</v>
      </c>
      <c r="L557" s="21"/>
    </row>
    <row r="558" spans="1:22" ht="14.25" x14ac:dyDescent="0.2">
      <c r="A558" s="18"/>
      <c r="B558" s="18"/>
      <c r="C558" s="18"/>
      <c r="D558" s="18" t="s">
        <v>824</v>
      </c>
      <c r="E558" s="19" t="s">
        <v>823</v>
      </c>
      <c r="F558" s="9">
        <f>Source!AU568</f>
        <v>10</v>
      </c>
      <c r="G558" s="21"/>
      <c r="H558" s="20"/>
      <c r="I558" s="9"/>
      <c r="J558" s="9"/>
      <c r="K558" s="21">
        <f>SUM(T551:T557)</f>
        <v>74.94</v>
      </c>
      <c r="L558" s="21"/>
    </row>
    <row r="559" spans="1:22" ht="14.25" x14ac:dyDescent="0.2">
      <c r="A559" s="18"/>
      <c r="B559" s="18"/>
      <c r="C559" s="18"/>
      <c r="D559" s="18" t="s">
        <v>829</v>
      </c>
      <c r="E559" s="19" t="s">
        <v>823</v>
      </c>
      <c r="F559" s="9">
        <f>108</f>
        <v>108</v>
      </c>
      <c r="G559" s="21"/>
      <c r="H559" s="20"/>
      <c r="I559" s="9"/>
      <c r="J559" s="9"/>
      <c r="K559" s="21">
        <f>SUM(V551:V558)</f>
        <v>71.39</v>
      </c>
      <c r="L559" s="21"/>
    </row>
    <row r="560" spans="1:22" ht="14.25" x14ac:dyDescent="0.2">
      <c r="A560" s="18"/>
      <c r="B560" s="18"/>
      <c r="C560" s="18"/>
      <c r="D560" s="18" t="s">
        <v>825</v>
      </c>
      <c r="E560" s="19" t="s">
        <v>826</v>
      </c>
      <c r="F560" s="9">
        <f>Source!AQ568</f>
        <v>35</v>
      </c>
      <c r="G560" s="21"/>
      <c r="H560" s="20" t="str">
        <f>Source!DI568</f>
        <v>)*4</v>
      </c>
      <c r="I560" s="9">
        <f>Source!AV568</f>
        <v>1</v>
      </c>
      <c r="J560" s="9"/>
      <c r="K560" s="21"/>
      <c r="L560" s="21">
        <f>Source!U568</f>
        <v>1.4000000000000001</v>
      </c>
    </row>
    <row r="561" spans="1:22" ht="15" x14ac:dyDescent="0.25">
      <c r="A561" s="23"/>
      <c r="B561" s="23"/>
      <c r="C561" s="23"/>
      <c r="D561" s="23"/>
      <c r="E561" s="23"/>
      <c r="F561" s="23"/>
      <c r="G561" s="23"/>
      <c r="H561" s="23"/>
      <c r="I561" s="23"/>
      <c r="J561" s="45">
        <f>K553+K554+K556+K557+K558+K559</f>
        <v>1524.8700000000001</v>
      </c>
      <c r="K561" s="45"/>
      <c r="L561" s="24">
        <f>IF(Source!I568&lt;&gt;0, ROUND(J561/Source!I568, 2), 0)</f>
        <v>152487</v>
      </c>
      <c r="P561" s="22">
        <f>J561</f>
        <v>1524.8700000000001</v>
      </c>
    </row>
    <row r="562" spans="1:22" ht="57" x14ac:dyDescent="0.2">
      <c r="A562" s="18">
        <v>59</v>
      </c>
      <c r="B562" s="18">
        <v>59</v>
      </c>
      <c r="C562" s="18" t="str">
        <f>Source!F569</f>
        <v>1.21-2203-44-1/1</v>
      </c>
      <c r="D562" s="18" t="str">
        <f>Source!G569</f>
        <v>Техническое обслуживание панели вводной с воздушным автоматическим выключателем на номинальный ток 2500 А - полугодовое</v>
      </c>
      <c r="E562" s="19" t="str">
        <f>Source!H569</f>
        <v>шт.</v>
      </c>
      <c r="F562" s="9">
        <f>Source!I569</f>
        <v>2</v>
      </c>
      <c r="G562" s="21"/>
      <c r="H562" s="20"/>
      <c r="I562" s="9"/>
      <c r="J562" s="9"/>
      <c r="K562" s="21"/>
      <c r="L562" s="21"/>
      <c r="Q562">
        <f>ROUND((Source!BZ569/100)*ROUND((Source!AF569*Source!AV569)*Source!I569, 2), 2)</f>
        <v>1096.23</v>
      </c>
      <c r="R562">
        <f>Source!X569</f>
        <v>1096.23</v>
      </c>
      <c r="S562">
        <f>ROUND((Source!CA569/100)*ROUND((Source!AF569*Source!AV569)*Source!I569, 2), 2)</f>
        <v>156.6</v>
      </c>
      <c r="T562">
        <f>Source!Y569</f>
        <v>156.6</v>
      </c>
      <c r="U562">
        <f>ROUND((175/100)*ROUND((Source!AE569*Source!AV569)*Source!I569, 2), 2)</f>
        <v>0.04</v>
      </c>
      <c r="V562">
        <f>ROUND((108/100)*ROUND(Source!CS569*Source!I569, 2), 2)</f>
        <v>0.02</v>
      </c>
    </row>
    <row r="563" spans="1:22" ht="14.25" x14ac:dyDescent="0.2">
      <c r="A563" s="18"/>
      <c r="B563" s="18"/>
      <c r="C563" s="18"/>
      <c r="D563" s="18" t="s">
        <v>820</v>
      </c>
      <c r="E563" s="19"/>
      <c r="F563" s="9"/>
      <c r="G563" s="21">
        <f>Source!AO569</f>
        <v>783.02</v>
      </c>
      <c r="H563" s="20" t="str">
        <f>Source!DG569</f>
        <v/>
      </c>
      <c r="I563" s="9">
        <f>Source!AV569</f>
        <v>1</v>
      </c>
      <c r="J563" s="9">
        <f>IF(Source!BA569&lt;&gt; 0, Source!BA569, 1)</f>
        <v>1</v>
      </c>
      <c r="K563" s="21">
        <f>Source!S569</f>
        <v>1566.04</v>
      </c>
      <c r="L563" s="21"/>
    </row>
    <row r="564" spans="1:22" ht="14.25" x14ac:dyDescent="0.2">
      <c r="A564" s="18"/>
      <c r="B564" s="18"/>
      <c r="C564" s="18"/>
      <c r="D564" s="18" t="s">
        <v>827</v>
      </c>
      <c r="E564" s="19"/>
      <c r="F564" s="9"/>
      <c r="G564" s="21">
        <f>Source!AM569</f>
        <v>0.84</v>
      </c>
      <c r="H564" s="20" t="str">
        <f>Source!DE569</f>
        <v/>
      </c>
      <c r="I564" s="9">
        <f>Source!AV569</f>
        <v>1</v>
      </c>
      <c r="J564" s="9">
        <f>IF(Source!BB569&lt;&gt; 0, Source!BB569, 1)</f>
        <v>1</v>
      </c>
      <c r="K564" s="21">
        <f>Source!Q569</f>
        <v>1.68</v>
      </c>
      <c r="L564" s="21"/>
    </row>
    <row r="565" spans="1:22" ht="14.25" x14ac:dyDescent="0.2">
      <c r="A565" s="18"/>
      <c r="B565" s="18"/>
      <c r="C565" s="18"/>
      <c r="D565" s="18" t="s">
        <v>828</v>
      </c>
      <c r="E565" s="19"/>
      <c r="F565" s="9"/>
      <c r="G565" s="21">
        <f>Source!AN569</f>
        <v>0.01</v>
      </c>
      <c r="H565" s="20" t="str">
        <f>Source!DF569</f>
        <v/>
      </c>
      <c r="I565" s="9">
        <f>Source!AV569</f>
        <v>1</v>
      </c>
      <c r="J565" s="9">
        <f>IF(Source!BS569&lt;&gt; 0, Source!BS569, 1)</f>
        <v>1</v>
      </c>
      <c r="K565" s="26">
        <f>Source!R569</f>
        <v>0.02</v>
      </c>
      <c r="L565" s="21"/>
    </row>
    <row r="566" spans="1:22" ht="14.25" x14ac:dyDescent="0.2">
      <c r="A566" s="18"/>
      <c r="B566" s="18"/>
      <c r="C566" s="18"/>
      <c r="D566" s="18" t="s">
        <v>821</v>
      </c>
      <c r="E566" s="19"/>
      <c r="F566" s="9"/>
      <c r="G566" s="21">
        <f>Source!AL569</f>
        <v>4.72</v>
      </c>
      <c r="H566" s="20" t="str">
        <f>Source!DD569</f>
        <v/>
      </c>
      <c r="I566" s="9">
        <f>Source!AW569</f>
        <v>1</v>
      </c>
      <c r="J566" s="9">
        <f>IF(Source!BC569&lt;&gt; 0, Source!BC569, 1)</f>
        <v>1</v>
      </c>
      <c r="K566" s="21">
        <f>Source!P569</f>
        <v>9.44</v>
      </c>
      <c r="L566" s="21"/>
    </row>
    <row r="567" spans="1:22" ht="14.25" x14ac:dyDescent="0.2">
      <c r="A567" s="18"/>
      <c r="B567" s="18"/>
      <c r="C567" s="18"/>
      <c r="D567" s="18" t="s">
        <v>822</v>
      </c>
      <c r="E567" s="19" t="s">
        <v>823</v>
      </c>
      <c r="F567" s="9">
        <f>Source!AT569</f>
        <v>70</v>
      </c>
      <c r="G567" s="21"/>
      <c r="H567" s="20"/>
      <c r="I567" s="9"/>
      <c r="J567" s="9"/>
      <c r="K567" s="21">
        <f>SUM(R562:R566)</f>
        <v>1096.23</v>
      </c>
      <c r="L567" s="21"/>
    </row>
    <row r="568" spans="1:22" ht="14.25" x14ac:dyDescent="0.2">
      <c r="A568" s="18"/>
      <c r="B568" s="18"/>
      <c r="C568" s="18"/>
      <c r="D568" s="18" t="s">
        <v>824</v>
      </c>
      <c r="E568" s="19" t="s">
        <v>823</v>
      </c>
      <c r="F568" s="9">
        <f>Source!AU569</f>
        <v>10</v>
      </c>
      <c r="G568" s="21"/>
      <c r="H568" s="20"/>
      <c r="I568" s="9"/>
      <c r="J568" s="9"/>
      <c r="K568" s="21">
        <f>SUM(T562:T567)</f>
        <v>156.6</v>
      </c>
      <c r="L568" s="21"/>
    </row>
    <row r="569" spans="1:22" ht="14.25" x14ac:dyDescent="0.2">
      <c r="A569" s="18"/>
      <c r="B569" s="18"/>
      <c r="C569" s="18"/>
      <c r="D569" s="18" t="s">
        <v>829</v>
      </c>
      <c r="E569" s="19" t="s">
        <v>823</v>
      </c>
      <c r="F569" s="9">
        <f>108</f>
        <v>108</v>
      </c>
      <c r="G569" s="21"/>
      <c r="H569" s="20"/>
      <c r="I569" s="9"/>
      <c r="J569" s="9"/>
      <c r="K569" s="21">
        <f>SUM(V562:V568)</f>
        <v>0.02</v>
      </c>
      <c r="L569" s="21"/>
    </row>
    <row r="570" spans="1:22" ht="14.25" x14ac:dyDescent="0.2">
      <c r="A570" s="18"/>
      <c r="B570" s="18"/>
      <c r="C570" s="18"/>
      <c r="D570" s="18" t="s">
        <v>825</v>
      </c>
      <c r="E570" s="19" t="s">
        <v>826</v>
      </c>
      <c r="F570" s="9">
        <f>Source!AQ569</f>
        <v>1.18</v>
      </c>
      <c r="G570" s="21"/>
      <c r="H570" s="20" t="str">
        <f>Source!DI569</f>
        <v/>
      </c>
      <c r="I570" s="9">
        <f>Source!AV569</f>
        <v>1</v>
      </c>
      <c r="J570" s="9"/>
      <c r="K570" s="21"/>
      <c r="L570" s="21">
        <f>Source!U569</f>
        <v>2.36</v>
      </c>
    </row>
    <row r="571" spans="1:22" ht="15" x14ac:dyDescent="0.25">
      <c r="A571" s="23"/>
      <c r="B571" s="23"/>
      <c r="C571" s="23"/>
      <c r="D571" s="23"/>
      <c r="E571" s="23"/>
      <c r="F571" s="23"/>
      <c r="G571" s="23"/>
      <c r="H571" s="23"/>
      <c r="I571" s="23"/>
      <c r="J571" s="45">
        <f>K563+K564+K566+K567+K568+K569</f>
        <v>2830.01</v>
      </c>
      <c r="K571" s="45"/>
      <c r="L571" s="24">
        <f>IF(Source!I569&lt;&gt;0, ROUND(J571/Source!I569, 2), 0)</f>
        <v>1415.01</v>
      </c>
      <c r="P571" s="22">
        <f>J571</f>
        <v>2830.01</v>
      </c>
    </row>
    <row r="572" spans="1:22" ht="42.75" x14ac:dyDescent="0.2">
      <c r="A572" s="18">
        <v>60</v>
      </c>
      <c r="B572" s="18">
        <v>60</v>
      </c>
      <c r="C572" s="18" t="str">
        <f>Source!F571</f>
        <v>1.21-2303-28-1/1</v>
      </c>
      <c r="D572" s="18" t="str">
        <f>Source!G571</f>
        <v>Техническое обслуживание автоматического выключателя до 160 А</v>
      </c>
      <c r="E572" s="19" t="str">
        <f>Source!H571</f>
        <v>шт.</v>
      </c>
      <c r="F572" s="9">
        <f>Source!I571</f>
        <v>22</v>
      </c>
      <c r="G572" s="21"/>
      <c r="H572" s="20"/>
      <c r="I572" s="9"/>
      <c r="J572" s="9"/>
      <c r="K572" s="21"/>
      <c r="L572" s="21"/>
      <c r="Q572">
        <f>ROUND((Source!BZ571/100)*ROUND((Source!AF571*Source!AV571)*Source!I571, 2), 2)</f>
        <v>13114.64</v>
      </c>
      <c r="R572">
        <f>Source!X571</f>
        <v>13114.64</v>
      </c>
      <c r="S572">
        <f>ROUND((Source!CA571/100)*ROUND((Source!AF571*Source!AV571)*Source!I571, 2), 2)</f>
        <v>1873.52</v>
      </c>
      <c r="T572">
        <f>Source!Y571</f>
        <v>1873.52</v>
      </c>
      <c r="U572">
        <f>ROUND((175/100)*ROUND((Source!AE571*Source!AV571)*Source!I571, 2), 2)</f>
        <v>0</v>
      </c>
      <c r="V572">
        <f>ROUND((108/100)*ROUND(Source!CS571*Source!I571, 2), 2)</f>
        <v>0</v>
      </c>
    </row>
    <row r="573" spans="1:22" ht="14.25" x14ac:dyDescent="0.2">
      <c r="A573" s="18"/>
      <c r="B573" s="18"/>
      <c r="C573" s="18"/>
      <c r="D573" s="18" t="s">
        <v>820</v>
      </c>
      <c r="E573" s="19"/>
      <c r="F573" s="9"/>
      <c r="G573" s="21">
        <f>Source!AO571</f>
        <v>212.9</v>
      </c>
      <c r="H573" s="20" t="str">
        <f>Source!DG571</f>
        <v>)*4</v>
      </c>
      <c r="I573" s="9">
        <f>Source!AV571</f>
        <v>1</v>
      </c>
      <c r="J573" s="9">
        <f>IF(Source!BA571&lt;&gt; 0, Source!BA571, 1)</f>
        <v>1</v>
      </c>
      <c r="K573" s="21">
        <f>Source!S571</f>
        <v>18735.2</v>
      </c>
      <c r="L573" s="21"/>
    </row>
    <row r="574" spans="1:22" ht="14.25" x14ac:dyDescent="0.2">
      <c r="A574" s="18"/>
      <c r="B574" s="18"/>
      <c r="C574" s="18"/>
      <c r="D574" s="18" t="s">
        <v>821</v>
      </c>
      <c r="E574" s="19"/>
      <c r="F574" s="9"/>
      <c r="G574" s="21">
        <f>Source!AL571</f>
        <v>4.53</v>
      </c>
      <c r="H574" s="20" t="str">
        <f>Source!DD571</f>
        <v>)*4</v>
      </c>
      <c r="I574" s="9">
        <f>Source!AW571</f>
        <v>1</v>
      </c>
      <c r="J574" s="9">
        <f>IF(Source!BC571&lt;&gt; 0, Source!BC571, 1)</f>
        <v>1</v>
      </c>
      <c r="K574" s="21">
        <f>Source!P571</f>
        <v>398.64</v>
      </c>
      <c r="L574" s="21"/>
    </row>
    <row r="575" spans="1:22" ht="14.25" x14ac:dyDescent="0.2">
      <c r="A575" s="18"/>
      <c r="B575" s="18"/>
      <c r="C575" s="18"/>
      <c r="D575" s="18" t="s">
        <v>822</v>
      </c>
      <c r="E575" s="19" t="s">
        <v>823</v>
      </c>
      <c r="F575" s="9">
        <f>Source!AT571</f>
        <v>70</v>
      </c>
      <c r="G575" s="21"/>
      <c r="H575" s="20"/>
      <c r="I575" s="9"/>
      <c r="J575" s="9"/>
      <c r="K575" s="21">
        <f>SUM(R572:R574)</f>
        <v>13114.64</v>
      </c>
      <c r="L575" s="21"/>
    </row>
    <row r="576" spans="1:22" ht="14.25" x14ac:dyDescent="0.2">
      <c r="A576" s="18"/>
      <c r="B576" s="18"/>
      <c r="C576" s="18"/>
      <c r="D576" s="18" t="s">
        <v>824</v>
      </c>
      <c r="E576" s="19" t="s">
        <v>823</v>
      </c>
      <c r="F576" s="9">
        <f>Source!AU571</f>
        <v>10</v>
      </c>
      <c r="G576" s="21"/>
      <c r="H576" s="20"/>
      <c r="I576" s="9"/>
      <c r="J576" s="9"/>
      <c r="K576" s="21">
        <f>SUM(T572:T575)</f>
        <v>1873.52</v>
      </c>
      <c r="L576" s="21"/>
    </row>
    <row r="577" spans="1:22" ht="14.25" x14ac:dyDescent="0.2">
      <c r="A577" s="18"/>
      <c r="B577" s="18"/>
      <c r="C577" s="18"/>
      <c r="D577" s="18" t="s">
        <v>825</v>
      </c>
      <c r="E577" s="19" t="s">
        <v>826</v>
      </c>
      <c r="F577" s="9">
        <f>Source!AQ571</f>
        <v>0.3</v>
      </c>
      <c r="G577" s="21"/>
      <c r="H577" s="20" t="str">
        <f>Source!DI571</f>
        <v>)*4</v>
      </c>
      <c r="I577" s="9">
        <f>Source!AV571</f>
        <v>1</v>
      </c>
      <c r="J577" s="9"/>
      <c r="K577" s="21"/>
      <c r="L577" s="21">
        <f>Source!U571</f>
        <v>26.4</v>
      </c>
    </row>
    <row r="578" spans="1:22" ht="15" x14ac:dyDescent="0.25">
      <c r="A578" s="23"/>
      <c r="B578" s="23"/>
      <c r="C578" s="23"/>
      <c r="D578" s="23"/>
      <c r="E578" s="23"/>
      <c r="F578" s="23"/>
      <c r="G578" s="23"/>
      <c r="H578" s="23"/>
      <c r="I578" s="23"/>
      <c r="J578" s="45">
        <f>K573+K574+K575+K576</f>
        <v>34122</v>
      </c>
      <c r="K578" s="45"/>
      <c r="L578" s="24">
        <f>IF(Source!I571&lt;&gt;0, ROUND(J578/Source!I571, 2), 0)</f>
        <v>1551</v>
      </c>
      <c r="P578" s="22">
        <f>J578</f>
        <v>34122</v>
      </c>
    </row>
    <row r="579" spans="1:22" ht="42.75" x14ac:dyDescent="0.2">
      <c r="A579" s="18">
        <v>61</v>
      </c>
      <c r="B579" s="18">
        <v>61</v>
      </c>
      <c r="C579" s="18" t="str">
        <f>Source!F572</f>
        <v>1.21-2303-28-1/1</v>
      </c>
      <c r="D579" s="18" t="str">
        <f>Source!G572</f>
        <v>Техническое обслуживание автоматического выключателя до 160 А</v>
      </c>
      <c r="E579" s="19" t="str">
        <f>Source!H572</f>
        <v>шт.</v>
      </c>
      <c r="F579" s="9">
        <f>Source!I572</f>
        <v>17</v>
      </c>
      <c r="G579" s="21"/>
      <c r="H579" s="20"/>
      <c r="I579" s="9"/>
      <c r="J579" s="9"/>
      <c r="K579" s="21"/>
      <c r="L579" s="21"/>
      <c r="Q579">
        <f>ROUND((Source!BZ572/100)*ROUND((Source!AF572*Source!AV572)*Source!I572, 2), 2)</f>
        <v>10134.040000000001</v>
      </c>
      <c r="R579">
        <f>Source!X572</f>
        <v>10134.040000000001</v>
      </c>
      <c r="S579">
        <f>ROUND((Source!CA572/100)*ROUND((Source!AF572*Source!AV572)*Source!I572, 2), 2)</f>
        <v>1447.72</v>
      </c>
      <c r="T579">
        <f>Source!Y572</f>
        <v>1447.72</v>
      </c>
      <c r="U579">
        <f>ROUND((175/100)*ROUND((Source!AE572*Source!AV572)*Source!I572, 2), 2)</f>
        <v>0</v>
      </c>
      <c r="V579">
        <f>ROUND((108/100)*ROUND(Source!CS572*Source!I572, 2), 2)</f>
        <v>0</v>
      </c>
    </row>
    <row r="580" spans="1:22" ht="14.25" x14ac:dyDescent="0.2">
      <c r="A580" s="18"/>
      <c r="B580" s="18"/>
      <c r="C580" s="18"/>
      <c r="D580" s="18" t="s">
        <v>820</v>
      </c>
      <c r="E580" s="19"/>
      <c r="F580" s="9"/>
      <c r="G580" s="21">
        <f>Source!AO572</f>
        <v>212.9</v>
      </c>
      <c r="H580" s="20" t="str">
        <f>Source!DG572</f>
        <v>)*4</v>
      </c>
      <c r="I580" s="9">
        <f>Source!AV572</f>
        <v>1</v>
      </c>
      <c r="J580" s="9">
        <f>IF(Source!BA572&lt;&gt; 0, Source!BA572, 1)</f>
        <v>1</v>
      </c>
      <c r="K580" s="21">
        <f>Source!S572</f>
        <v>14477.2</v>
      </c>
      <c r="L580" s="21"/>
    </row>
    <row r="581" spans="1:22" ht="14.25" x14ac:dyDescent="0.2">
      <c r="A581" s="18"/>
      <c r="B581" s="18"/>
      <c r="C581" s="18"/>
      <c r="D581" s="18" t="s">
        <v>821</v>
      </c>
      <c r="E581" s="19"/>
      <c r="F581" s="9"/>
      <c r="G581" s="21">
        <f>Source!AL572</f>
        <v>4.53</v>
      </c>
      <c r="H581" s="20" t="str">
        <f>Source!DD572</f>
        <v>)*4</v>
      </c>
      <c r="I581" s="9">
        <f>Source!AW572</f>
        <v>1</v>
      </c>
      <c r="J581" s="9">
        <f>IF(Source!BC572&lt;&gt; 0, Source!BC572, 1)</f>
        <v>1</v>
      </c>
      <c r="K581" s="21">
        <f>Source!P572</f>
        <v>308.04000000000002</v>
      </c>
      <c r="L581" s="21"/>
    </row>
    <row r="582" spans="1:22" ht="14.25" x14ac:dyDescent="0.2">
      <c r="A582" s="18"/>
      <c r="B582" s="18"/>
      <c r="C582" s="18"/>
      <c r="D582" s="18" t="s">
        <v>822</v>
      </c>
      <c r="E582" s="19" t="s">
        <v>823</v>
      </c>
      <c r="F582" s="9">
        <f>Source!AT572</f>
        <v>70</v>
      </c>
      <c r="G582" s="21"/>
      <c r="H582" s="20"/>
      <c r="I582" s="9"/>
      <c r="J582" s="9"/>
      <c r="K582" s="21">
        <f>SUM(R579:R581)</f>
        <v>10134.040000000001</v>
      </c>
      <c r="L582" s="21"/>
    </row>
    <row r="583" spans="1:22" ht="14.25" x14ac:dyDescent="0.2">
      <c r="A583" s="18"/>
      <c r="B583" s="18"/>
      <c r="C583" s="18"/>
      <c r="D583" s="18" t="s">
        <v>824</v>
      </c>
      <c r="E583" s="19" t="s">
        <v>823</v>
      </c>
      <c r="F583" s="9">
        <f>Source!AU572</f>
        <v>10</v>
      </c>
      <c r="G583" s="21"/>
      <c r="H583" s="20"/>
      <c r="I583" s="9"/>
      <c r="J583" s="9"/>
      <c r="K583" s="21">
        <f>SUM(T579:T582)</f>
        <v>1447.72</v>
      </c>
      <c r="L583" s="21"/>
    </row>
    <row r="584" spans="1:22" ht="14.25" x14ac:dyDescent="0.2">
      <c r="A584" s="18"/>
      <c r="B584" s="18"/>
      <c r="C584" s="18"/>
      <c r="D584" s="18" t="s">
        <v>825</v>
      </c>
      <c r="E584" s="19" t="s">
        <v>826</v>
      </c>
      <c r="F584" s="9">
        <f>Source!AQ572</f>
        <v>0.3</v>
      </c>
      <c r="G584" s="21"/>
      <c r="H584" s="20" t="str">
        <f>Source!DI572</f>
        <v>)*4</v>
      </c>
      <c r="I584" s="9">
        <f>Source!AV572</f>
        <v>1</v>
      </c>
      <c r="J584" s="9"/>
      <c r="K584" s="21"/>
      <c r="L584" s="21">
        <f>Source!U572</f>
        <v>20.399999999999999</v>
      </c>
    </row>
    <row r="585" spans="1:22" ht="15" x14ac:dyDescent="0.25">
      <c r="A585" s="23"/>
      <c r="B585" s="23"/>
      <c r="C585" s="23"/>
      <c r="D585" s="23"/>
      <c r="E585" s="23"/>
      <c r="F585" s="23"/>
      <c r="G585" s="23"/>
      <c r="H585" s="23"/>
      <c r="I585" s="23"/>
      <c r="J585" s="45">
        <f>K580+K581+K582+K583</f>
        <v>26367.000000000004</v>
      </c>
      <c r="K585" s="45"/>
      <c r="L585" s="24">
        <f>IF(Source!I572&lt;&gt;0, ROUND(J585/Source!I572, 2), 0)</f>
        <v>1551</v>
      </c>
      <c r="P585" s="22">
        <f>J585</f>
        <v>26367.000000000004</v>
      </c>
    </row>
    <row r="586" spans="1:22" ht="85.5" x14ac:dyDescent="0.2">
      <c r="A586" s="18">
        <v>62</v>
      </c>
      <c r="B586" s="18">
        <v>62</v>
      </c>
      <c r="C586" s="18" t="str">
        <f>Source!F574</f>
        <v>1.21-2203-5-1/1</v>
      </c>
      <c r="D586" s="18" t="str">
        <f>Source!G574</f>
        <v>Техническое обслуживание панельного распределительного щита с воздушными универсальными автоматическими выключателями серии АВ с ручным приводом на номинальный ток до 400 А</v>
      </c>
      <c r="E586" s="19" t="str">
        <f>Source!H574</f>
        <v>шт.</v>
      </c>
      <c r="F586" s="9">
        <f>Source!I574</f>
        <v>1</v>
      </c>
      <c r="G586" s="21"/>
      <c r="H586" s="20"/>
      <c r="I586" s="9"/>
      <c r="J586" s="9"/>
      <c r="K586" s="21"/>
      <c r="L586" s="21"/>
      <c r="Q586">
        <f>ROUND((Source!BZ574/100)*ROUND((Source!AF574*Source!AV574)*Source!I574, 2), 2)</f>
        <v>7780.37</v>
      </c>
      <c r="R586">
        <f>Source!X574</f>
        <v>7780.37</v>
      </c>
      <c r="S586">
        <f>ROUND((Source!CA574/100)*ROUND((Source!AF574*Source!AV574)*Source!I574, 2), 2)</f>
        <v>1111.48</v>
      </c>
      <c r="T586">
        <f>Source!Y574</f>
        <v>1111.48</v>
      </c>
      <c r="U586">
        <f>ROUND((175/100)*ROUND((Source!AE574*Source!AV574)*Source!I574, 2), 2)</f>
        <v>0</v>
      </c>
      <c r="V586">
        <f>ROUND((108/100)*ROUND(Source!CS574*Source!I574, 2), 2)</f>
        <v>0</v>
      </c>
    </row>
    <row r="587" spans="1:22" ht="14.25" x14ac:dyDescent="0.2">
      <c r="A587" s="18"/>
      <c r="B587" s="18"/>
      <c r="C587" s="18"/>
      <c r="D587" s="18" t="s">
        <v>820</v>
      </c>
      <c r="E587" s="19"/>
      <c r="F587" s="9"/>
      <c r="G587" s="21">
        <f>Source!AO574</f>
        <v>11114.82</v>
      </c>
      <c r="H587" s="20" t="str">
        <f>Source!DG574</f>
        <v/>
      </c>
      <c r="I587" s="9">
        <f>Source!AV574</f>
        <v>1</v>
      </c>
      <c r="J587" s="9">
        <f>IF(Source!BA574&lt;&gt; 0, Source!BA574, 1)</f>
        <v>1</v>
      </c>
      <c r="K587" s="21">
        <f>Source!S574</f>
        <v>11114.82</v>
      </c>
      <c r="L587" s="21"/>
    </row>
    <row r="588" spans="1:22" ht="14.25" x14ac:dyDescent="0.2">
      <c r="A588" s="18"/>
      <c r="B588" s="18"/>
      <c r="C588" s="18"/>
      <c r="D588" s="18" t="s">
        <v>821</v>
      </c>
      <c r="E588" s="19"/>
      <c r="F588" s="9"/>
      <c r="G588" s="21">
        <f>Source!AL574</f>
        <v>154.13999999999999</v>
      </c>
      <c r="H588" s="20" t="str">
        <f>Source!DD574</f>
        <v/>
      </c>
      <c r="I588" s="9">
        <f>Source!AW574</f>
        <v>1</v>
      </c>
      <c r="J588" s="9">
        <f>IF(Source!BC574&lt;&gt; 0, Source!BC574, 1)</f>
        <v>1</v>
      </c>
      <c r="K588" s="21">
        <f>Source!P574</f>
        <v>154.13999999999999</v>
      </c>
      <c r="L588" s="21"/>
    </row>
    <row r="589" spans="1:22" ht="14.25" x14ac:dyDescent="0.2">
      <c r="A589" s="18"/>
      <c r="B589" s="18"/>
      <c r="C589" s="18"/>
      <c r="D589" s="18" t="s">
        <v>822</v>
      </c>
      <c r="E589" s="19" t="s">
        <v>823</v>
      </c>
      <c r="F589" s="9">
        <f>Source!AT574</f>
        <v>70</v>
      </c>
      <c r="G589" s="21"/>
      <c r="H589" s="20"/>
      <c r="I589" s="9"/>
      <c r="J589" s="9"/>
      <c r="K589" s="21">
        <f>SUM(R586:R588)</f>
        <v>7780.37</v>
      </c>
      <c r="L589" s="21"/>
    </row>
    <row r="590" spans="1:22" ht="14.25" x14ac:dyDescent="0.2">
      <c r="A590" s="18"/>
      <c r="B590" s="18"/>
      <c r="C590" s="18"/>
      <c r="D590" s="18" t="s">
        <v>824</v>
      </c>
      <c r="E590" s="19" t="s">
        <v>823</v>
      </c>
      <c r="F590" s="9">
        <f>Source!AU574</f>
        <v>10</v>
      </c>
      <c r="G590" s="21"/>
      <c r="H590" s="20"/>
      <c r="I590" s="9"/>
      <c r="J590" s="9"/>
      <c r="K590" s="21">
        <f>SUM(T586:T589)</f>
        <v>1111.48</v>
      </c>
      <c r="L590" s="21"/>
    </row>
    <row r="591" spans="1:22" ht="14.25" x14ac:dyDescent="0.2">
      <c r="A591" s="18"/>
      <c r="B591" s="18"/>
      <c r="C591" s="18"/>
      <c r="D591" s="18" t="s">
        <v>825</v>
      </c>
      <c r="E591" s="19" t="s">
        <v>826</v>
      </c>
      <c r="F591" s="9">
        <f>Source!AQ574</f>
        <v>18</v>
      </c>
      <c r="G591" s="21"/>
      <c r="H591" s="20" t="str">
        <f>Source!DI574</f>
        <v/>
      </c>
      <c r="I591" s="9">
        <f>Source!AV574</f>
        <v>1</v>
      </c>
      <c r="J591" s="9"/>
      <c r="K591" s="21"/>
      <c r="L591" s="21">
        <f>Source!U574</f>
        <v>18</v>
      </c>
    </row>
    <row r="592" spans="1:22" ht="15" x14ac:dyDescent="0.25">
      <c r="A592" s="23"/>
      <c r="B592" s="23"/>
      <c r="C592" s="23"/>
      <c r="D592" s="23"/>
      <c r="E592" s="23"/>
      <c r="F592" s="23"/>
      <c r="G592" s="23"/>
      <c r="H592" s="23"/>
      <c r="I592" s="23"/>
      <c r="J592" s="45">
        <f>K587+K588+K589+K590</f>
        <v>20160.809999999998</v>
      </c>
      <c r="K592" s="45"/>
      <c r="L592" s="24">
        <f>IF(Source!I574&lt;&gt;0, ROUND(J592/Source!I574, 2), 0)</f>
        <v>20160.810000000001</v>
      </c>
      <c r="P592" s="22">
        <f>J592</f>
        <v>20160.809999999998</v>
      </c>
    </row>
    <row r="593" spans="1:22" ht="57" x14ac:dyDescent="0.2">
      <c r="A593" s="18">
        <v>63</v>
      </c>
      <c r="B593" s="18">
        <v>63</v>
      </c>
      <c r="C593" s="18" t="str">
        <f>Source!F577</f>
        <v>1.21-2303-19-1/1</v>
      </c>
      <c r="D593" s="18" t="str">
        <f>Source!G577</f>
        <v>Техническое обслуживание выключателей автоматических однополюсных установочных на номинальный ток до 63 А</v>
      </c>
      <c r="E593" s="19" t="str">
        <f>Source!H577</f>
        <v>шт.</v>
      </c>
      <c r="F593" s="9">
        <f>Source!I577</f>
        <v>5</v>
      </c>
      <c r="G593" s="21"/>
      <c r="H593" s="20"/>
      <c r="I593" s="9"/>
      <c r="J593" s="9"/>
      <c r="K593" s="21"/>
      <c r="L593" s="21"/>
      <c r="Q593">
        <f>ROUND((Source!BZ577/100)*ROUND((Source!AF577*Source!AV577)*Source!I577, 2), 2)</f>
        <v>2593.4699999999998</v>
      </c>
      <c r="R593">
        <f>Source!X577</f>
        <v>2593.4699999999998</v>
      </c>
      <c r="S593">
        <f>ROUND((Source!CA577/100)*ROUND((Source!AF577*Source!AV577)*Source!I577, 2), 2)</f>
        <v>370.5</v>
      </c>
      <c r="T593">
        <f>Source!Y577</f>
        <v>370.5</v>
      </c>
      <c r="U593">
        <f>ROUND((175/100)*ROUND((Source!AE577*Source!AV577)*Source!I577, 2), 2)</f>
        <v>0</v>
      </c>
      <c r="V593">
        <f>ROUND((108/100)*ROUND(Source!CS577*Source!I577, 2), 2)</f>
        <v>0</v>
      </c>
    </row>
    <row r="594" spans="1:22" ht="14.25" x14ac:dyDescent="0.2">
      <c r="A594" s="18"/>
      <c r="B594" s="18"/>
      <c r="C594" s="18"/>
      <c r="D594" s="18" t="s">
        <v>820</v>
      </c>
      <c r="E594" s="19"/>
      <c r="F594" s="9"/>
      <c r="G594" s="21">
        <f>Source!AO577</f>
        <v>740.99</v>
      </c>
      <c r="H594" s="20" t="str">
        <f>Source!DG577</f>
        <v/>
      </c>
      <c r="I594" s="9">
        <f>Source!AV577</f>
        <v>1</v>
      </c>
      <c r="J594" s="9">
        <f>IF(Source!BA577&lt;&gt; 0, Source!BA577, 1)</f>
        <v>1</v>
      </c>
      <c r="K594" s="21">
        <f>Source!S577</f>
        <v>3704.95</v>
      </c>
      <c r="L594" s="21"/>
    </row>
    <row r="595" spans="1:22" ht="14.25" x14ac:dyDescent="0.2">
      <c r="A595" s="18"/>
      <c r="B595" s="18"/>
      <c r="C595" s="18"/>
      <c r="D595" s="18" t="s">
        <v>821</v>
      </c>
      <c r="E595" s="19"/>
      <c r="F595" s="9"/>
      <c r="G595" s="21">
        <f>Source!AL577</f>
        <v>1.7</v>
      </c>
      <c r="H595" s="20" t="str">
        <f>Source!DD577</f>
        <v/>
      </c>
      <c r="I595" s="9">
        <f>Source!AW577</f>
        <v>1</v>
      </c>
      <c r="J595" s="9">
        <f>IF(Source!BC577&lt;&gt; 0, Source!BC577, 1)</f>
        <v>1</v>
      </c>
      <c r="K595" s="21">
        <f>Source!P577</f>
        <v>8.5</v>
      </c>
      <c r="L595" s="21"/>
    </row>
    <row r="596" spans="1:22" ht="14.25" x14ac:dyDescent="0.2">
      <c r="A596" s="18"/>
      <c r="B596" s="18"/>
      <c r="C596" s="18"/>
      <c r="D596" s="18" t="s">
        <v>822</v>
      </c>
      <c r="E596" s="19" t="s">
        <v>823</v>
      </c>
      <c r="F596" s="9">
        <f>Source!AT577</f>
        <v>70</v>
      </c>
      <c r="G596" s="21"/>
      <c r="H596" s="20"/>
      <c r="I596" s="9"/>
      <c r="J596" s="9"/>
      <c r="K596" s="21">
        <f>SUM(R593:R595)</f>
        <v>2593.4699999999998</v>
      </c>
      <c r="L596" s="21"/>
    </row>
    <row r="597" spans="1:22" ht="14.25" x14ac:dyDescent="0.2">
      <c r="A597" s="18"/>
      <c r="B597" s="18"/>
      <c r="C597" s="18"/>
      <c r="D597" s="18" t="s">
        <v>824</v>
      </c>
      <c r="E597" s="19" t="s">
        <v>823</v>
      </c>
      <c r="F597" s="9">
        <f>Source!AU577</f>
        <v>10</v>
      </c>
      <c r="G597" s="21"/>
      <c r="H597" s="20"/>
      <c r="I597" s="9"/>
      <c r="J597" s="9"/>
      <c r="K597" s="21">
        <f>SUM(T593:T596)</f>
        <v>370.5</v>
      </c>
      <c r="L597" s="21"/>
    </row>
    <row r="598" spans="1:22" ht="14.25" x14ac:dyDescent="0.2">
      <c r="A598" s="18"/>
      <c r="B598" s="18"/>
      <c r="C598" s="18"/>
      <c r="D598" s="18" t="s">
        <v>825</v>
      </c>
      <c r="E598" s="19" t="s">
        <v>826</v>
      </c>
      <c r="F598" s="9">
        <f>Source!AQ577</f>
        <v>1.2</v>
      </c>
      <c r="G598" s="21"/>
      <c r="H598" s="20" t="str">
        <f>Source!DI577</f>
        <v/>
      </c>
      <c r="I598" s="9">
        <f>Source!AV577</f>
        <v>1</v>
      </c>
      <c r="J598" s="9"/>
      <c r="K598" s="21"/>
      <c r="L598" s="21">
        <f>Source!U577</f>
        <v>6</v>
      </c>
    </row>
    <row r="599" spans="1:22" ht="15" x14ac:dyDescent="0.25">
      <c r="A599" s="23"/>
      <c r="B599" s="23"/>
      <c r="C599" s="23"/>
      <c r="D599" s="23"/>
      <c r="E599" s="23"/>
      <c r="F599" s="23"/>
      <c r="G599" s="23"/>
      <c r="H599" s="23"/>
      <c r="I599" s="23"/>
      <c r="J599" s="45">
        <f>K594+K595+K596+K597</f>
        <v>6677.42</v>
      </c>
      <c r="K599" s="45"/>
      <c r="L599" s="24">
        <f>IF(Source!I577&lt;&gt;0, ROUND(J599/Source!I577, 2), 0)</f>
        <v>1335.48</v>
      </c>
      <c r="P599" s="22">
        <f>J599</f>
        <v>6677.42</v>
      </c>
    </row>
    <row r="600" spans="1:22" ht="57" x14ac:dyDescent="0.2">
      <c r="A600" s="18">
        <v>64</v>
      </c>
      <c r="B600" s="18">
        <v>64</v>
      </c>
      <c r="C600" s="18" t="str">
        <f>Source!F579</f>
        <v>1.21-2303-3-3/1</v>
      </c>
      <c r="D600" s="18" t="str">
        <f>Source!G579</f>
        <v>Техническое обслуживание выключателей автоматических трехполюсных установочных, номинальный ток до 600 А</v>
      </c>
      <c r="E600" s="19" t="str">
        <f>Source!H579</f>
        <v>шт.</v>
      </c>
      <c r="F600" s="9">
        <f>Source!I579</f>
        <v>1</v>
      </c>
      <c r="G600" s="21"/>
      <c r="H600" s="20"/>
      <c r="I600" s="9"/>
      <c r="J600" s="9"/>
      <c r="K600" s="21"/>
      <c r="L600" s="21"/>
      <c r="Q600">
        <f>ROUND((Source!BZ579/100)*ROUND((Source!AF579*Source!AV579)*Source!I579, 2), 2)</f>
        <v>1296.73</v>
      </c>
      <c r="R600">
        <f>Source!X579</f>
        <v>1296.73</v>
      </c>
      <c r="S600">
        <f>ROUND((Source!CA579/100)*ROUND((Source!AF579*Source!AV579)*Source!I579, 2), 2)</f>
        <v>185.25</v>
      </c>
      <c r="T600">
        <f>Source!Y579</f>
        <v>185.25</v>
      </c>
      <c r="U600">
        <f>ROUND((175/100)*ROUND((Source!AE579*Source!AV579)*Source!I579, 2), 2)</f>
        <v>0</v>
      </c>
      <c r="V600">
        <f>ROUND((108/100)*ROUND(Source!CS579*Source!I579, 2), 2)</f>
        <v>0</v>
      </c>
    </row>
    <row r="601" spans="1:22" ht="14.25" x14ac:dyDescent="0.2">
      <c r="A601" s="18"/>
      <c r="B601" s="18"/>
      <c r="C601" s="18"/>
      <c r="D601" s="18" t="s">
        <v>820</v>
      </c>
      <c r="E601" s="19"/>
      <c r="F601" s="9"/>
      <c r="G601" s="21">
        <f>Source!AO579</f>
        <v>1852.47</v>
      </c>
      <c r="H601" s="20" t="str">
        <f>Source!DG579</f>
        <v/>
      </c>
      <c r="I601" s="9">
        <f>Source!AV579</f>
        <v>1</v>
      </c>
      <c r="J601" s="9">
        <f>IF(Source!BA579&lt;&gt; 0, Source!BA579, 1)</f>
        <v>1</v>
      </c>
      <c r="K601" s="21">
        <f>Source!S579</f>
        <v>1852.47</v>
      </c>
      <c r="L601" s="21"/>
    </row>
    <row r="602" spans="1:22" ht="14.25" x14ac:dyDescent="0.2">
      <c r="A602" s="18"/>
      <c r="B602" s="18"/>
      <c r="C602" s="18"/>
      <c r="D602" s="18" t="s">
        <v>821</v>
      </c>
      <c r="E602" s="19"/>
      <c r="F602" s="9"/>
      <c r="G602" s="21">
        <f>Source!AL579</f>
        <v>24.92</v>
      </c>
      <c r="H602" s="20" t="str">
        <f>Source!DD579</f>
        <v/>
      </c>
      <c r="I602" s="9">
        <f>Source!AW579</f>
        <v>1</v>
      </c>
      <c r="J602" s="9">
        <f>IF(Source!BC579&lt;&gt; 0, Source!BC579, 1)</f>
        <v>1</v>
      </c>
      <c r="K602" s="21">
        <f>Source!P579</f>
        <v>24.92</v>
      </c>
      <c r="L602" s="21"/>
    </row>
    <row r="603" spans="1:22" ht="14.25" x14ac:dyDescent="0.2">
      <c r="A603" s="18"/>
      <c r="B603" s="18"/>
      <c r="C603" s="18"/>
      <c r="D603" s="18" t="s">
        <v>822</v>
      </c>
      <c r="E603" s="19" t="s">
        <v>823</v>
      </c>
      <c r="F603" s="9">
        <f>Source!AT579</f>
        <v>70</v>
      </c>
      <c r="G603" s="21"/>
      <c r="H603" s="20"/>
      <c r="I603" s="9"/>
      <c r="J603" s="9"/>
      <c r="K603" s="21">
        <f>SUM(R600:R602)</f>
        <v>1296.73</v>
      </c>
      <c r="L603" s="21"/>
    </row>
    <row r="604" spans="1:22" ht="14.25" x14ac:dyDescent="0.2">
      <c r="A604" s="18"/>
      <c r="B604" s="18"/>
      <c r="C604" s="18"/>
      <c r="D604" s="18" t="s">
        <v>824</v>
      </c>
      <c r="E604" s="19" t="s">
        <v>823</v>
      </c>
      <c r="F604" s="9">
        <f>Source!AU579</f>
        <v>10</v>
      </c>
      <c r="G604" s="21"/>
      <c r="H604" s="20"/>
      <c r="I604" s="9"/>
      <c r="J604" s="9"/>
      <c r="K604" s="21">
        <f>SUM(T600:T603)</f>
        <v>185.25</v>
      </c>
      <c r="L604" s="21"/>
    </row>
    <row r="605" spans="1:22" ht="14.25" x14ac:dyDescent="0.2">
      <c r="A605" s="18"/>
      <c r="B605" s="18"/>
      <c r="C605" s="18"/>
      <c r="D605" s="18" t="s">
        <v>825</v>
      </c>
      <c r="E605" s="19" t="s">
        <v>826</v>
      </c>
      <c r="F605" s="9">
        <f>Source!AQ579</f>
        <v>3</v>
      </c>
      <c r="G605" s="21"/>
      <c r="H605" s="20" t="str">
        <f>Source!DI579</f>
        <v/>
      </c>
      <c r="I605" s="9">
        <f>Source!AV579</f>
        <v>1</v>
      </c>
      <c r="J605" s="9"/>
      <c r="K605" s="21"/>
      <c r="L605" s="21">
        <f>Source!U579</f>
        <v>3</v>
      </c>
    </row>
    <row r="606" spans="1:22" ht="15" x14ac:dyDescent="0.25">
      <c r="A606" s="23"/>
      <c r="B606" s="23"/>
      <c r="C606" s="23"/>
      <c r="D606" s="23"/>
      <c r="E606" s="23"/>
      <c r="F606" s="23"/>
      <c r="G606" s="23"/>
      <c r="H606" s="23"/>
      <c r="I606" s="23"/>
      <c r="J606" s="45">
        <f>K601+K602+K603+K604</f>
        <v>3359.37</v>
      </c>
      <c r="K606" s="45"/>
      <c r="L606" s="24">
        <f>IF(Source!I579&lt;&gt;0, ROUND(J606/Source!I579, 2), 0)</f>
        <v>3359.37</v>
      </c>
      <c r="P606" s="22">
        <f>J606</f>
        <v>3359.37</v>
      </c>
    </row>
    <row r="607" spans="1:22" ht="57" x14ac:dyDescent="0.2">
      <c r="A607" s="18">
        <v>65</v>
      </c>
      <c r="B607" s="18">
        <v>65</v>
      </c>
      <c r="C607" s="18" t="str">
        <f>Source!F580</f>
        <v>1.21-2303-2-1/1</v>
      </c>
      <c r="D607" s="18" t="str">
        <f>Source!G580</f>
        <v>Техническое обслуживание выключателей автоматических двухполюсных установочных, номинальный ток до 200 А,</v>
      </c>
      <c r="E607" s="19" t="str">
        <f>Source!H580</f>
        <v>шт.</v>
      </c>
      <c r="F607" s="9">
        <f>Source!I580</f>
        <v>13</v>
      </c>
      <c r="G607" s="21"/>
      <c r="H607" s="20"/>
      <c r="I607" s="9"/>
      <c r="J607" s="9"/>
      <c r="K607" s="21"/>
      <c r="L607" s="21"/>
      <c r="Q607">
        <f>ROUND((Source!BZ580/100)*ROUND((Source!AF580*Source!AV580)*Source!I580, 2), 2)</f>
        <v>6349.62</v>
      </c>
      <c r="R607">
        <f>Source!X580</f>
        <v>6349.62</v>
      </c>
      <c r="S607">
        <f>ROUND((Source!CA580/100)*ROUND((Source!AF580*Source!AV580)*Source!I580, 2), 2)</f>
        <v>907.09</v>
      </c>
      <c r="T607">
        <f>Source!Y580</f>
        <v>907.09</v>
      </c>
      <c r="U607">
        <f>ROUND((175/100)*ROUND((Source!AE580*Source!AV580)*Source!I580, 2), 2)</f>
        <v>0</v>
      </c>
      <c r="V607">
        <f>ROUND((108/100)*ROUND(Source!CS580*Source!I580, 2), 2)</f>
        <v>0</v>
      </c>
    </row>
    <row r="608" spans="1:22" ht="14.25" x14ac:dyDescent="0.2">
      <c r="A608" s="18"/>
      <c r="B608" s="18"/>
      <c r="C608" s="18"/>
      <c r="D608" s="18" t="s">
        <v>820</v>
      </c>
      <c r="E608" s="19"/>
      <c r="F608" s="9"/>
      <c r="G608" s="21">
        <f>Source!AO580</f>
        <v>697.76</v>
      </c>
      <c r="H608" s="20" t="str">
        <f>Source!DG580</f>
        <v/>
      </c>
      <c r="I608" s="9">
        <f>Source!AV580</f>
        <v>1</v>
      </c>
      <c r="J608" s="9">
        <f>IF(Source!BA580&lt;&gt; 0, Source!BA580, 1)</f>
        <v>1</v>
      </c>
      <c r="K608" s="21">
        <f>Source!S580</f>
        <v>9070.8799999999992</v>
      </c>
      <c r="L608" s="21"/>
    </row>
    <row r="609" spans="1:22" ht="14.25" x14ac:dyDescent="0.2">
      <c r="A609" s="18"/>
      <c r="B609" s="18"/>
      <c r="C609" s="18"/>
      <c r="D609" s="18" t="s">
        <v>821</v>
      </c>
      <c r="E609" s="19"/>
      <c r="F609" s="9"/>
      <c r="G609" s="21">
        <f>Source!AL580</f>
        <v>9.27</v>
      </c>
      <c r="H609" s="20" t="str">
        <f>Source!DD580</f>
        <v/>
      </c>
      <c r="I609" s="9">
        <f>Source!AW580</f>
        <v>1</v>
      </c>
      <c r="J609" s="9">
        <f>IF(Source!BC580&lt;&gt; 0, Source!BC580, 1)</f>
        <v>1</v>
      </c>
      <c r="K609" s="21">
        <f>Source!P580</f>
        <v>120.51</v>
      </c>
      <c r="L609" s="21"/>
    </row>
    <row r="610" spans="1:22" ht="14.25" x14ac:dyDescent="0.2">
      <c r="A610" s="18"/>
      <c r="B610" s="18"/>
      <c r="C610" s="18"/>
      <c r="D610" s="18" t="s">
        <v>822</v>
      </c>
      <c r="E610" s="19" t="s">
        <v>823</v>
      </c>
      <c r="F610" s="9">
        <f>Source!AT580</f>
        <v>70</v>
      </c>
      <c r="G610" s="21"/>
      <c r="H610" s="20"/>
      <c r="I610" s="9"/>
      <c r="J610" s="9"/>
      <c r="K610" s="21">
        <f>SUM(R607:R609)</f>
        <v>6349.62</v>
      </c>
      <c r="L610" s="21"/>
    </row>
    <row r="611" spans="1:22" ht="14.25" x14ac:dyDescent="0.2">
      <c r="A611" s="18"/>
      <c r="B611" s="18"/>
      <c r="C611" s="18"/>
      <c r="D611" s="18" t="s">
        <v>824</v>
      </c>
      <c r="E611" s="19" t="s">
        <v>823</v>
      </c>
      <c r="F611" s="9">
        <f>Source!AU580</f>
        <v>10</v>
      </c>
      <c r="G611" s="21"/>
      <c r="H611" s="20"/>
      <c r="I611" s="9"/>
      <c r="J611" s="9"/>
      <c r="K611" s="21">
        <f>SUM(T607:T610)</f>
        <v>907.09</v>
      </c>
      <c r="L611" s="21"/>
    </row>
    <row r="612" spans="1:22" ht="14.25" x14ac:dyDescent="0.2">
      <c r="A612" s="18"/>
      <c r="B612" s="18"/>
      <c r="C612" s="18"/>
      <c r="D612" s="18" t="s">
        <v>825</v>
      </c>
      <c r="E612" s="19" t="s">
        <v>826</v>
      </c>
      <c r="F612" s="9">
        <f>Source!AQ580</f>
        <v>1.1299999999999999</v>
      </c>
      <c r="G612" s="21"/>
      <c r="H612" s="20" t="str">
        <f>Source!DI580</f>
        <v/>
      </c>
      <c r="I612" s="9">
        <f>Source!AV580</f>
        <v>1</v>
      </c>
      <c r="J612" s="9"/>
      <c r="K612" s="21"/>
      <c r="L612" s="21">
        <f>Source!U580</f>
        <v>14.689999999999998</v>
      </c>
    </row>
    <row r="613" spans="1:22" ht="15" x14ac:dyDescent="0.25">
      <c r="A613" s="23"/>
      <c r="B613" s="23"/>
      <c r="C613" s="23"/>
      <c r="D613" s="23"/>
      <c r="E613" s="23"/>
      <c r="F613" s="23"/>
      <c r="G613" s="23"/>
      <c r="H613" s="23"/>
      <c r="I613" s="23"/>
      <c r="J613" s="45">
        <f>K608+K609+K610+K611</f>
        <v>16448.099999999999</v>
      </c>
      <c r="K613" s="45"/>
      <c r="L613" s="24">
        <f>IF(Source!I580&lt;&gt;0, ROUND(J613/Source!I580, 2), 0)</f>
        <v>1265.24</v>
      </c>
      <c r="P613" s="22">
        <f>J613</f>
        <v>16448.099999999999</v>
      </c>
    </row>
    <row r="614" spans="1:22" ht="85.5" x14ac:dyDescent="0.2">
      <c r="A614" s="18">
        <v>66</v>
      </c>
      <c r="B614" s="18">
        <v>66</v>
      </c>
      <c r="C614" s="18" t="str">
        <f>Source!F583</f>
        <v>1.21-2203-5-1/1</v>
      </c>
      <c r="D614" s="18" t="str">
        <f>Source!G583</f>
        <v>Техническое обслуживание панельного распределительного щита с воздушными универсальными автоматическими выключателями серии АВ с ручным приводом на номинальный ток до 400 А</v>
      </c>
      <c r="E614" s="19" t="str">
        <f>Source!H583</f>
        <v>шт.</v>
      </c>
      <c r="F614" s="9">
        <f>Source!I583</f>
        <v>1</v>
      </c>
      <c r="G614" s="21"/>
      <c r="H614" s="20"/>
      <c r="I614" s="9"/>
      <c r="J614" s="9"/>
      <c r="K614" s="21"/>
      <c r="L614" s="21"/>
      <c r="Q614">
        <f>ROUND((Source!BZ583/100)*ROUND((Source!AF583*Source!AV583)*Source!I583, 2), 2)</f>
        <v>7780.37</v>
      </c>
      <c r="R614">
        <f>Source!X583</f>
        <v>7780.37</v>
      </c>
      <c r="S614">
        <f>ROUND((Source!CA583/100)*ROUND((Source!AF583*Source!AV583)*Source!I583, 2), 2)</f>
        <v>1111.48</v>
      </c>
      <c r="T614">
        <f>Source!Y583</f>
        <v>1111.48</v>
      </c>
      <c r="U614">
        <f>ROUND((175/100)*ROUND((Source!AE583*Source!AV583)*Source!I583, 2), 2)</f>
        <v>0</v>
      </c>
      <c r="V614">
        <f>ROUND((108/100)*ROUND(Source!CS583*Source!I583, 2), 2)</f>
        <v>0</v>
      </c>
    </row>
    <row r="615" spans="1:22" ht="14.25" x14ac:dyDescent="0.2">
      <c r="A615" s="18"/>
      <c r="B615" s="18"/>
      <c r="C615" s="18"/>
      <c r="D615" s="18" t="s">
        <v>820</v>
      </c>
      <c r="E615" s="19"/>
      <c r="F615" s="9"/>
      <c r="G615" s="21">
        <f>Source!AO583</f>
        <v>11114.82</v>
      </c>
      <c r="H615" s="20" t="str">
        <f>Source!DG583</f>
        <v/>
      </c>
      <c r="I615" s="9">
        <f>Source!AV583</f>
        <v>1</v>
      </c>
      <c r="J615" s="9">
        <f>IF(Source!BA583&lt;&gt; 0, Source!BA583, 1)</f>
        <v>1</v>
      </c>
      <c r="K615" s="21">
        <f>Source!S583</f>
        <v>11114.82</v>
      </c>
      <c r="L615" s="21"/>
    </row>
    <row r="616" spans="1:22" ht="14.25" x14ac:dyDescent="0.2">
      <c r="A616" s="18"/>
      <c r="B616" s="18"/>
      <c r="C616" s="18"/>
      <c r="D616" s="18" t="s">
        <v>821</v>
      </c>
      <c r="E616" s="19"/>
      <c r="F616" s="9"/>
      <c r="G616" s="21">
        <f>Source!AL583</f>
        <v>154.13999999999999</v>
      </c>
      <c r="H616" s="20" t="str">
        <f>Source!DD583</f>
        <v/>
      </c>
      <c r="I616" s="9">
        <f>Source!AW583</f>
        <v>1</v>
      </c>
      <c r="J616" s="9">
        <f>IF(Source!BC583&lt;&gt; 0, Source!BC583, 1)</f>
        <v>1</v>
      </c>
      <c r="K616" s="21">
        <f>Source!P583</f>
        <v>154.13999999999999</v>
      </c>
      <c r="L616" s="21"/>
    </row>
    <row r="617" spans="1:22" ht="14.25" x14ac:dyDescent="0.2">
      <c r="A617" s="18"/>
      <c r="B617" s="18"/>
      <c r="C617" s="18"/>
      <c r="D617" s="18" t="s">
        <v>822</v>
      </c>
      <c r="E617" s="19" t="s">
        <v>823</v>
      </c>
      <c r="F617" s="9">
        <f>Source!AT583</f>
        <v>70</v>
      </c>
      <c r="G617" s="21"/>
      <c r="H617" s="20"/>
      <c r="I617" s="9"/>
      <c r="J617" s="9"/>
      <c r="K617" s="21">
        <f>SUM(R614:R616)</f>
        <v>7780.37</v>
      </c>
      <c r="L617" s="21"/>
    </row>
    <row r="618" spans="1:22" ht="14.25" x14ac:dyDescent="0.2">
      <c r="A618" s="18"/>
      <c r="B618" s="18"/>
      <c r="C618" s="18"/>
      <c r="D618" s="18" t="s">
        <v>824</v>
      </c>
      <c r="E618" s="19" t="s">
        <v>823</v>
      </c>
      <c r="F618" s="9">
        <f>Source!AU583</f>
        <v>10</v>
      </c>
      <c r="G618" s="21"/>
      <c r="H618" s="20"/>
      <c r="I618" s="9"/>
      <c r="J618" s="9"/>
      <c r="K618" s="21">
        <f>SUM(T614:T617)</f>
        <v>1111.48</v>
      </c>
      <c r="L618" s="21"/>
    </row>
    <row r="619" spans="1:22" ht="14.25" x14ac:dyDescent="0.2">
      <c r="A619" s="18"/>
      <c r="B619" s="18"/>
      <c r="C619" s="18"/>
      <c r="D619" s="18" t="s">
        <v>825</v>
      </c>
      <c r="E619" s="19" t="s">
        <v>826</v>
      </c>
      <c r="F619" s="9">
        <f>Source!AQ583</f>
        <v>18</v>
      </c>
      <c r="G619" s="21"/>
      <c r="H619" s="20" t="str">
        <f>Source!DI583</f>
        <v/>
      </c>
      <c r="I619" s="9">
        <f>Source!AV583</f>
        <v>1</v>
      </c>
      <c r="J619" s="9"/>
      <c r="K619" s="21"/>
      <c r="L619" s="21">
        <f>Source!U583</f>
        <v>18</v>
      </c>
    </row>
    <row r="620" spans="1:22" ht="15" x14ac:dyDescent="0.25">
      <c r="A620" s="23"/>
      <c r="B620" s="23"/>
      <c r="C620" s="23"/>
      <c r="D620" s="23"/>
      <c r="E620" s="23"/>
      <c r="F620" s="23"/>
      <c r="G620" s="23"/>
      <c r="H620" s="23"/>
      <c r="I620" s="23"/>
      <c r="J620" s="45">
        <f>K615+K616+K617+K618</f>
        <v>20160.809999999998</v>
      </c>
      <c r="K620" s="45"/>
      <c r="L620" s="24">
        <f>IF(Source!I583&lt;&gt;0, ROUND(J620/Source!I583, 2), 0)</f>
        <v>20160.810000000001</v>
      </c>
      <c r="P620" s="22">
        <f>J620</f>
        <v>20160.809999999998</v>
      </c>
    </row>
    <row r="621" spans="1:22" ht="57" x14ac:dyDescent="0.2">
      <c r="A621" s="18">
        <v>67</v>
      </c>
      <c r="B621" s="18">
        <v>67</v>
      </c>
      <c r="C621" s="18" t="str">
        <f>Source!F585</f>
        <v>1.21-2303-19-1/1</v>
      </c>
      <c r="D621" s="18" t="str">
        <f>Source!G585</f>
        <v>Техническое обслуживание выключателей автоматических однополюсных установочных на номинальный ток до 63 А</v>
      </c>
      <c r="E621" s="19" t="str">
        <f>Source!H585</f>
        <v>шт.</v>
      </c>
      <c r="F621" s="9">
        <f>Source!I585</f>
        <v>1</v>
      </c>
      <c r="G621" s="21"/>
      <c r="H621" s="20"/>
      <c r="I621" s="9"/>
      <c r="J621" s="9"/>
      <c r="K621" s="21"/>
      <c r="L621" s="21"/>
      <c r="Q621">
        <f>ROUND((Source!BZ585/100)*ROUND((Source!AF585*Source!AV585)*Source!I585, 2), 2)</f>
        <v>518.69000000000005</v>
      </c>
      <c r="R621">
        <f>Source!X585</f>
        <v>518.69000000000005</v>
      </c>
      <c r="S621">
        <f>ROUND((Source!CA585/100)*ROUND((Source!AF585*Source!AV585)*Source!I585, 2), 2)</f>
        <v>74.099999999999994</v>
      </c>
      <c r="T621">
        <f>Source!Y585</f>
        <v>74.099999999999994</v>
      </c>
      <c r="U621">
        <f>ROUND((175/100)*ROUND((Source!AE585*Source!AV585)*Source!I585, 2), 2)</f>
        <v>0</v>
      </c>
      <c r="V621">
        <f>ROUND((108/100)*ROUND(Source!CS585*Source!I585, 2), 2)</f>
        <v>0</v>
      </c>
    </row>
    <row r="622" spans="1:22" ht="14.25" x14ac:dyDescent="0.2">
      <c r="A622" s="18"/>
      <c r="B622" s="18"/>
      <c r="C622" s="18"/>
      <c r="D622" s="18" t="s">
        <v>820</v>
      </c>
      <c r="E622" s="19"/>
      <c r="F622" s="9"/>
      <c r="G622" s="21">
        <f>Source!AO585</f>
        <v>740.99</v>
      </c>
      <c r="H622" s="20" t="str">
        <f>Source!DG585</f>
        <v/>
      </c>
      <c r="I622" s="9">
        <f>Source!AV585</f>
        <v>1</v>
      </c>
      <c r="J622" s="9">
        <f>IF(Source!BA585&lt;&gt; 0, Source!BA585, 1)</f>
        <v>1</v>
      </c>
      <c r="K622" s="21">
        <f>Source!S585</f>
        <v>740.99</v>
      </c>
      <c r="L622" s="21"/>
    </row>
    <row r="623" spans="1:22" ht="14.25" x14ac:dyDescent="0.2">
      <c r="A623" s="18"/>
      <c r="B623" s="18"/>
      <c r="C623" s="18"/>
      <c r="D623" s="18" t="s">
        <v>821</v>
      </c>
      <c r="E623" s="19"/>
      <c r="F623" s="9"/>
      <c r="G623" s="21">
        <f>Source!AL585</f>
        <v>1.7</v>
      </c>
      <c r="H623" s="20" t="str">
        <f>Source!DD585</f>
        <v/>
      </c>
      <c r="I623" s="9">
        <f>Source!AW585</f>
        <v>1</v>
      </c>
      <c r="J623" s="9">
        <f>IF(Source!BC585&lt;&gt; 0, Source!BC585, 1)</f>
        <v>1</v>
      </c>
      <c r="K623" s="21">
        <f>Source!P585</f>
        <v>1.7</v>
      </c>
      <c r="L623" s="21"/>
    </row>
    <row r="624" spans="1:22" ht="14.25" x14ac:dyDescent="0.2">
      <c r="A624" s="18"/>
      <c r="B624" s="18"/>
      <c r="C624" s="18"/>
      <c r="D624" s="18" t="s">
        <v>822</v>
      </c>
      <c r="E624" s="19" t="s">
        <v>823</v>
      </c>
      <c r="F624" s="9">
        <f>Source!AT585</f>
        <v>70</v>
      </c>
      <c r="G624" s="21"/>
      <c r="H624" s="20"/>
      <c r="I624" s="9"/>
      <c r="J624" s="9"/>
      <c r="K624" s="21">
        <f>SUM(R621:R623)</f>
        <v>518.69000000000005</v>
      </c>
      <c r="L624" s="21"/>
    </row>
    <row r="625" spans="1:22" ht="14.25" x14ac:dyDescent="0.2">
      <c r="A625" s="18"/>
      <c r="B625" s="18"/>
      <c r="C625" s="18"/>
      <c r="D625" s="18" t="s">
        <v>824</v>
      </c>
      <c r="E625" s="19" t="s">
        <v>823</v>
      </c>
      <c r="F625" s="9">
        <f>Source!AU585</f>
        <v>10</v>
      </c>
      <c r="G625" s="21"/>
      <c r="H625" s="20"/>
      <c r="I625" s="9"/>
      <c r="J625" s="9"/>
      <c r="K625" s="21">
        <f>SUM(T621:T624)</f>
        <v>74.099999999999994</v>
      </c>
      <c r="L625" s="21"/>
    </row>
    <row r="626" spans="1:22" ht="14.25" x14ac:dyDescent="0.2">
      <c r="A626" s="18"/>
      <c r="B626" s="18"/>
      <c r="C626" s="18"/>
      <c r="D626" s="18" t="s">
        <v>825</v>
      </c>
      <c r="E626" s="19" t="s">
        <v>826</v>
      </c>
      <c r="F626" s="9">
        <f>Source!AQ585</f>
        <v>1.2</v>
      </c>
      <c r="G626" s="21"/>
      <c r="H626" s="20" t="str">
        <f>Source!DI585</f>
        <v/>
      </c>
      <c r="I626" s="9">
        <f>Source!AV585</f>
        <v>1</v>
      </c>
      <c r="J626" s="9"/>
      <c r="K626" s="21"/>
      <c r="L626" s="21">
        <f>Source!U585</f>
        <v>1.2</v>
      </c>
    </row>
    <row r="627" spans="1:22" ht="15" x14ac:dyDescent="0.25">
      <c r="A627" s="23"/>
      <c r="B627" s="23"/>
      <c r="C627" s="23"/>
      <c r="D627" s="23"/>
      <c r="E627" s="23"/>
      <c r="F627" s="23"/>
      <c r="G627" s="23"/>
      <c r="H627" s="23"/>
      <c r="I627" s="23"/>
      <c r="J627" s="45">
        <f>K622+K623+K624+K625</f>
        <v>1335.48</v>
      </c>
      <c r="K627" s="45"/>
      <c r="L627" s="24">
        <f>IF(Source!I585&lt;&gt;0, ROUND(J627/Source!I585, 2), 0)</f>
        <v>1335.48</v>
      </c>
      <c r="P627" s="22">
        <f>J627</f>
        <v>1335.48</v>
      </c>
    </row>
    <row r="628" spans="1:22" ht="57" x14ac:dyDescent="0.2">
      <c r="A628" s="18">
        <v>68</v>
      </c>
      <c r="B628" s="18">
        <v>68</v>
      </c>
      <c r="C628" s="18" t="str">
        <f>Source!F587</f>
        <v>1.21-2303-3-3/1</v>
      </c>
      <c r="D628" s="18" t="str">
        <f>Source!G587</f>
        <v>Техническое обслуживание выключателей автоматических трехполюсных установочных, номинальный ток до 600 А</v>
      </c>
      <c r="E628" s="19" t="str">
        <f>Source!H587</f>
        <v>шт.</v>
      </c>
      <c r="F628" s="9">
        <f>Source!I587</f>
        <v>3</v>
      </c>
      <c r="G628" s="21"/>
      <c r="H628" s="20"/>
      <c r="I628" s="9"/>
      <c r="J628" s="9"/>
      <c r="K628" s="21"/>
      <c r="L628" s="21"/>
      <c r="Q628">
        <f>ROUND((Source!BZ587/100)*ROUND((Source!AF587*Source!AV587)*Source!I587, 2), 2)</f>
        <v>3890.19</v>
      </c>
      <c r="R628">
        <f>Source!X587</f>
        <v>3890.19</v>
      </c>
      <c r="S628">
        <f>ROUND((Source!CA587/100)*ROUND((Source!AF587*Source!AV587)*Source!I587, 2), 2)</f>
        <v>555.74</v>
      </c>
      <c r="T628">
        <f>Source!Y587</f>
        <v>555.74</v>
      </c>
      <c r="U628">
        <f>ROUND((175/100)*ROUND((Source!AE587*Source!AV587)*Source!I587, 2), 2)</f>
        <v>0</v>
      </c>
      <c r="V628">
        <f>ROUND((108/100)*ROUND(Source!CS587*Source!I587, 2), 2)</f>
        <v>0</v>
      </c>
    </row>
    <row r="629" spans="1:22" ht="14.25" x14ac:dyDescent="0.2">
      <c r="A629" s="18"/>
      <c r="B629" s="18"/>
      <c r="C629" s="18"/>
      <c r="D629" s="18" t="s">
        <v>820</v>
      </c>
      <c r="E629" s="19"/>
      <c r="F629" s="9"/>
      <c r="G629" s="21">
        <f>Source!AO587</f>
        <v>1852.47</v>
      </c>
      <c r="H629" s="20" t="str">
        <f>Source!DG587</f>
        <v/>
      </c>
      <c r="I629" s="9">
        <f>Source!AV587</f>
        <v>1</v>
      </c>
      <c r="J629" s="9">
        <f>IF(Source!BA587&lt;&gt; 0, Source!BA587, 1)</f>
        <v>1</v>
      </c>
      <c r="K629" s="21">
        <f>Source!S587</f>
        <v>5557.41</v>
      </c>
      <c r="L629" s="21"/>
    </row>
    <row r="630" spans="1:22" ht="14.25" x14ac:dyDescent="0.2">
      <c r="A630" s="18"/>
      <c r="B630" s="18"/>
      <c r="C630" s="18"/>
      <c r="D630" s="18" t="s">
        <v>821</v>
      </c>
      <c r="E630" s="19"/>
      <c r="F630" s="9"/>
      <c r="G630" s="21">
        <f>Source!AL587</f>
        <v>24.92</v>
      </c>
      <c r="H630" s="20" t="str">
        <f>Source!DD587</f>
        <v/>
      </c>
      <c r="I630" s="9">
        <f>Source!AW587</f>
        <v>1</v>
      </c>
      <c r="J630" s="9">
        <f>IF(Source!BC587&lt;&gt; 0, Source!BC587, 1)</f>
        <v>1</v>
      </c>
      <c r="K630" s="21">
        <f>Source!P587</f>
        <v>74.760000000000005</v>
      </c>
      <c r="L630" s="21"/>
    </row>
    <row r="631" spans="1:22" ht="14.25" x14ac:dyDescent="0.2">
      <c r="A631" s="18"/>
      <c r="B631" s="18"/>
      <c r="C631" s="18"/>
      <c r="D631" s="18" t="s">
        <v>822</v>
      </c>
      <c r="E631" s="19" t="s">
        <v>823</v>
      </c>
      <c r="F631" s="9">
        <f>Source!AT587</f>
        <v>70</v>
      </c>
      <c r="G631" s="21"/>
      <c r="H631" s="20"/>
      <c r="I631" s="9"/>
      <c r="J631" s="9"/>
      <c r="K631" s="21">
        <f>SUM(R628:R630)</f>
        <v>3890.19</v>
      </c>
      <c r="L631" s="21"/>
    </row>
    <row r="632" spans="1:22" ht="14.25" x14ac:dyDescent="0.2">
      <c r="A632" s="18"/>
      <c r="B632" s="18"/>
      <c r="C632" s="18"/>
      <c r="D632" s="18" t="s">
        <v>824</v>
      </c>
      <c r="E632" s="19" t="s">
        <v>823</v>
      </c>
      <c r="F632" s="9">
        <f>Source!AU587</f>
        <v>10</v>
      </c>
      <c r="G632" s="21"/>
      <c r="H632" s="20"/>
      <c r="I632" s="9"/>
      <c r="J632" s="9"/>
      <c r="K632" s="21">
        <f>SUM(T628:T631)</f>
        <v>555.74</v>
      </c>
      <c r="L632" s="21"/>
    </row>
    <row r="633" spans="1:22" ht="14.25" x14ac:dyDescent="0.2">
      <c r="A633" s="18"/>
      <c r="B633" s="18"/>
      <c r="C633" s="18"/>
      <c r="D633" s="18" t="s">
        <v>825</v>
      </c>
      <c r="E633" s="19" t="s">
        <v>826</v>
      </c>
      <c r="F633" s="9">
        <f>Source!AQ587</f>
        <v>3</v>
      </c>
      <c r="G633" s="21"/>
      <c r="H633" s="20" t="str">
        <f>Source!DI587</f>
        <v/>
      </c>
      <c r="I633" s="9">
        <f>Source!AV587</f>
        <v>1</v>
      </c>
      <c r="J633" s="9"/>
      <c r="K633" s="21"/>
      <c r="L633" s="21">
        <f>Source!U587</f>
        <v>9</v>
      </c>
    </row>
    <row r="634" spans="1:22" ht="15" x14ac:dyDescent="0.25">
      <c r="A634" s="23"/>
      <c r="B634" s="23"/>
      <c r="C634" s="23"/>
      <c r="D634" s="23"/>
      <c r="E634" s="23"/>
      <c r="F634" s="23"/>
      <c r="G634" s="23"/>
      <c r="H634" s="23"/>
      <c r="I634" s="23"/>
      <c r="J634" s="45">
        <f>K629+K630+K631+K632</f>
        <v>10078.1</v>
      </c>
      <c r="K634" s="45"/>
      <c r="L634" s="24">
        <f>IF(Source!I587&lt;&gt;0, ROUND(J634/Source!I587, 2), 0)</f>
        <v>3359.37</v>
      </c>
      <c r="P634" s="22">
        <f>J634</f>
        <v>10078.1</v>
      </c>
    </row>
    <row r="635" spans="1:22" ht="57" x14ac:dyDescent="0.2">
      <c r="A635" s="18">
        <v>69</v>
      </c>
      <c r="B635" s="18">
        <v>69</v>
      </c>
      <c r="C635" s="18" t="str">
        <f>Source!F588</f>
        <v>1.21-2303-2-1/1</v>
      </c>
      <c r="D635" s="18" t="str">
        <f>Source!G588</f>
        <v>Техническое обслуживание выключателей автоматических двухполюсных установочных, номинальный ток до 200 А,</v>
      </c>
      <c r="E635" s="19" t="str">
        <f>Source!H588</f>
        <v>шт.</v>
      </c>
      <c r="F635" s="9">
        <f>Source!I588</f>
        <v>35</v>
      </c>
      <c r="G635" s="21"/>
      <c r="H635" s="20"/>
      <c r="I635" s="9"/>
      <c r="J635" s="9"/>
      <c r="K635" s="21"/>
      <c r="L635" s="21"/>
      <c r="Q635">
        <f>ROUND((Source!BZ588/100)*ROUND((Source!AF588*Source!AV588)*Source!I588, 2), 2)</f>
        <v>17095.12</v>
      </c>
      <c r="R635">
        <f>Source!X588</f>
        <v>17095.12</v>
      </c>
      <c r="S635">
        <f>ROUND((Source!CA588/100)*ROUND((Source!AF588*Source!AV588)*Source!I588, 2), 2)</f>
        <v>2442.16</v>
      </c>
      <c r="T635">
        <f>Source!Y588</f>
        <v>2442.16</v>
      </c>
      <c r="U635">
        <f>ROUND((175/100)*ROUND((Source!AE588*Source!AV588)*Source!I588, 2), 2)</f>
        <v>0</v>
      </c>
      <c r="V635">
        <f>ROUND((108/100)*ROUND(Source!CS588*Source!I588, 2), 2)</f>
        <v>0</v>
      </c>
    </row>
    <row r="636" spans="1:22" ht="14.25" x14ac:dyDescent="0.2">
      <c r="A636" s="18"/>
      <c r="B636" s="18"/>
      <c r="C636" s="18"/>
      <c r="D636" s="18" t="s">
        <v>820</v>
      </c>
      <c r="E636" s="19"/>
      <c r="F636" s="9"/>
      <c r="G636" s="21">
        <f>Source!AO588</f>
        <v>697.76</v>
      </c>
      <c r="H636" s="20" t="str">
        <f>Source!DG588</f>
        <v/>
      </c>
      <c r="I636" s="9">
        <f>Source!AV588</f>
        <v>1</v>
      </c>
      <c r="J636" s="9">
        <f>IF(Source!BA588&lt;&gt; 0, Source!BA588, 1)</f>
        <v>1</v>
      </c>
      <c r="K636" s="21">
        <f>Source!S588</f>
        <v>24421.599999999999</v>
      </c>
      <c r="L636" s="21"/>
    </row>
    <row r="637" spans="1:22" ht="14.25" x14ac:dyDescent="0.2">
      <c r="A637" s="18"/>
      <c r="B637" s="18"/>
      <c r="C637" s="18"/>
      <c r="D637" s="18" t="s">
        <v>821</v>
      </c>
      <c r="E637" s="19"/>
      <c r="F637" s="9"/>
      <c r="G637" s="21">
        <f>Source!AL588</f>
        <v>9.27</v>
      </c>
      <c r="H637" s="20" t="str">
        <f>Source!DD588</f>
        <v/>
      </c>
      <c r="I637" s="9">
        <f>Source!AW588</f>
        <v>1</v>
      </c>
      <c r="J637" s="9">
        <f>IF(Source!BC588&lt;&gt; 0, Source!BC588, 1)</f>
        <v>1</v>
      </c>
      <c r="K637" s="21">
        <f>Source!P588</f>
        <v>324.45</v>
      </c>
      <c r="L637" s="21"/>
    </row>
    <row r="638" spans="1:22" ht="14.25" x14ac:dyDescent="0.2">
      <c r="A638" s="18"/>
      <c r="B638" s="18"/>
      <c r="C638" s="18"/>
      <c r="D638" s="18" t="s">
        <v>822</v>
      </c>
      <c r="E638" s="19" t="s">
        <v>823</v>
      </c>
      <c r="F638" s="9">
        <f>Source!AT588</f>
        <v>70</v>
      </c>
      <c r="G638" s="21"/>
      <c r="H638" s="20"/>
      <c r="I638" s="9"/>
      <c r="J638" s="9"/>
      <c r="K638" s="21">
        <f>SUM(R635:R637)</f>
        <v>17095.12</v>
      </c>
      <c r="L638" s="21"/>
    </row>
    <row r="639" spans="1:22" ht="14.25" x14ac:dyDescent="0.2">
      <c r="A639" s="18"/>
      <c r="B639" s="18"/>
      <c r="C639" s="18"/>
      <c r="D639" s="18" t="s">
        <v>824</v>
      </c>
      <c r="E639" s="19" t="s">
        <v>823</v>
      </c>
      <c r="F639" s="9">
        <f>Source!AU588</f>
        <v>10</v>
      </c>
      <c r="G639" s="21"/>
      <c r="H639" s="20"/>
      <c r="I639" s="9"/>
      <c r="J639" s="9"/>
      <c r="K639" s="21">
        <f>SUM(T635:T638)</f>
        <v>2442.16</v>
      </c>
      <c r="L639" s="21"/>
    </row>
    <row r="640" spans="1:22" ht="14.25" x14ac:dyDescent="0.2">
      <c r="A640" s="18"/>
      <c r="B640" s="18"/>
      <c r="C640" s="18"/>
      <c r="D640" s="18" t="s">
        <v>825</v>
      </c>
      <c r="E640" s="19" t="s">
        <v>826</v>
      </c>
      <c r="F640" s="9">
        <f>Source!AQ588</f>
        <v>1.1299999999999999</v>
      </c>
      <c r="G640" s="21"/>
      <c r="H640" s="20" t="str">
        <f>Source!DI588</f>
        <v/>
      </c>
      <c r="I640" s="9">
        <f>Source!AV588</f>
        <v>1</v>
      </c>
      <c r="J640" s="9"/>
      <c r="K640" s="21"/>
      <c r="L640" s="21">
        <f>Source!U588</f>
        <v>39.549999999999997</v>
      </c>
    </row>
    <row r="641" spans="1:22" ht="15" x14ac:dyDescent="0.25">
      <c r="A641" s="23"/>
      <c r="B641" s="23"/>
      <c r="C641" s="23"/>
      <c r="D641" s="23"/>
      <c r="E641" s="23"/>
      <c r="F641" s="23"/>
      <c r="G641" s="23"/>
      <c r="H641" s="23"/>
      <c r="I641" s="23"/>
      <c r="J641" s="45">
        <f>K636+K637+K638+K639</f>
        <v>44283.33</v>
      </c>
      <c r="K641" s="45"/>
      <c r="L641" s="24">
        <f>IF(Source!I588&lt;&gt;0, ROUND(J641/Source!I588, 2), 0)</f>
        <v>1265.24</v>
      </c>
      <c r="P641" s="22">
        <f>J641</f>
        <v>44283.33</v>
      </c>
    </row>
    <row r="642" spans="1:22" ht="85.5" x14ac:dyDescent="0.2">
      <c r="A642" s="18">
        <v>70</v>
      </c>
      <c r="B642" s="18">
        <v>70</v>
      </c>
      <c r="C642" s="18" t="str">
        <f>Source!F591</f>
        <v>1.21-2203-5-1/1</v>
      </c>
      <c r="D642" s="18" t="str">
        <f>Source!G591</f>
        <v>Техническое обслуживание панельного распределительного щита с воздушными универсальными автоматическими выключателями серии АВ с ручным приводом на номинальный ток до 400 А</v>
      </c>
      <c r="E642" s="19" t="str">
        <f>Source!H591</f>
        <v>шт.</v>
      </c>
      <c r="F642" s="9">
        <f>Source!I591</f>
        <v>1</v>
      </c>
      <c r="G642" s="21"/>
      <c r="H642" s="20"/>
      <c r="I642" s="9"/>
      <c r="J642" s="9"/>
      <c r="K642" s="21"/>
      <c r="L642" s="21"/>
      <c r="Q642">
        <f>ROUND((Source!BZ591/100)*ROUND((Source!AF591*Source!AV591)*Source!I591, 2), 2)</f>
        <v>7780.37</v>
      </c>
      <c r="R642">
        <f>Source!X591</f>
        <v>7780.37</v>
      </c>
      <c r="S642">
        <f>ROUND((Source!CA591/100)*ROUND((Source!AF591*Source!AV591)*Source!I591, 2), 2)</f>
        <v>1111.48</v>
      </c>
      <c r="T642">
        <f>Source!Y591</f>
        <v>1111.48</v>
      </c>
      <c r="U642">
        <f>ROUND((175/100)*ROUND((Source!AE591*Source!AV591)*Source!I591, 2), 2)</f>
        <v>0</v>
      </c>
      <c r="V642">
        <f>ROUND((108/100)*ROUND(Source!CS591*Source!I591, 2), 2)</f>
        <v>0</v>
      </c>
    </row>
    <row r="643" spans="1:22" ht="14.25" x14ac:dyDescent="0.2">
      <c r="A643" s="18"/>
      <c r="B643" s="18"/>
      <c r="C643" s="18"/>
      <c r="D643" s="18" t="s">
        <v>820</v>
      </c>
      <c r="E643" s="19"/>
      <c r="F643" s="9"/>
      <c r="G643" s="21">
        <f>Source!AO591</f>
        <v>11114.82</v>
      </c>
      <c r="H643" s="20" t="str">
        <f>Source!DG591</f>
        <v/>
      </c>
      <c r="I643" s="9">
        <f>Source!AV591</f>
        <v>1</v>
      </c>
      <c r="J643" s="9">
        <f>IF(Source!BA591&lt;&gt; 0, Source!BA591, 1)</f>
        <v>1</v>
      </c>
      <c r="K643" s="21">
        <f>Source!S591</f>
        <v>11114.82</v>
      </c>
      <c r="L643" s="21"/>
    </row>
    <row r="644" spans="1:22" ht="14.25" x14ac:dyDescent="0.2">
      <c r="A644" s="18"/>
      <c r="B644" s="18"/>
      <c r="C644" s="18"/>
      <c r="D644" s="18" t="s">
        <v>821</v>
      </c>
      <c r="E644" s="19"/>
      <c r="F644" s="9"/>
      <c r="G644" s="21">
        <f>Source!AL591</f>
        <v>154.13999999999999</v>
      </c>
      <c r="H644" s="20" t="str">
        <f>Source!DD591</f>
        <v/>
      </c>
      <c r="I644" s="9">
        <f>Source!AW591</f>
        <v>1</v>
      </c>
      <c r="J644" s="9">
        <f>IF(Source!BC591&lt;&gt; 0, Source!BC591, 1)</f>
        <v>1</v>
      </c>
      <c r="K644" s="21">
        <f>Source!P591</f>
        <v>154.13999999999999</v>
      </c>
      <c r="L644" s="21"/>
    </row>
    <row r="645" spans="1:22" ht="14.25" x14ac:dyDescent="0.2">
      <c r="A645" s="18"/>
      <c r="B645" s="18"/>
      <c r="C645" s="18"/>
      <c r="D645" s="18" t="s">
        <v>822</v>
      </c>
      <c r="E645" s="19" t="s">
        <v>823</v>
      </c>
      <c r="F645" s="9">
        <f>Source!AT591</f>
        <v>70</v>
      </c>
      <c r="G645" s="21"/>
      <c r="H645" s="20"/>
      <c r="I645" s="9"/>
      <c r="J645" s="9"/>
      <c r="K645" s="21">
        <f>SUM(R642:R644)</f>
        <v>7780.37</v>
      </c>
      <c r="L645" s="21"/>
    </row>
    <row r="646" spans="1:22" ht="14.25" x14ac:dyDescent="0.2">
      <c r="A646" s="18"/>
      <c r="B646" s="18"/>
      <c r="C646" s="18"/>
      <c r="D646" s="18" t="s">
        <v>824</v>
      </c>
      <c r="E646" s="19" t="s">
        <v>823</v>
      </c>
      <c r="F646" s="9">
        <f>Source!AU591</f>
        <v>10</v>
      </c>
      <c r="G646" s="21"/>
      <c r="H646" s="20"/>
      <c r="I646" s="9"/>
      <c r="J646" s="9"/>
      <c r="K646" s="21">
        <f>SUM(T642:T645)</f>
        <v>1111.48</v>
      </c>
      <c r="L646" s="21"/>
    </row>
    <row r="647" spans="1:22" ht="14.25" x14ac:dyDescent="0.2">
      <c r="A647" s="18"/>
      <c r="B647" s="18"/>
      <c r="C647" s="18"/>
      <c r="D647" s="18" t="s">
        <v>825</v>
      </c>
      <c r="E647" s="19" t="s">
        <v>826</v>
      </c>
      <c r="F647" s="9">
        <f>Source!AQ591</f>
        <v>18</v>
      </c>
      <c r="G647" s="21"/>
      <c r="H647" s="20" t="str">
        <f>Source!DI591</f>
        <v/>
      </c>
      <c r="I647" s="9">
        <f>Source!AV591</f>
        <v>1</v>
      </c>
      <c r="J647" s="9"/>
      <c r="K647" s="21"/>
      <c r="L647" s="21">
        <f>Source!U591</f>
        <v>18</v>
      </c>
    </row>
    <row r="648" spans="1:22" ht="15" x14ac:dyDescent="0.25">
      <c r="A648" s="23"/>
      <c r="B648" s="23"/>
      <c r="C648" s="23"/>
      <c r="D648" s="23"/>
      <c r="E648" s="23"/>
      <c r="F648" s="23"/>
      <c r="G648" s="23"/>
      <c r="H648" s="23"/>
      <c r="I648" s="23"/>
      <c r="J648" s="45">
        <f>K643+K644+K645+K646</f>
        <v>20160.809999999998</v>
      </c>
      <c r="K648" s="45"/>
      <c r="L648" s="24">
        <f>IF(Source!I591&lt;&gt;0, ROUND(J648/Source!I591, 2), 0)</f>
        <v>20160.810000000001</v>
      </c>
      <c r="P648" s="22">
        <f>J648</f>
        <v>20160.809999999998</v>
      </c>
    </row>
    <row r="649" spans="1:22" ht="57" x14ac:dyDescent="0.2">
      <c r="A649" s="18">
        <v>71</v>
      </c>
      <c r="B649" s="18">
        <v>71</v>
      </c>
      <c r="C649" s="18" t="str">
        <f>Source!F593</f>
        <v>1.21-2303-19-1/1</v>
      </c>
      <c r="D649" s="18" t="str">
        <f>Source!G593</f>
        <v>Техническое обслуживание выключателей автоматических однополюсных установочных на номинальный ток до 63 А</v>
      </c>
      <c r="E649" s="19" t="str">
        <f>Source!H593</f>
        <v>шт.</v>
      </c>
      <c r="F649" s="9">
        <f>Source!I593</f>
        <v>3</v>
      </c>
      <c r="G649" s="21"/>
      <c r="H649" s="20"/>
      <c r="I649" s="9"/>
      <c r="J649" s="9"/>
      <c r="K649" s="21"/>
      <c r="L649" s="21"/>
      <c r="Q649">
        <f>ROUND((Source!BZ593/100)*ROUND((Source!AF593*Source!AV593)*Source!I593, 2), 2)</f>
        <v>1556.08</v>
      </c>
      <c r="R649">
        <f>Source!X593</f>
        <v>1556.08</v>
      </c>
      <c r="S649">
        <f>ROUND((Source!CA593/100)*ROUND((Source!AF593*Source!AV593)*Source!I593, 2), 2)</f>
        <v>222.3</v>
      </c>
      <c r="T649">
        <f>Source!Y593</f>
        <v>222.3</v>
      </c>
      <c r="U649">
        <f>ROUND((175/100)*ROUND((Source!AE593*Source!AV593)*Source!I593, 2), 2)</f>
        <v>0</v>
      </c>
      <c r="V649">
        <f>ROUND((108/100)*ROUND(Source!CS593*Source!I593, 2), 2)</f>
        <v>0</v>
      </c>
    </row>
    <row r="650" spans="1:22" ht="14.25" x14ac:dyDescent="0.2">
      <c r="A650" s="18"/>
      <c r="B650" s="18"/>
      <c r="C650" s="18"/>
      <c r="D650" s="18" t="s">
        <v>820</v>
      </c>
      <c r="E650" s="19"/>
      <c r="F650" s="9"/>
      <c r="G650" s="21">
        <f>Source!AO593</f>
        <v>740.99</v>
      </c>
      <c r="H650" s="20" t="str">
        <f>Source!DG593</f>
        <v/>
      </c>
      <c r="I650" s="9">
        <f>Source!AV593</f>
        <v>1</v>
      </c>
      <c r="J650" s="9">
        <f>IF(Source!BA593&lt;&gt; 0, Source!BA593, 1)</f>
        <v>1</v>
      </c>
      <c r="K650" s="21">
        <f>Source!S593</f>
        <v>2222.9699999999998</v>
      </c>
      <c r="L650" s="21"/>
    </row>
    <row r="651" spans="1:22" ht="14.25" x14ac:dyDescent="0.2">
      <c r="A651" s="18"/>
      <c r="B651" s="18"/>
      <c r="C651" s="18"/>
      <c r="D651" s="18" t="s">
        <v>821</v>
      </c>
      <c r="E651" s="19"/>
      <c r="F651" s="9"/>
      <c r="G651" s="21">
        <f>Source!AL593</f>
        <v>1.7</v>
      </c>
      <c r="H651" s="20" t="str">
        <f>Source!DD593</f>
        <v/>
      </c>
      <c r="I651" s="9">
        <f>Source!AW593</f>
        <v>1</v>
      </c>
      <c r="J651" s="9">
        <f>IF(Source!BC593&lt;&gt; 0, Source!BC593, 1)</f>
        <v>1</v>
      </c>
      <c r="K651" s="21">
        <f>Source!P593</f>
        <v>5.0999999999999996</v>
      </c>
      <c r="L651" s="21"/>
    </row>
    <row r="652" spans="1:22" ht="14.25" x14ac:dyDescent="0.2">
      <c r="A652" s="18"/>
      <c r="B652" s="18"/>
      <c r="C652" s="18"/>
      <c r="D652" s="18" t="s">
        <v>822</v>
      </c>
      <c r="E652" s="19" t="s">
        <v>823</v>
      </c>
      <c r="F652" s="9">
        <f>Source!AT593</f>
        <v>70</v>
      </c>
      <c r="G652" s="21"/>
      <c r="H652" s="20"/>
      <c r="I652" s="9"/>
      <c r="J652" s="9"/>
      <c r="K652" s="21">
        <f>SUM(R649:R651)</f>
        <v>1556.08</v>
      </c>
      <c r="L652" s="21"/>
    </row>
    <row r="653" spans="1:22" ht="14.25" x14ac:dyDescent="0.2">
      <c r="A653" s="18"/>
      <c r="B653" s="18"/>
      <c r="C653" s="18"/>
      <c r="D653" s="18" t="s">
        <v>824</v>
      </c>
      <c r="E653" s="19" t="s">
        <v>823</v>
      </c>
      <c r="F653" s="9">
        <f>Source!AU593</f>
        <v>10</v>
      </c>
      <c r="G653" s="21"/>
      <c r="H653" s="20"/>
      <c r="I653" s="9"/>
      <c r="J653" s="9"/>
      <c r="K653" s="21">
        <f>SUM(T649:T652)</f>
        <v>222.3</v>
      </c>
      <c r="L653" s="21"/>
    </row>
    <row r="654" spans="1:22" ht="14.25" x14ac:dyDescent="0.2">
      <c r="A654" s="18"/>
      <c r="B654" s="18"/>
      <c r="C654" s="18"/>
      <c r="D654" s="18" t="s">
        <v>825</v>
      </c>
      <c r="E654" s="19" t="s">
        <v>826</v>
      </c>
      <c r="F654" s="9">
        <f>Source!AQ593</f>
        <v>1.2</v>
      </c>
      <c r="G654" s="21"/>
      <c r="H654" s="20" t="str">
        <f>Source!DI593</f>
        <v/>
      </c>
      <c r="I654" s="9">
        <f>Source!AV593</f>
        <v>1</v>
      </c>
      <c r="J654" s="9"/>
      <c r="K654" s="21"/>
      <c r="L654" s="21">
        <f>Source!U593</f>
        <v>3.5999999999999996</v>
      </c>
    </row>
    <row r="655" spans="1:22" ht="15" x14ac:dyDescent="0.25">
      <c r="A655" s="23"/>
      <c r="B655" s="23"/>
      <c r="C655" s="23"/>
      <c r="D655" s="23"/>
      <c r="E655" s="23"/>
      <c r="F655" s="23"/>
      <c r="G655" s="23"/>
      <c r="H655" s="23"/>
      <c r="I655" s="23"/>
      <c r="J655" s="45">
        <f>K650+K651+K652+K653</f>
        <v>4006.45</v>
      </c>
      <c r="K655" s="45"/>
      <c r="L655" s="24">
        <f>IF(Source!I593&lt;&gt;0, ROUND(J655/Source!I593, 2), 0)</f>
        <v>1335.48</v>
      </c>
      <c r="P655" s="22">
        <f>J655</f>
        <v>4006.45</v>
      </c>
    </row>
    <row r="656" spans="1:22" ht="57" x14ac:dyDescent="0.2">
      <c r="A656" s="18">
        <v>72</v>
      </c>
      <c r="B656" s="18">
        <v>72</v>
      </c>
      <c r="C656" s="18" t="str">
        <f>Source!F595</f>
        <v>1.21-2303-3-3/1</v>
      </c>
      <c r="D656" s="18" t="str">
        <f>Source!G595</f>
        <v>Техническое обслуживание выключателей автоматических трехполюсных установочных, номинальный ток до 600 А</v>
      </c>
      <c r="E656" s="19" t="str">
        <f>Source!H595</f>
        <v>шт.</v>
      </c>
      <c r="F656" s="9">
        <f>Source!I595</f>
        <v>1</v>
      </c>
      <c r="G656" s="21"/>
      <c r="H656" s="20"/>
      <c r="I656" s="9"/>
      <c r="J656" s="9"/>
      <c r="K656" s="21"/>
      <c r="L656" s="21"/>
      <c r="Q656">
        <f>ROUND((Source!BZ595/100)*ROUND((Source!AF595*Source!AV595)*Source!I595, 2), 2)</f>
        <v>1296.73</v>
      </c>
      <c r="R656">
        <f>Source!X595</f>
        <v>1296.73</v>
      </c>
      <c r="S656">
        <f>ROUND((Source!CA595/100)*ROUND((Source!AF595*Source!AV595)*Source!I595, 2), 2)</f>
        <v>185.25</v>
      </c>
      <c r="T656">
        <f>Source!Y595</f>
        <v>185.25</v>
      </c>
      <c r="U656">
        <f>ROUND((175/100)*ROUND((Source!AE595*Source!AV595)*Source!I595, 2), 2)</f>
        <v>0</v>
      </c>
      <c r="V656">
        <f>ROUND((108/100)*ROUND(Source!CS595*Source!I595, 2), 2)</f>
        <v>0</v>
      </c>
    </row>
    <row r="657" spans="1:22" ht="14.25" x14ac:dyDescent="0.2">
      <c r="A657" s="18"/>
      <c r="B657" s="18"/>
      <c r="C657" s="18"/>
      <c r="D657" s="18" t="s">
        <v>820</v>
      </c>
      <c r="E657" s="19"/>
      <c r="F657" s="9"/>
      <c r="G657" s="21">
        <f>Source!AO595</f>
        <v>1852.47</v>
      </c>
      <c r="H657" s="20" t="str">
        <f>Source!DG595</f>
        <v/>
      </c>
      <c r="I657" s="9">
        <f>Source!AV595</f>
        <v>1</v>
      </c>
      <c r="J657" s="9">
        <f>IF(Source!BA595&lt;&gt; 0, Source!BA595, 1)</f>
        <v>1</v>
      </c>
      <c r="K657" s="21">
        <f>Source!S595</f>
        <v>1852.47</v>
      </c>
      <c r="L657" s="21"/>
    </row>
    <row r="658" spans="1:22" ht="14.25" x14ac:dyDescent="0.2">
      <c r="A658" s="18"/>
      <c r="B658" s="18"/>
      <c r="C658" s="18"/>
      <c r="D658" s="18" t="s">
        <v>821</v>
      </c>
      <c r="E658" s="19"/>
      <c r="F658" s="9"/>
      <c r="G658" s="21">
        <f>Source!AL595</f>
        <v>24.92</v>
      </c>
      <c r="H658" s="20" t="str">
        <f>Source!DD595</f>
        <v/>
      </c>
      <c r="I658" s="9">
        <f>Source!AW595</f>
        <v>1</v>
      </c>
      <c r="J658" s="9">
        <f>IF(Source!BC595&lt;&gt; 0, Source!BC595, 1)</f>
        <v>1</v>
      </c>
      <c r="K658" s="21">
        <f>Source!P595</f>
        <v>24.92</v>
      </c>
      <c r="L658" s="21"/>
    </row>
    <row r="659" spans="1:22" ht="14.25" x14ac:dyDescent="0.2">
      <c r="A659" s="18"/>
      <c r="B659" s="18"/>
      <c r="C659" s="18"/>
      <c r="D659" s="18" t="s">
        <v>822</v>
      </c>
      <c r="E659" s="19" t="s">
        <v>823</v>
      </c>
      <c r="F659" s="9">
        <f>Source!AT595</f>
        <v>70</v>
      </c>
      <c r="G659" s="21"/>
      <c r="H659" s="20"/>
      <c r="I659" s="9"/>
      <c r="J659" s="9"/>
      <c r="K659" s="21">
        <f>SUM(R656:R658)</f>
        <v>1296.73</v>
      </c>
      <c r="L659" s="21"/>
    </row>
    <row r="660" spans="1:22" ht="14.25" x14ac:dyDescent="0.2">
      <c r="A660" s="18"/>
      <c r="B660" s="18"/>
      <c r="C660" s="18"/>
      <c r="D660" s="18" t="s">
        <v>824</v>
      </c>
      <c r="E660" s="19" t="s">
        <v>823</v>
      </c>
      <c r="F660" s="9">
        <f>Source!AU595</f>
        <v>10</v>
      </c>
      <c r="G660" s="21"/>
      <c r="H660" s="20"/>
      <c r="I660" s="9"/>
      <c r="J660" s="9"/>
      <c r="K660" s="21">
        <f>SUM(T656:T659)</f>
        <v>185.25</v>
      </c>
      <c r="L660" s="21"/>
    </row>
    <row r="661" spans="1:22" ht="14.25" x14ac:dyDescent="0.2">
      <c r="A661" s="18"/>
      <c r="B661" s="18"/>
      <c r="C661" s="18"/>
      <c r="D661" s="18" t="s">
        <v>825</v>
      </c>
      <c r="E661" s="19" t="s">
        <v>826</v>
      </c>
      <c r="F661" s="9">
        <f>Source!AQ595</f>
        <v>3</v>
      </c>
      <c r="G661" s="21"/>
      <c r="H661" s="20" t="str">
        <f>Source!DI595</f>
        <v/>
      </c>
      <c r="I661" s="9">
        <f>Source!AV595</f>
        <v>1</v>
      </c>
      <c r="J661" s="9"/>
      <c r="K661" s="21"/>
      <c r="L661" s="21">
        <f>Source!U595</f>
        <v>3</v>
      </c>
    </row>
    <row r="662" spans="1:22" ht="15" x14ac:dyDescent="0.25">
      <c r="A662" s="23"/>
      <c r="B662" s="23"/>
      <c r="C662" s="23"/>
      <c r="D662" s="23"/>
      <c r="E662" s="23"/>
      <c r="F662" s="23"/>
      <c r="G662" s="23"/>
      <c r="H662" s="23"/>
      <c r="I662" s="23"/>
      <c r="J662" s="45">
        <f>K657+K658+K659+K660</f>
        <v>3359.37</v>
      </c>
      <c r="K662" s="45"/>
      <c r="L662" s="24">
        <f>IF(Source!I595&lt;&gt;0, ROUND(J662/Source!I595, 2), 0)</f>
        <v>3359.37</v>
      </c>
      <c r="P662" s="22">
        <f>J662</f>
        <v>3359.37</v>
      </c>
    </row>
    <row r="663" spans="1:22" ht="57" x14ac:dyDescent="0.2">
      <c r="A663" s="18">
        <v>73</v>
      </c>
      <c r="B663" s="18">
        <v>73</v>
      </c>
      <c r="C663" s="18" t="str">
        <f>Source!F596</f>
        <v>1.21-2303-2-1/1</v>
      </c>
      <c r="D663" s="18" t="str">
        <f>Source!G596</f>
        <v>Техническое обслуживание выключателей автоматических двухполюсных установочных, номинальный ток до 200 А,</v>
      </c>
      <c r="E663" s="19" t="str">
        <f>Source!H596</f>
        <v>шт.</v>
      </c>
      <c r="F663" s="9">
        <f>Source!I596</f>
        <v>26</v>
      </c>
      <c r="G663" s="21"/>
      <c r="H663" s="20"/>
      <c r="I663" s="9"/>
      <c r="J663" s="9"/>
      <c r="K663" s="21"/>
      <c r="L663" s="21"/>
      <c r="Q663">
        <f>ROUND((Source!BZ596/100)*ROUND((Source!AF596*Source!AV596)*Source!I596, 2), 2)</f>
        <v>12699.23</v>
      </c>
      <c r="R663">
        <f>Source!X596</f>
        <v>12699.23</v>
      </c>
      <c r="S663">
        <f>ROUND((Source!CA596/100)*ROUND((Source!AF596*Source!AV596)*Source!I596, 2), 2)</f>
        <v>1814.18</v>
      </c>
      <c r="T663">
        <f>Source!Y596</f>
        <v>1814.18</v>
      </c>
      <c r="U663">
        <f>ROUND((175/100)*ROUND((Source!AE596*Source!AV596)*Source!I596, 2), 2)</f>
        <v>0</v>
      </c>
      <c r="V663">
        <f>ROUND((108/100)*ROUND(Source!CS596*Source!I596, 2), 2)</f>
        <v>0</v>
      </c>
    </row>
    <row r="664" spans="1:22" ht="14.25" x14ac:dyDescent="0.2">
      <c r="A664" s="18"/>
      <c r="B664" s="18"/>
      <c r="C664" s="18"/>
      <c r="D664" s="18" t="s">
        <v>820</v>
      </c>
      <c r="E664" s="19"/>
      <c r="F664" s="9"/>
      <c r="G664" s="21">
        <f>Source!AO596</f>
        <v>697.76</v>
      </c>
      <c r="H664" s="20" t="str">
        <f>Source!DG596</f>
        <v/>
      </c>
      <c r="I664" s="9">
        <f>Source!AV596</f>
        <v>1</v>
      </c>
      <c r="J664" s="9">
        <f>IF(Source!BA596&lt;&gt; 0, Source!BA596, 1)</f>
        <v>1</v>
      </c>
      <c r="K664" s="21">
        <f>Source!S596</f>
        <v>18141.759999999998</v>
      </c>
      <c r="L664" s="21"/>
    </row>
    <row r="665" spans="1:22" ht="14.25" x14ac:dyDescent="0.2">
      <c r="A665" s="18"/>
      <c r="B665" s="18"/>
      <c r="C665" s="18"/>
      <c r="D665" s="18" t="s">
        <v>821</v>
      </c>
      <c r="E665" s="19"/>
      <c r="F665" s="9"/>
      <c r="G665" s="21">
        <f>Source!AL596</f>
        <v>9.27</v>
      </c>
      <c r="H665" s="20" t="str">
        <f>Source!DD596</f>
        <v/>
      </c>
      <c r="I665" s="9">
        <f>Source!AW596</f>
        <v>1</v>
      </c>
      <c r="J665" s="9">
        <f>IF(Source!BC596&lt;&gt; 0, Source!BC596, 1)</f>
        <v>1</v>
      </c>
      <c r="K665" s="21">
        <f>Source!P596</f>
        <v>241.02</v>
      </c>
      <c r="L665" s="21"/>
    </row>
    <row r="666" spans="1:22" ht="14.25" x14ac:dyDescent="0.2">
      <c r="A666" s="18"/>
      <c r="B666" s="18"/>
      <c r="C666" s="18"/>
      <c r="D666" s="18" t="s">
        <v>822</v>
      </c>
      <c r="E666" s="19" t="s">
        <v>823</v>
      </c>
      <c r="F666" s="9">
        <f>Source!AT596</f>
        <v>70</v>
      </c>
      <c r="G666" s="21"/>
      <c r="H666" s="20"/>
      <c r="I666" s="9"/>
      <c r="J666" s="9"/>
      <c r="K666" s="21">
        <f>SUM(R663:R665)</f>
        <v>12699.23</v>
      </c>
      <c r="L666" s="21"/>
    </row>
    <row r="667" spans="1:22" ht="14.25" x14ac:dyDescent="0.2">
      <c r="A667" s="18"/>
      <c r="B667" s="18"/>
      <c r="C667" s="18"/>
      <c r="D667" s="18" t="s">
        <v>824</v>
      </c>
      <c r="E667" s="19" t="s">
        <v>823</v>
      </c>
      <c r="F667" s="9">
        <f>Source!AU596</f>
        <v>10</v>
      </c>
      <c r="G667" s="21"/>
      <c r="H667" s="20"/>
      <c r="I667" s="9"/>
      <c r="J667" s="9"/>
      <c r="K667" s="21">
        <f>SUM(T663:T666)</f>
        <v>1814.18</v>
      </c>
      <c r="L667" s="21"/>
    </row>
    <row r="668" spans="1:22" ht="14.25" x14ac:dyDescent="0.2">
      <c r="A668" s="18"/>
      <c r="B668" s="18"/>
      <c r="C668" s="18"/>
      <c r="D668" s="18" t="s">
        <v>825</v>
      </c>
      <c r="E668" s="19" t="s">
        <v>826</v>
      </c>
      <c r="F668" s="9">
        <f>Source!AQ596</f>
        <v>1.1299999999999999</v>
      </c>
      <c r="G668" s="21"/>
      <c r="H668" s="20" t="str">
        <f>Source!DI596</f>
        <v/>
      </c>
      <c r="I668" s="9">
        <f>Source!AV596</f>
        <v>1</v>
      </c>
      <c r="J668" s="9"/>
      <c r="K668" s="21"/>
      <c r="L668" s="21">
        <f>Source!U596</f>
        <v>29.379999999999995</v>
      </c>
    </row>
    <row r="669" spans="1:22" ht="15" x14ac:dyDescent="0.25">
      <c r="A669" s="23"/>
      <c r="B669" s="23"/>
      <c r="C669" s="23"/>
      <c r="D669" s="23"/>
      <c r="E669" s="23"/>
      <c r="F669" s="23"/>
      <c r="G669" s="23"/>
      <c r="H669" s="23"/>
      <c r="I669" s="23"/>
      <c r="J669" s="45">
        <f>K664+K665+K666+K667</f>
        <v>32896.189999999995</v>
      </c>
      <c r="K669" s="45"/>
      <c r="L669" s="24">
        <f>IF(Source!I596&lt;&gt;0, ROUND(J669/Source!I596, 2), 0)</f>
        <v>1265.24</v>
      </c>
      <c r="P669" s="22">
        <f>J669</f>
        <v>32896.189999999995</v>
      </c>
    </row>
    <row r="670" spans="1:22" ht="85.5" x14ac:dyDescent="0.2">
      <c r="A670" s="18">
        <v>74</v>
      </c>
      <c r="B670" s="18">
        <v>74</v>
      </c>
      <c r="C670" s="18" t="str">
        <f>Source!F599</f>
        <v>1.21-2203-5-1/1</v>
      </c>
      <c r="D670" s="18" t="str">
        <f>Source!G599</f>
        <v>Техническое обслуживание панельного распределительного щита с воздушными универсальными автоматическими выключателями серии АВ с ручным приводом на номинальный ток до 400 А</v>
      </c>
      <c r="E670" s="19" t="str">
        <f>Source!H599</f>
        <v>шт.</v>
      </c>
      <c r="F670" s="9">
        <f>Source!I599</f>
        <v>1</v>
      </c>
      <c r="G670" s="21"/>
      <c r="H670" s="20"/>
      <c r="I670" s="9"/>
      <c r="J670" s="9"/>
      <c r="K670" s="21"/>
      <c r="L670" s="21"/>
      <c r="Q670">
        <f>ROUND((Source!BZ599/100)*ROUND((Source!AF599*Source!AV599)*Source!I599, 2), 2)</f>
        <v>7780.37</v>
      </c>
      <c r="R670">
        <f>Source!X599</f>
        <v>7780.37</v>
      </c>
      <c r="S670">
        <f>ROUND((Source!CA599/100)*ROUND((Source!AF599*Source!AV599)*Source!I599, 2), 2)</f>
        <v>1111.48</v>
      </c>
      <c r="T670">
        <f>Source!Y599</f>
        <v>1111.48</v>
      </c>
      <c r="U670">
        <f>ROUND((175/100)*ROUND((Source!AE599*Source!AV599)*Source!I599, 2), 2)</f>
        <v>0</v>
      </c>
      <c r="V670">
        <f>ROUND((108/100)*ROUND(Source!CS599*Source!I599, 2), 2)</f>
        <v>0</v>
      </c>
    </row>
    <row r="671" spans="1:22" ht="14.25" x14ac:dyDescent="0.2">
      <c r="A671" s="18"/>
      <c r="B671" s="18"/>
      <c r="C671" s="18"/>
      <c r="D671" s="18" t="s">
        <v>820</v>
      </c>
      <c r="E671" s="19"/>
      <c r="F671" s="9"/>
      <c r="G671" s="21">
        <f>Source!AO599</f>
        <v>11114.82</v>
      </c>
      <c r="H671" s="20" t="str">
        <f>Source!DG599</f>
        <v/>
      </c>
      <c r="I671" s="9">
        <f>Source!AV599</f>
        <v>1</v>
      </c>
      <c r="J671" s="9">
        <f>IF(Source!BA599&lt;&gt; 0, Source!BA599, 1)</f>
        <v>1</v>
      </c>
      <c r="K671" s="21">
        <f>Source!S599</f>
        <v>11114.82</v>
      </c>
      <c r="L671" s="21"/>
    </row>
    <row r="672" spans="1:22" ht="14.25" x14ac:dyDescent="0.2">
      <c r="A672" s="18"/>
      <c r="B672" s="18"/>
      <c r="C672" s="18"/>
      <c r="D672" s="18" t="s">
        <v>821</v>
      </c>
      <c r="E672" s="19"/>
      <c r="F672" s="9"/>
      <c r="G672" s="21">
        <f>Source!AL599</f>
        <v>154.13999999999999</v>
      </c>
      <c r="H672" s="20" t="str">
        <f>Source!DD599</f>
        <v/>
      </c>
      <c r="I672" s="9">
        <f>Source!AW599</f>
        <v>1</v>
      </c>
      <c r="J672" s="9">
        <f>IF(Source!BC599&lt;&gt; 0, Source!BC599, 1)</f>
        <v>1</v>
      </c>
      <c r="K672" s="21">
        <f>Source!P599</f>
        <v>154.13999999999999</v>
      </c>
      <c r="L672" s="21"/>
    </row>
    <row r="673" spans="1:22" ht="14.25" x14ac:dyDescent="0.2">
      <c r="A673" s="18"/>
      <c r="B673" s="18"/>
      <c r="C673" s="18"/>
      <c r="D673" s="18" t="s">
        <v>822</v>
      </c>
      <c r="E673" s="19" t="s">
        <v>823</v>
      </c>
      <c r="F673" s="9">
        <f>Source!AT599</f>
        <v>70</v>
      </c>
      <c r="G673" s="21"/>
      <c r="H673" s="20"/>
      <c r="I673" s="9"/>
      <c r="J673" s="9"/>
      <c r="K673" s="21">
        <f>SUM(R670:R672)</f>
        <v>7780.37</v>
      </c>
      <c r="L673" s="21"/>
    </row>
    <row r="674" spans="1:22" ht="14.25" x14ac:dyDescent="0.2">
      <c r="A674" s="18"/>
      <c r="B674" s="18"/>
      <c r="C674" s="18"/>
      <c r="D674" s="18" t="s">
        <v>824</v>
      </c>
      <c r="E674" s="19" t="s">
        <v>823</v>
      </c>
      <c r="F674" s="9">
        <f>Source!AU599</f>
        <v>10</v>
      </c>
      <c r="G674" s="21"/>
      <c r="H674" s="20"/>
      <c r="I674" s="9"/>
      <c r="J674" s="9"/>
      <c r="K674" s="21">
        <f>SUM(T670:T673)</f>
        <v>1111.48</v>
      </c>
      <c r="L674" s="21"/>
    </row>
    <row r="675" spans="1:22" ht="14.25" x14ac:dyDescent="0.2">
      <c r="A675" s="18"/>
      <c r="B675" s="18"/>
      <c r="C675" s="18"/>
      <c r="D675" s="18" t="s">
        <v>825</v>
      </c>
      <c r="E675" s="19" t="s">
        <v>826</v>
      </c>
      <c r="F675" s="9">
        <f>Source!AQ599</f>
        <v>18</v>
      </c>
      <c r="G675" s="21"/>
      <c r="H675" s="20" t="str">
        <f>Source!DI599</f>
        <v/>
      </c>
      <c r="I675" s="9">
        <f>Source!AV599</f>
        <v>1</v>
      </c>
      <c r="J675" s="9"/>
      <c r="K675" s="21"/>
      <c r="L675" s="21">
        <f>Source!U599</f>
        <v>18</v>
      </c>
    </row>
    <row r="676" spans="1:22" ht="15" x14ac:dyDescent="0.25">
      <c r="A676" s="23"/>
      <c r="B676" s="23"/>
      <c r="C676" s="23"/>
      <c r="D676" s="23"/>
      <c r="E676" s="23"/>
      <c r="F676" s="23"/>
      <c r="G676" s="23"/>
      <c r="H676" s="23"/>
      <c r="I676" s="23"/>
      <c r="J676" s="45">
        <f>K671+K672+K673+K674</f>
        <v>20160.809999999998</v>
      </c>
      <c r="K676" s="45"/>
      <c r="L676" s="24">
        <f>IF(Source!I599&lt;&gt;0, ROUND(J676/Source!I599, 2), 0)</f>
        <v>20160.810000000001</v>
      </c>
      <c r="P676" s="22">
        <f>J676</f>
        <v>20160.809999999998</v>
      </c>
    </row>
    <row r="677" spans="1:22" ht="57" x14ac:dyDescent="0.2">
      <c r="A677" s="18">
        <v>75</v>
      </c>
      <c r="B677" s="18">
        <v>75</v>
      </c>
      <c r="C677" s="18" t="str">
        <f>Source!F601</f>
        <v>1.21-2303-19-1/1</v>
      </c>
      <c r="D677" s="18" t="str">
        <f>Source!G601</f>
        <v>Техническое обслуживание выключателей автоматических однополюсных установочных на номинальный ток до 63 А</v>
      </c>
      <c r="E677" s="19" t="str">
        <f>Source!H601</f>
        <v>шт.</v>
      </c>
      <c r="F677" s="9">
        <f>Source!I601</f>
        <v>1</v>
      </c>
      <c r="G677" s="21"/>
      <c r="H677" s="20"/>
      <c r="I677" s="9"/>
      <c r="J677" s="9"/>
      <c r="K677" s="21"/>
      <c r="L677" s="21"/>
      <c r="Q677">
        <f>ROUND((Source!BZ601/100)*ROUND((Source!AF601*Source!AV601)*Source!I601, 2), 2)</f>
        <v>518.69000000000005</v>
      </c>
      <c r="R677">
        <f>Source!X601</f>
        <v>518.69000000000005</v>
      </c>
      <c r="S677">
        <f>ROUND((Source!CA601/100)*ROUND((Source!AF601*Source!AV601)*Source!I601, 2), 2)</f>
        <v>74.099999999999994</v>
      </c>
      <c r="T677">
        <f>Source!Y601</f>
        <v>74.099999999999994</v>
      </c>
      <c r="U677">
        <f>ROUND((175/100)*ROUND((Source!AE601*Source!AV601)*Source!I601, 2), 2)</f>
        <v>0</v>
      </c>
      <c r="V677">
        <f>ROUND((108/100)*ROUND(Source!CS601*Source!I601, 2), 2)</f>
        <v>0</v>
      </c>
    </row>
    <row r="678" spans="1:22" ht="14.25" x14ac:dyDescent="0.2">
      <c r="A678" s="18"/>
      <c r="B678" s="18"/>
      <c r="C678" s="18"/>
      <c r="D678" s="18" t="s">
        <v>820</v>
      </c>
      <c r="E678" s="19"/>
      <c r="F678" s="9"/>
      <c r="G678" s="21">
        <f>Source!AO601</f>
        <v>740.99</v>
      </c>
      <c r="H678" s="20" t="str">
        <f>Source!DG601</f>
        <v/>
      </c>
      <c r="I678" s="9">
        <f>Source!AV601</f>
        <v>1</v>
      </c>
      <c r="J678" s="9">
        <f>IF(Source!BA601&lt;&gt; 0, Source!BA601, 1)</f>
        <v>1</v>
      </c>
      <c r="K678" s="21">
        <f>Source!S601</f>
        <v>740.99</v>
      </c>
      <c r="L678" s="21"/>
    </row>
    <row r="679" spans="1:22" ht="14.25" x14ac:dyDescent="0.2">
      <c r="A679" s="18"/>
      <c r="B679" s="18"/>
      <c r="C679" s="18"/>
      <c r="D679" s="18" t="s">
        <v>821</v>
      </c>
      <c r="E679" s="19"/>
      <c r="F679" s="9"/>
      <c r="G679" s="21">
        <f>Source!AL601</f>
        <v>1.7</v>
      </c>
      <c r="H679" s="20" t="str">
        <f>Source!DD601</f>
        <v/>
      </c>
      <c r="I679" s="9">
        <f>Source!AW601</f>
        <v>1</v>
      </c>
      <c r="J679" s="9">
        <f>IF(Source!BC601&lt;&gt; 0, Source!BC601, 1)</f>
        <v>1</v>
      </c>
      <c r="K679" s="21">
        <f>Source!P601</f>
        <v>1.7</v>
      </c>
      <c r="L679" s="21"/>
    </row>
    <row r="680" spans="1:22" ht="14.25" x14ac:dyDescent="0.2">
      <c r="A680" s="18"/>
      <c r="B680" s="18"/>
      <c r="C680" s="18"/>
      <c r="D680" s="18" t="s">
        <v>822</v>
      </c>
      <c r="E680" s="19" t="s">
        <v>823</v>
      </c>
      <c r="F680" s="9">
        <f>Source!AT601</f>
        <v>70</v>
      </c>
      <c r="G680" s="21"/>
      <c r="H680" s="20"/>
      <c r="I680" s="9"/>
      <c r="J680" s="9"/>
      <c r="K680" s="21">
        <f>SUM(R677:R679)</f>
        <v>518.69000000000005</v>
      </c>
      <c r="L680" s="21"/>
    </row>
    <row r="681" spans="1:22" ht="14.25" x14ac:dyDescent="0.2">
      <c r="A681" s="18"/>
      <c r="B681" s="18"/>
      <c r="C681" s="18"/>
      <c r="D681" s="18" t="s">
        <v>824</v>
      </c>
      <c r="E681" s="19" t="s">
        <v>823</v>
      </c>
      <c r="F681" s="9">
        <f>Source!AU601</f>
        <v>10</v>
      </c>
      <c r="G681" s="21"/>
      <c r="H681" s="20"/>
      <c r="I681" s="9"/>
      <c r="J681" s="9"/>
      <c r="K681" s="21">
        <f>SUM(T677:T680)</f>
        <v>74.099999999999994</v>
      </c>
      <c r="L681" s="21"/>
    </row>
    <row r="682" spans="1:22" ht="14.25" x14ac:dyDescent="0.2">
      <c r="A682" s="18"/>
      <c r="B682" s="18"/>
      <c r="C682" s="18"/>
      <c r="D682" s="18" t="s">
        <v>825</v>
      </c>
      <c r="E682" s="19" t="s">
        <v>826</v>
      </c>
      <c r="F682" s="9">
        <f>Source!AQ601</f>
        <v>1.2</v>
      </c>
      <c r="G682" s="21"/>
      <c r="H682" s="20" t="str">
        <f>Source!DI601</f>
        <v/>
      </c>
      <c r="I682" s="9">
        <f>Source!AV601</f>
        <v>1</v>
      </c>
      <c r="J682" s="9"/>
      <c r="K682" s="21"/>
      <c r="L682" s="21">
        <f>Source!U601</f>
        <v>1.2</v>
      </c>
    </row>
    <row r="683" spans="1:22" ht="15" x14ac:dyDescent="0.25">
      <c r="A683" s="23"/>
      <c r="B683" s="23"/>
      <c r="C683" s="23"/>
      <c r="D683" s="23"/>
      <c r="E683" s="23"/>
      <c r="F683" s="23"/>
      <c r="G683" s="23"/>
      <c r="H683" s="23"/>
      <c r="I683" s="23"/>
      <c r="J683" s="45">
        <f>K678+K679+K680+K681</f>
        <v>1335.48</v>
      </c>
      <c r="K683" s="45"/>
      <c r="L683" s="24">
        <f>IF(Source!I601&lt;&gt;0, ROUND(J683/Source!I601, 2), 0)</f>
        <v>1335.48</v>
      </c>
      <c r="P683" s="22">
        <f>J683</f>
        <v>1335.48</v>
      </c>
    </row>
    <row r="684" spans="1:22" ht="57" x14ac:dyDescent="0.2">
      <c r="A684" s="18">
        <v>76</v>
      </c>
      <c r="B684" s="18">
        <v>76</v>
      </c>
      <c r="C684" s="18" t="str">
        <f>Source!F602</f>
        <v>1.21-2303-2-1/1</v>
      </c>
      <c r="D684" s="18" t="str">
        <f>Source!G602</f>
        <v>Техническое обслуживание выключателей автоматических двухполюсных установочных, номинальный ток до 200 А,</v>
      </c>
      <c r="E684" s="19" t="str">
        <f>Source!H602</f>
        <v>шт.</v>
      </c>
      <c r="F684" s="9">
        <f>Source!I602</f>
        <v>9</v>
      </c>
      <c r="G684" s="21"/>
      <c r="H684" s="20"/>
      <c r="I684" s="9"/>
      <c r="J684" s="9"/>
      <c r="K684" s="21"/>
      <c r="L684" s="21"/>
      <c r="Q684">
        <f>ROUND((Source!BZ602/100)*ROUND((Source!AF602*Source!AV602)*Source!I602, 2), 2)</f>
        <v>4395.8900000000003</v>
      </c>
      <c r="R684">
        <f>Source!X602</f>
        <v>4395.8900000000003</v>
      </c>
      <c r="S684">
        <f>ROUND((Source!CA602/100)*ROUND((Source!AF602*Source!AV602)*Source!I602, 2), 2)</f>
        <v>627.98</v>
      </c>
      <c r="T684">
        <f>Source!Y602</f>
        <v>627.98</v>
      </c>
      <c r="U684">
        <f>ROUND((175/100)*ROUND((Source!AE602*Source!AV602)*Source!I602, 2), 2)</f>
        <v>0</v>
      </c>
      <c r="V684">
        <f>ROUND((108/100)*ROUND(Source!CS602*Source!I602, 2), 2)</f>
        <v>0</v>
      </c>
    </row>
    <row r="685" spans="1:22" ht="14.25" x14ac:dyDescent="0.2">
      <c r="A685" s="18"/>
      <c r="B685" s="18"/>
      <c r="C685" s="18"/>
      <c r="D685" s="18" t="s">
        <v>820</v>
      </c>
      <c r="E685" s="19"/>
      <c r="F685" s="9"/>
      <c r="G685" s="21">
        <f>Source!AO602</f>
        <v>697.76</v>
      </c>
      <c r="H685" s="20" t="str">
        <f>Source!DG602</f>
        <v/>
      </c>
      <c r="I685" s="9">
        <f>Source!AV602</f>
        <v>1</v>
      </c>
      <c r="J685" s="9">
        <f>IF(Source!BA602&lt;&gt; 0, Source!BA602, 1)</f>
        <v>1</v>
      </c>
      <c r="K685" s="21">
        <f>Source!S602</f>
        <v>6279.84</v>
      </c>
      <c r="L685" s="21"/>
    </row>
    <row r="686" spans="1:22" ht="14.25" x14ac:dyDescent="0.2">
      <c r="A686" s="18"/>
      <c r="B686" s="18"/>
      <c r="C686" s="18"/>
      <c r="D686" s="18" t="s">
        <v>821</v>
      </c>
      <c r="E686" s="19"/>
      <c r="F686" s="9"/>
      <c r="G686" s="21">
        <f>Source!AL602</f>
        <v>9.27</v>
      </c>
      <c r="H686" s="20" t="str">
        <f>Source!DD602</f>
        <v/>
      </c>
      <c r="I686" s="9">
        <f>Source!AW602</f>
        <v>1</v>
      </c>
      <c r="J686" s="9">
        <f>IF(Source!BC602&lt;&gt; 0, Source!BC602, 1)</f>
        <v>1</v>
      </c>
      <c r="K686" s="21">
        <f>Source!P602</f>
        <v>83.43</v>
      </c>
      <c r="L686" s="21"/>
    </row>
    <row r="687" spans="1:22" ht="14.25" x14ac:dyDescent="0.2">
      <c r="A687" s="18"/>
      <c r="B687" s="18"/>
      <c r="C687" s="18"/>
      <c r="D687" s="18" t="s">
        <v>822</v>
      </c>
      <c r="E687" s="19" t="s">
        <v>823</v>
      </c>
      <c r="F687" s="9">
        <f>Source!AT602</f>
        <v>70</v>
      </c>
      <c r="G687" s="21"/>
      <c r="H687" s="20"/>
      <c r="I687" s="9"/>
      <c r="J687" s="9"/>
      <c r="K687" s="21">
        <f>SUM(R684:R686)</f>
        <v>4395.8900000000003</v>
      </c>
      <c r="L687" s="21"/>
    </row>
    <row r="688" spans="1:22" ht="14.25" x14ac:dyDescent="0.2">
      <c r="A688" s="18"/>
      <c r="B688" s="18"/>
      <c r="C688" s="18"/>
      <c r="D688" s="18" t="s">
        <v>824</v>
      </c>
      <c r="E688" s="19" t="s">
        <v>823</v>
      </c>
      <c r="F688" s="9">
        <f>Source!AU602</f>
        <v>10</v>
      </c>
      <c r="G688" s="21"/>
      <c r="H688" s="20"/>
      <c r="I688" s="9"/>
      <c r="J688" s="9"/>
      <c r="K688" s="21">
        <f>SUM(T684:T687)</f>
        <v>627.98</v>
      </c>
      <c r="L688" s="21"/>
    </row>
    <row r="689" spans="1:22" ht="14.25" x14ac:dyDescent="0.2">
      <c r="A689" s="18"/>
      <c r="B689" s="18"/>
      <c r="C689" s="18"/>
      <c r="D689" s="18" t="s">
        <v>825</v>
      </c>
      <c r="E689" s="19" t="s">
        <v>826</v>
      </c>
      <c r="F689" s="9">
        <f>Source!AQ602</f>
        <v>1.1299999999999999</v>
      </c>
      <c r="G689" s="21"/>
      <c r="H689" s="20" t="str">
        <f>Source!DI602</f>
        <v/>
      </c>
      <c r="I689" s="9">
        <f>Source!AV602</f>
        <v>1</v>
      </c>
      <c r="J689" s="9"/>
      <c r="K689" s="21"/>
      <c r="L689" s="21">
        <f>Source!U602</f>
        <v>10.169999999999998</v>
      </c>
    </row>
    <row r="690" spans="1:22" ht="15" x14ac:dyDescent="0.25">
      <c r="A690" s="23"/>
      <c r="B690" s="23"/>
      <c r="C690" s="23"/>
      <c r="D690" s="23"/>
      <c r="E690" s="23"/>
      <c r="F690" s="23"/>
      <c r="G690" s="23"/>
      <c r="H690" s="23"/>
      <c r="I690" s="23"/>
      <c r="J690" s="45">
        <f>K685+K686+K687+K688</f>
        <v>11387.14</v>
      </c>
      <c r="K690" s="45"/>
      <c r="L690" s="24">
        <f>IF(Source!I602&lt;&gt;0, ROUND(J690/Source!I602, 2), 0)</f>
        <v>1265.24</v>
      </c>
      <c r="P690" s="22">
        <f>J690</f>
        <v>11387.14</v>
      </c>
    </row>
    <row r="691" spans="1:22" ht="85.5" x14ac:dyDescent="0.2">
      <c r="A691" s="18">
        <v>77</v>
      </c>
      <c r="B691" s="18">
        <v>77</v>
      </c>
      <c r="C691" s="18" t="str">
        <f>Source!F605</f>
        <v>1.21-2203-5-1/1</v>
      </c>
      <c r="D691" s="18" t="str">
        <f>Source!G605</f>
        <v>Техническое обслуживание панельного распределительного щита с воздушными универсальными автоматическими выключателями серии АВ с ручным приводом на номинальный ток до 400 А</v>
      </c>
      <c r="E691" s="19" t="str">
        <f>Source!H605</f>
        <v>шт.</v>
      </c>
      <c r="F691" s="9">
        <f>Source!I605</f>
        <v>1</v>
      </c>
      <c r="G691" s="21"/>
      <c r="H691" s="20"/>
      <c r="I691" s="9"/>
      <c r="J691" s="9"/>
      <c r="K691" s="21"/>
      <c r="L691" s="21"/>
      <c r="Q691">
        <f>ROUND((Source!BZ605/100)*ROUND((Source!AF605*Source!AV605)*Source!I605, 2), 2)</f>
        <v>7780.37</v>
      </c>
      <c r="R691">
        <f>Source!X605</f>
        <v>7780.37</v>
      </c>
      <c r="S691">
        <f>ROUND((Source!CA605/100)*ROUND((Source!AF605*Source!AV605)*Source!I605, 2), 2)</f>
        <v>1111.48</v>
      </c>
      <c r="T691">
        <f>Source!Y605</f>
        <v>1111.48</v>
      </c>
      <c r="U691">
        <f>ROUND((175/100)*ROUND((Source!AE605*Source!AV605)*Source!I605, 2), 2)</f>
        <v>0</v>
      </c>
      <c r="V691">
        <f>ROUND((108/100)*ROUND(Source!CS605*Source!I605, 2), 2)</f>
        <v>0</v>
      </c>
    </row>
    <row r="692" spans="1:22" ht="14.25" x14ac:dyDescent="0.2">
      <c r="A692" s="18"/>
      <c r="B692" s="18"/>
      <c r="C692" s="18"/>
      <c r="D692" s="18" t="s">
        <v>820</v>
      </c>
      <c r="E692" s="19"/>
      <c r="F692" s="9"/>
      <c r="G692" s="21">
        <f>Source!AO605</f>
        <v>11114.82</v>
      </c>
      <c r="H692" s="20" t="str">
        <f>Source!DG605</f>
        <v/>
      </c>
      <c r="I692" s="9">
        <f>Source!AV605</f>
        <v>1</v>
      </c>
      <c r="J692" s="9">
        <f>IF(Source!BA605&lt;&gt; 0, Source!BA605, 1)</f>
        <v>1</v>
      </c>
      <c r="K692" s="21">
        <f>Source!S605</f>
        <v>11114.82</v>
      </c>
      <c r="L692" s="21"/>
    </row>
    <row r="693" spans="1:22" ht="14.25" x14ac:dyDescent="0.2">
      <c r="A693" s="18"/>
      <c r="B693" s="18"/>
      <c r="C693" s="18"/>
      <c r="D693" s="18" t="s">
        <v>821</v>
      </c>
      <c r="E693" s="19"/>
      <c r="F693" s="9"/>
      <c r="G693" s="21">
        <f>Source!AL605</f>
        <v>154.13999999999999</v>
      </c>
      <c r="H693" s="20" t="str">
        <f>Source!DD605</f>
        <v/>
      </c>
      <c r="I693" s="9">
        <f>Source!AW605</f>
        <v>1</v>
      </c>
      <c r="J693" s="9">
        <f>IF(Source!BC605&lt;&gt; 0, Source!BC605, 1)</f>
        <v>1</v>
      </c>
      <c r="K693" s="21">
        <f>Source!P605</f>
        <v>154.13999999999999</v>
      </c>
      <c r="L693" s="21"/>
    </row>
    <row r="694" spans="1:22" ht="14.25" x14ac:dyDescent="0.2">
      <c r="A694" s="18"/>
      <c r="B694" s="18"/>
      <c r="C694" s="18"/>
      <c r="D694" s="18" t="s">
        <v>822</v>
      </c>
      <c r="E694" s="19" t="s">
        <v>823</v>
      </c>
      <c r="F694" s="9">
        <f>Source!AT605</f>
        <v>70</v>
      </c>
      <c r="G694" s="21"/>
      <c r="H694" s="20"/>
      <c r="I694" s="9"/>
      <c r="J694" s="9"/>
      <c r="K694" s="21">
        <f>SUM(R691:R693)</f>
        <v>7780.37</v>
      </c>
      <c r="L694" s="21"/>
    </row>
    <row r="695" spans="1:22" ht="14.25" x14ac:dyDescent="0.2">
      <c r="A695" s="18"/>
      <c r="B695" s="18"/>
      <c r="C695" s="18"/>
      <c r="D695" s="18" t="s">
        <v>824</v>
      </c>
      <c r="E695" s="19" t="s">
        <v>823</v>
      </c>
      <c r="F695" s="9">
        <f>Source!AU605</f>
        <v>10</v>
      </c>
      <c r="G695" s="21"/>
      <c r="H695" s="20"/>
      <c r="I695" s="9"/>
      <c r="J695" s="9"/>
      <c r="K695" s="21">
        <f>SUM(T691:T694)</f>
        <v>1111.48</v>
      </c>
      <c r="L695" s="21"/>
    </row>
    <row r="696" spans="1:22" ht="14.25" x14ac:dyDescent="0.2">
      <c r="A696" s="18"/>
      <c r="B696" s="18"/>
      <c r="C696" s="18"/>
      <c r="D696" s="18" t="s">
        <v>825</v>
      </c>
      <c r="E696" s="19" t="s">
        <v>826</v>
      </c>
      <c r="F696" s="9">
        <f>Source!AQ605</f>
        <v>18</v>
      </c>
      <c r="G696" s="21"/>
      <c r="H696" s="20" t="str">
        <f>Source!DI605</f>
        <v/>
      </c>
      <c r="I696" s="9">
        <f>Source!AV605</f>
        <v>1</v>
      </c>
      <c r="J696" s="9"/>
      <c r="K696" s="21"/>
      <c r="L696" s="21">
        <f>Source!U605</f>
        <v>18</v>
      </c>
    </row>
    <row r="697" spans="1:22" ht="15" x14ac:dyDescent="0.25">
      <c r="A697" s="23"/>
      <c r="B697" s="23"/>
      <c r="C697" s="23"/>
      <c r="D697" s="23"/>
      <c r="E697" s="23"/>
      <c r="F697" s="23"/>
      <c r="G697" s="23"/>
      <c r="H697" s="23"/>
      <c r="I697" s="23"/>
      <c r="J697" s="45">
        <f>K692+K693+K694+K695</f>
        <v>20160.809999999998</v>
      </c>
      <c r="K697" s="45"/>
      <c r="L697" s="24">
        <f>IF(Source!I605&lt;&gt;0, ROUND(J697/Source!I605, 2), 0)</f>
        <v>20160.810000000001</v>
      </c>
      <c r="P697" s="22">
        <f>J697</f>
        <v>20160.809999999998</v>
      </c>
    </row>
    <row r="698" spans="1:22" ht="57" x14ac:dyDescent="0.2">
      <c r="A698" s="18">
        <v>78</v>
      </c>
      <c r="B698" s="18">
        <v>78</v>
      </c>
      <c r="C698" s="18" t="str">
        <f>Source!F607</f>
        <v>1.21-2303-19-1/1</v>
      </c>
      <c r="D698" s="18" t="str">
        <f>Source!G607</f>
        <v>Техническое обслуживание выключателей автоматических однополюсных установочных на номинальный ток до 63 А</v>
      </c>
      <c r="E698" s="19" t="str">
        <f>Source!H607</f>
        <v>шт.</v>
      </c>
      <c r="F698" s="9">
        <f>Source!I607</f>
        <v>9</v>
      </c>
      <c r="G698" s="21"/>
      <c r="H698" s="20"/>
      <c r="I698" s="9"/>
      <c r="J698" s="9"/>
      <c r="K698" s="21"/>
      <c r="L698" s="21"/>
      <c r="Q698">
        <f>ROUND((Source!BZ607/100)*ROUND((Source!AF607*Source!AV607)*Source!I607, 2), 2)</f>
        <v>4668.24</v>
      </c>
      <c r="R698">
        <f>Source!X607</f>
        <v>4668.24</v>
      </c>
      <c r="S698">
        <f>ROUND((Source!CA607/100)*ROUND((Source!AF607*Source!AV607)*Source!I607, 2), 2)</f>
        <v>666.89</v>
      </c>
      <c r="T698">
        <f>Source!Y607</f>
        <v>666.89</v>
      </c>
      <c r="U698">
        <f>ROUND((175/100)*ROUND((Source!AE607*Source!AV607)*Source!I607, 2), 2)</f>
        <v>0</v>
      </c>
      <c r="V698">
        <f>ROUND((108/100)*ROUND(Source!CS607*Source!I607, 2), 2)</f>
        <v>0</v>
      </c>
    </row>
    <row r="699" spans="1:22" ht="14.25" x14ac:dyDescent="0.2">
      <c r="A699" s="18"/>
      <c r="B699" s="18"/>
      <c r="C699" s="18"/>
      <c r="D699" s="18" t="s">
        <v>820</v>
      </c>
      <c r="E699" s="19"/>
      <c r="F699" s="9"/>
      <c r="G699" s="21">
        <f>Source!AO607</f>
        <v>740.99</v>
      </c>
      <c r="H699" s="20" t="str">
        <f>Source!DG607</f>
        <v/>
      </c>
      <c r="I699" s="9">
        <f>Source!AV607</f>
        <v>1</v>
      </c>
      <c r="J699" s="9">
        <f>IF(Source!BA607&lt;&gt; 0, Source!BA607, 1)</f>
        <v>1</v>
      </c>
      <c r="K699" s="21">
        <f>Source!S607</f>
        <v>6668.91</v>
      </c>
      <c r="L699" s="21"/>
    </row>
    <row r="700" spans="1:22" ht="14.25" x14ac:dyDescent="0.2">
      <c r="A700" s="18"/>
      <c r="B700" s="18"/>
      <c r="C700" s="18"/>
      <c r="D700" s="18" t="s">
        <v>821</v>
      </c>
      <c r="E700" s="19"/>
      <c r="F700" s="9"/>
      <c r="G700" s="21">
        <f>Source!AL607</f>
        <v>1.7</v>
      </c>
      <c r="H700" s="20" t="str">
        <f>Source!DD607</f>
        <v/>
      </c>
      <c r="I700" s="9">
        <f>Source!AW607</f>
        <v>1</v>
      </c>
      <c r="J700" s="9">
        <f>IF(Source!BC607&lt;&gt; 0, Source!BC607, 1)</f>
        <v>1</v>
      </c>
      <c r="K700" s="21">
        <f>Source!P607</f>
        <v>15.3</v>
      </c>
      <c r="L700" s="21"/>
    </row>
    <row r="701" spans="1:22" ht="14.25" x14ac:dyDescent="0.2">
      <c r="A701" s="18"/>
      <c r="B701" s="18"/>
      <c r="C701" s="18"/>
      <c r="D701" s="18" t="s">
        <v>822</v>
      </c>
      <c r="E701" s="19" t="s">
        <v>823</v>
      </c>
      <c r="F701" s="9">
        <f>Source!AT607</f>
        <v>70</v>
      </c>
      <c r="G701" s="21"/>
      <c r="H701" s="20"/>
      <c r="I701" s="9"/>
      <c r="J701" s="9"/>
      <c r="K701" s="21">
        <f>SUM(R698:R700)</f>
        <v>4668.24</v>
      </c>
      <c r="L701" s="21"/>
    </row>
    <row r="702" spans="1:22" ht="14.25" x14ac:dyDescent="0.2">
      <c r="A702" s="18"/>
      <c r="B702" s="18"/>
      <c r="C702" s="18"/>
      <c r="D702" s="18" t="s">
        <v>824</v>
      </c>
      <c r="E702" s="19" t="s">
        <v>823</v>
      </c>
      <c r="F702" s="9">
        <f>Source!AU607</f>
        <v>10</v>
      </c>
      <c r="G702" s="21"/>
      <c r="H702" s="20"/>
      <c r="I702" s="9"/>
      <c r="J702" s="9"/>
      <c r="K702" s="21">
        <f>SUM(T698:T701)</f>
        <v>666.89</v>
      </c>
      <c r="L702" s="21"/>
    </row>
    <row r="703" spans="1:22" ht="14.25" x14ac:dyDescent="0.2">
      <c r="A703" s="18"/>
      <c r="B703" s="18"/>
      <c r="C703" s="18"/>
      <c r="D703" s="18" t="s">
        <v>825</v>
      </c>
      <c r="E703" s="19" t="s">
        <v>826</v>
      </c>
      <c r="F703" s="9">
        <f>Source!AQ607</f>
        <v>1.2</v>
      </c>
      <c r="G703" s="21"/>
      <c r="H703" s="20" t="str">
        <f>Source!DI607</f>
        <v/>
      </c>
      <c r="I703" s="9">
        <f>Source!AV607</f>
        <v>1</v>
      </c>
      <c r="J703" s="9"/>
      <c r="K703" s="21"/>
      <c r="L703" s="21">
        <f>Source!U607</f>
        <v>10.799999999999999</v>
      </c>
    </row>
    <row r="704" spans="1:22" ht="15" x14ac:dyDescent="0.25">
      <c r="A704" s="23"/>
      <c r="B704" s="23"/>
      <c r="C704" s="23"/>
      <c r="D704" s="23"/>
      <c r="E704" s="23"/>
      <c r="F704" s="23"/>
      <c r="G704" s="23"/>
      <c r="H704" s="23"/>
      <c r="I704" s="23"/>
      <c r="J704" s="45">
        <f>K699+K700+K701+K702</f>
        <v>12019.34</v>
      </c>
      <c r="K704" s="45"/>
      <c r="L704" s="24">
        <f>IF(Source!I607&lt;&gt;0, ROUND(J704/Source!I607, 2), 0)</f>
        <v>1335.48</v>
      </c>
      <c r="P704" s="22">
        <f>J704</f>
        <v>12019.34</v>
      </c>
    </row>
    <row r="705" spans="1:22" ht="57" x14ac:dyDescent="0.2">
      <c r="A705" s="18">
        <v>79</v>
      </c>
      <c r="B705" s="18">
        <v>79</v>
      </c>
      <c r="C705" s="18" t="str">
        <f>Source!F608</f>
        <v>1.21-2303-2-1/1</v>
      </c>
      <c r="D705" s="18" t="str">
        <f>Source!G608</f>
        <v>Техническое обслуживание выключателей автоматических двухполюсных установочных, номинальный ток до 200 А,</v>
      </c>
      <c r="E705" s="19" t="str">
        <f>Source!H608</f>
        <v>шт.</v>
      </c>
      <c r="F705" s="9">
        <f>Source!I608</f>
        <v>3</v>
      </c>
      <c r="G705" s="21"/>
      <c r="H705" s="20"/>
      <c r="I705" s="9"/>
      <c r="J705" s="9"/>
      <c r="K705" s="21"/>
      <c r="L705" s="21"/>
      <c r="Q705">
        <f>ROUND((Source!BZ608/100)*ROUND((Source!AF608*Source!AV608)*Source!I608, 2), 2)</f>
        <v>1465.3</v>
      </c>
      <c r="R705">
        <f>Source!X608</f>
        <v>1465.3</v>
      </c>
      <c r="S705">
        <f>ROUND((Source!CA608/100)*ROUND((Source!AF608*Source!AV608)*Source!I608, 2), 2)</f>
        <v>209.33</v>
      </c>
      <c r="T705">
        <f>Source!Y608</f>
        <v>209.33</v>
      </c>
      <c r="U705">
        <f>ROUND((175/100)*ROUND((Source!AE608*Source!AV608)*Source!I608, 2), 2)</f>
        <v>0</v>
      </c>
      <c r="V705">
        <f>ROUND((108/100)*ROUND(Source!CS608*Source!I608, 2), 2)</f>
        <v>0</v>
      </c>
    </row>
    <row r="706" spans="1:22" ht="14.25" x14ac:dyDescent="0.2">
      <c r="A706" s="18"/>
      <c r="B706" s="18"/>
      <c r="C706" s="18"/>
      <c r="D706" s="18" t="s">
        <v>820</v>
      </c>
      <c r="E706" s="19"/>
      <c r="F706" s="9"/>
      <c r="G706" s="21">
        <f>Source!AO608</f>
        <v>697.76</v>
      </c>
      <c r="H706" s="20" t="str">
        <f>Source!DG608</f>
        <v/>
      </c>
      <c r="I706" s="9">
        <f>Source!AV608</f>
        <v>1</v>
      </c>
      <c r="J706" s="9">
        <f>IF(Source!BA608&lt;&gt; 0, Source!BA608, 1)</f>
        <v>1</v>
      </c>
      <c r="K706" s="21">
        <f>Source!S608</f>
        <v>2093.2800000000002</v>
      </c>
      <c r="L706" s="21"/>
    </row>
    <row r="707" spans="1:22" ht="14.25" x14ac:dyDescent="0.2">
      <c r="A707" s="18"/>
      <c r="B707" s="18"/>
      <c r="C707" s="18"/>
      <c r="D707" s="18" t="s">
        <v>821</v>
      </c>
      <c r="E707" s="19"/>
      <c r="F707" s="9"/>
      <c r="G707" s="21">
        <f>Source!AL608</f>
        <v>9.27</v>
      </c>
      <c r="H707" s="20" t="str">
        <f>Source!DD608</f>
        <v/>
      </c>
      <c r="I707" s="9">
        <f>Source!AW608</f>
        <v>1</v>
      </c>
      <c r="J707" s="9">
        <f>IF(Source!BC608&lt;&gt; 0, Source!BC608, 1)</f>
        <v>1</v>
      </c>
      <c r="K707" s="21">
        <f>Source!P608</f>
        <v>27.81</v>
      </c>
      <c r="L707" s="21"/>
    </row>
    <row r="708" spans="1:22" ht="14.25" x14ac:dyDescent="0.2">
      <c r="A708" s="18"/>
      <c r="B708" s="18"/>
      <c r="C708" s="18"/>
      <c r="D708" s="18" t="s">
        <v>822</v>
      </c>
      <c r="E708" s="19" t="s">
        <v>823</v>
      </c>
      <c r="F708" s="9">
        <f>Source!AT608</f>
        <v>70</v>
      </c>
      <c r="G708" s="21"/>
      <c r="H708" s="20"/>
      <c r="I708" s="9"/>
      <c r="J708" s="9"/>
      <c r="K708" s="21">
        <f>SUM(R705:R707)</f>
        <v>1465.3</v>
      </c>
      <c r="L708" s="21"/>
    </row>
    <row r="709" spans="1:22" ht="14.25" x14ac:dyDescent="0.2">
      <c r="A709" s="18"/>
      <c r="B709" s="18"/>
      <c r="C709" s="18"/>
      <c r="D709" s="18" t="s">
        <v>824</v>
      </c>
      <c r="E709" s="19" t="s">
        <v>823</v>
      </c>
      <c r="F709" s="9">
        <f>Source!AU608</f>
        <v>10</v>
      </c>
      <c r="G709" s="21"/>
      <c r="H709" s="20"/>
      <c r="I709" s="9"/>
      <c r="J709" s="9"/>
      <c r="K709" s="21">
        <f>SUM(T705:T708)</f>
        <v>209.33</v>
      </c>
      <c r="L709" s="21"/>
    </row>
    <row r="710" spans="1:22" ht="14.25" x14ac:dyDescent="0.2">
      <c r="A710" s="18"/>
      <c r="B710" s="18"/>
      <c r="C710" s="18"/>
      <c r="D710" s="18" t="s">
        <v>825</v>
      </c>
      <c r="E710" s="19" t="s">
        <v>826</v>
      </c>
      <c r="F710" s="9">
        <f>Source!AQ608</f>
        <v>1.1299999999999999</v>
      </c>
      <c r="G710" s="21"/>
      <c r="H710" s="20" t="str">
        <f>Source!DI608</f>
        <v/>
      </c>
      <c r="I710" s="9">
        <f>Source!AV608</f>
        <v>1</v>
      </c>
      <c r="J710" s="9"/>
      <c r="K710" s="21"/>
      <c r="L710" s="21">
        <f>Source!U608</f>
        <v>3.3899999999999997</v>
      </c>
    </row>
    <row r="711" spans="1:22" ht="15" x14ac:dyDescent="0.25">
      <c r="A711" s="23"/>
      <c r="B711" s="23"/>
      <c r="C711" s="23"/>
      <c r="D711" s="23"/>
      <c r="E711" s="23"/>
      <c r="F711" s="23"/>
      <c r="G711" s="23"/>
      <c r="H711" s="23"/>
      <c r="I711" s="23"/>
      <c r="J711" s="45">
        <f>K706+K707+K708+K709</f>
        <v>3795.7200000000003</v>
      </c>
      <c r="K711" s="45"/>
      <c r="L711" s="24">
        <f>IF(Source!I608&lt;&gt;0, ROUND(J711/Source!I608, 2), 0)</f>
        <v>1265.24</v>
      </c>
      <c r="P711" s="22">
        <f>J711</f>
        <v>3795.7200000000003</v>
      </c>
    </row>
    <row r="712" spans="1:22" ht="85.5" x14ac:dyDescent="0.2">
      <c r="A712" s="18">
        <v>80</v>
      </c>
      <c r="B712" s="18">
        <v>80</v>
      </c>
      <c r="C712" s="18" t="str">
        <f>Source!F611</f>
        <v>1.21-2203-5-1/1</v>
      </c>
      <c r="D712" s="18" t="str">
        <f>Source!G611</f>
        <v>Техническое обслуживание панельного распределительного щита с воздушными универсальными автоматическими выключателями серии АВ с ручным приводом на номинальный ток до 400 А</v>
      </c>
      <c r="E712" s="19" t="str">
        <f>Source!H611</f>
        <v>шт.</v>
      </c>
      <c r="F712" s="9">
        <f>Source!I611</f>
        <v>1</v>
      </c>
      <c r="G712" s="21"/>
      <c r="H712" s="20"/>
      <c r="I712" s="9"/>
      <c r="J712" s="9"/>
      <c r="K712" s="21"/>
      <c r="L712" s="21"/>
      <c r="Q712">
        <f>ROUND((Source!BZ611/100)*ROUND((Source!AF611*Source!AV611)*Source!I611, 2), 2)</f>
        <v>7780.37</v>
      </c>
      <c r="R712">
        <f>Source!X611</f>
        <v>7780.37</v>
      </c>
      <c r="S712">
        <f>ROUND((Source!CA611/100)*ROUND((Source!AF611*Source!AV611)*Source!I611, 2), 2)</f>
        <v>1111.48</v>
      </c>
      <c r="T712">
        <f>Source!Y611</f>
        <v>1111.48</v>
      </c>
      <c r="U712">
        <f>ROUND((175/100)*ROUND((Source!AE611*Source!AV611)*Source!I611, 2), 2)</f>
        <v>0</v>
      </c>
      <c r="V712">
        <f>ROUND((108/100)*ROUND(Source!CS611*Source!I611, 2), 2)</f>
        <v>0</v>
      </c>
    </row>
    <row r="713" spans="1:22" ht="14.25" x14ac:dyDescent="0.2">
      <c r="A713" s="18"/>
      <c r="B713" s="18"/>
      <c r="C713" s="18"/>
      <c r="D713" s="18" t="s">
        <v>820</v>
      </c>
      <c r="E713" s="19"/>
      <c r="F713" s="9"/>
      <c r="G713" s="21">
        <f>Source!AO611</f>
        <v>11114.82</v>
      </c>
      <c r="H713" s="20" t="str">
        <f>Source!DG611</f>
        <v/>
      </c>
      <c r="I713" s="9">
        <f>Source!AV611</f>
        <v>1</v>
      </c>
      <c r="J713" s="9">
        <f>IF(Source!BA611&lt;&gt; 0, Source!BA611, 1)</f>
        <v>1</v>
      </c>
      <c r="K713" s="21">
        <f>Source!S611</f>
        <v>11114.82</v>
      </c>
      <c r="L713" s="21"/>
    </row>
    <row r="714" spans="1:22" ht="14.25" x14ac:dyDescent="0.2">
      <c r="A714" s="18"/>
      <c r="B714" s="18"/>
      <c r="C714" s="18"/>
      <c r="D714" s="18" t="s">
        <v>821</v>
      </c>
      <c r="E714" s="19"/>
      <c r="F714" s="9"/>
      <c r="G714" s="21">
        <f>Source!AL611</f>
        <v>154.13999999999999</v>
      </c>
      <c r="H714" s="20" t="str">
        <f>Source!DD611</f>
        <v/>
      </c>
      <c r="I714" s="9">
        <f>Source!AW611</f>
        <v>1</v>
      </c>
      <c r="J714" s="9">
        <f>IF(Source!BC611&lt;&gt; 0, Source!BC611, 1)</f>
        <v>1</v>
      </c>
      <c r="K714" s="21">
        <f>Source!P611</f>
        <v>154.13999999999999</v>
      </c>
      <c r="L714" s="21"/>
    </row>
    <row r="715" spans="1:22" ht="14.25" x14ac:dyDescent="0.2">
      <c r="A715" s="18"/>
      <c r="B715" s="18"/>
      <c r="C715" s="18"/>
      <c r="D715" s="18" t="s">
        <v>822</v>
      </c>
      <c r="E715" s="19" t="s">
        <v>823</v>
      </c>
      <c r="F715" s="9">
        <f>Source!AT611</f>
        <v>70</v>
      </c>
      <c r="G715" s="21"/>
      <c r="H715" s="20"/>
      <c r="I715" s="9"/>
      <c r="J715" s="9"/>
      <c r="K715" s="21">
        <f>SUM(R712:R714)</f>
        <v>7780.37</v>
      </c>
      <c r="L715" s="21"/>
    </row>
    <row r="716" spans="1:22" ht="14.25" x14ac:dyDescent="0.2">
      <c r="A716" s="18"/>
      <c r="B716" s="18"/>
      <c r="C716" s="18"/>
      <c r="D716" s="18" t="s">
        <v>824</v>
      </c>
      <c r="E716" s="19" t="s">
        <v>823</v>
      </c>
      <c r="F716" s="9">
        <f>Source!AU611</f>
        <v>10</v>
      </c>
      <c r="G716" s="21"/>
      <c r="H716" s="20"/>
      <c r="I716" s="9"/>
      <c r="J716" s="9"/>
      <c r="K716" s="21">
        <f>SUM(T712:T715)</f>
        <v>1111.48</v>
      </c>
      <c r="L716" s="21"/>
    </row>
    <row r="717" spans="1:22" ht="14.25" x14ac:dyDescent="0.2">
      <c r="A717" s="18"/>
      <c r="B717" s="18"/>
      <c r="C717" s="18"/>
      <c r="D717" s="18" t="s">
        <v>825</v>
      </c>
      <c r="E717" s="19" t="s">
        <v>826</v>
      </c>
      <c r="F717" s="9">
        <f>Source!AQ611</f>
        <v>18</v>
      </c>
      <c r="G717" s="21"/>
      <c r="H717" s="20" t="str">
        <f>Source!DI611</f>
        <v/>
      </c>
      <c r="I717" s="9">
        <f>Source!AV611</f>
        <v>1</v>
      </c>
      <c r="J717" s="9"/>
      <c r="K717" s="21"/>
      <c r="L717" s="21">
        <f>Source!U611</f>
        <v>18</v>
      </c>
    </row>
    <row r="718" spans="1:22" ht="15" x14ac:dyDescent="0.25">
      <c r="A718" s="23"/>
      <c r="B718" s="23"/>
      <c r="C718" s="23"/>
      <c r="D718" s="23"/>
      <c r="E718" s="23"/>
      <c r="F718" s="23"/>
      <c r="G718" s="23"/>
      <c r="H718" s="23"/>
      <c r="I718" s="23"/>
      <c r="J718" s="45">
        <f>K713+K714+K715+K716</f>
        <v>20160.809999999998</v>
      </c>
      <c r="K718" s="45"/>
      <c r="L718" s="24">
        <f>IF(Source!I611&lt;&gt;0, ROUND(J718/Source!I611, 2), 0)</f>
        <v>20160.810000000001</v>
      </c>
      <c r="P718" s="22">
        <f>J718</f>
        <v>20160.809999999998</v>
      </c>
    </row>
    <row r="719" spans="1:22" ht="57" x14ac:dyDescent="0.2">
      <c r="A719" s="18">
        <v>81</v>
      </c>
      <c r="B719" s="18">
        <v>81</v>
      </c>
      <c r="C719" s="18" t="str">
        <f>Source!F613</f>
        <v>1.21-2303-3-3/1</v>
      </c>
      <c r="D719" s="18" t="str">
        <f>Source!G613</f>
        <v>Техническое обслуживание выключателей автоматических трехполюсных установочных, номинальный ток до 600 А</v>
      </c>
      <c r="E719" s="19" t="str">
        <f>Source!H613</f>
        <v>шт.</v>
      </c>
      <c r="F719" s="9">
        <f>Source!I613</f>
        <v>10</v>
      </c>
      <c r="G719" s="21"/>
      <c r="H719" s="20"/>
      <c r="I719" s="9"/>
      <c r="J719" s="9"/>
      <c r="K719" s="21"/>
      <c r="L719" s="21"/>
      <c r="Q719">
        <f>ROUND((Source!BZ613/100)*ROUND((Source!AF613*Source!AV613)*Source!I613, 2), 2)</f>
        <v>12967.29</v>
      </c>
      <c r="R719">
        <f>Source!X613</f>
        <v>12967.29</v>
      </c>
      <c r="S719">
        <f>ROUND((Source!CA613/100)*ROUND((Source!AF613*Source!AV613)*Source!I613, 2), 2)</f>
        <v>1852.47</v>
      </c>
      <c r="T719">
        <f>Source!Y613</f>
        <v>1852.47</v>
      </c>
      <c r="U719">
        <f>ROUND((175/100)*ROUND((Source!AE613*Source!AV613)*Source!I613, 2), 2)</f>
        <v>0</v>
      </c>
      <c r="V719">
        <f>ROUND((108/100)*ROUND(Source!CS613*Source!I613, 2), 2)</f>
        <v>0</v>
      </c>
    </row>
    <row r="720" spans="1:22" ht="14.25" x14ac:dyDescent="0.2">
      <c r="A720" s="18"/>
      <c r="B720" s="18"/>
      <c r="C720" s="18"/>
      <c r="D720" s="18" t="s">
        <v>820</v>
      </c>
      <c r="E720" s="19"/>
      <c r="F720" s="9"/>
      <c r="G720" s="21">
        <f>Source!AO613</f>
        <v>1852.47</v>
      </c>
      <c r="H720" s="20" t="str">
        <f>Source!DG613</f>
        <v/>
      </c>
      <c r="I720" s="9">
        <f>Source!AV613</f>
        <v>1</v>
      </c>
      <c r="J720" s="9">
        <f>IF(Source!BA613&lt;&gt; 0, Source!BA613, 1)</f>
        <v>1</v>
      </c>
      <c r="K720" s="21">
        <f>Source!S613</f>
        <v>18524.7</v>
      </c>
      <c r="L720" s="21"/>
    </row>
    <row r="721" spans="1:22" ht="14.25" x14ac:dyDescent="0.2">
      <c r="A721" s="18"/>
      <c r="B721" s="18"/>
      <c r="C721" s="18"/>
      <c r="D721" s="18" t="s">
        <v>821</v>
      </c>
      <c r="E721" s="19"/>
      <c r="F721" s="9"/>
      <c r="G721" s="21">
        <f>Source!AL613</f>
        <v>24.92</v>
      </c>
      <c r="H721" s="20" t="str">
        <f>Source!DD613</f>
        <v/>
      </c>
      <c r="I721" s="9">
        <f>Source!AW613</f>
        <v>1</v>
      </c>
      <c r="J721" s="9">
        <f>IF(Source!BC613&lt;&gt; 0, Source!BC613, 1)</f>
        <v>1</v>
      </c>
      <c r="K721" s="21">
        <f>Source!P613</f>
        <v>249.2</v>
      </c>
      <c r="L721" s="21"/>
    </row>
    <row r="722" spans="1:22" ht="14.25" x14ac:dyDescent="0.2">
      <c r="A722" s="18"/>
      <c r="B722" s="18"/>
      <c r="C722" s="18"/>
      <c r="D722" s="18" t="s">
        <v>822</v>
      </c>
      <c r="E722" s="19" t="s">
        <v>823</v>
      </c>
      <c r="F722" s="9">
        <f>Source!AT613</f>
        <v>70</v>
      </c>
      <c r="G722" s="21"/>
      <c r="H722" s="20"/>
      <c r="I722" s="9"/>
      <c r="J722" s="9"/>
      <c r="K722" s="21">
        <f>SUM(R719:R721)</f>
        <v>12967.29</v>
      </c>
      <c r="L722" s="21"/>
    </row>
    <row r="723" spans="1:22" ht="14.25" x14ac:dyDescent="0.2">
      <c r="A723" s="18"/>
      <c r="B723" s="18"/>
      <c r="C723" s="18"/>
      <c r="D723" s="18" t="s">
        <v>824</v>
      </c>
      <c r="E723" s="19" t="s">
        <v>823</v>
      </c>
      <c r="F723" s="9">
        <f>Source!AU613</f>
        <v>10</v>
      </c>
      <c r="G723" s="21"/>
      <c r="H723" s="20"/>
      <c r="I723" s="9"/>
      <c r="J723" s="9"/>
      <c r="K723" s="21">
        <f>SUM(T719:T722)</f>
        <v>1852.47</v>
      </c>
      <c r="L723" s="21"/>
    </row>
    <row r="724" spans="1:22" ht="14.25" x14ac:dyDescent="0.2">
      <c r="A724" s="18"/>
      <c r="B724" s="18"/>
      <c r="C724" s="18"/>
      <c r="D724" s="18" t="s">
        <v>825</v>
      </c>
      <c r="E724" s="19" t="s">
        <v>826</v>
      </c>
      <c r="F724" s="9">
        <f>Source!AQ613</f>
        <v>3</v>
      </c>
      <c r="G724" s="21"/>
      <c r="H724" s="20" t="str">
        <f>Source!DI613</f>
        <v/>
      </c>
      <c r="I724" s="9">
        <f>Source!AV613</f>
        <v>1</v>
      </c>
      <c r="J724" s="9"/>
      <c r="K724" s="21"/>
      <c r="L724" s="21">
        <f>Source!U613</f>
        <v>30</v>
      </c>
    </row>
    <row r="725" spans="1:22" ht="15" x14ac:dyDescent="0.25">
      <c r="A725" s="23"/>
      <c r="B725" s="23"/>
      <c r="C725" s="23"/>
      <c r="D725" s="23"/>
      <c r="E725" s="23"/>
      <c r="F725" s="23"/>
      <c r="G725" s="23"/>
      <c r="H725" s="23"/>
      <c r="I725" s="23"/>
      <c r="J725" s="45">
        <f>K720+K721+K722+K723</f>
        <v>33593.660000000003</v>
      </c>
      <c r="K725" s="45"/>
      <c r="L725" s="24">
        <f>IF(Source!I613&lt;&gt;0, ROUND(J725/Source!I613, 2), 0)</f>
        <v>3359.37</v>
      </c>
      <c r="P725" s="22">
        <f>J725</f>
        <v>33593.660000000003</v>
      </c>
    </row>
    <row r="726" spans="1:22" ht="57" x14ac:dyDescent="0.2">
      <c r="A726" s="18">
        <v>82</v>
      </c>
      <c r="B726" s="18">
        <v>82</v>
      </c>
      <c r="C726" s="18" t="str">
        <f>Source!F615</f>
        <v>1.21-2303-19-1/1</v>
      </c>
      <c r="D726" s="18" t="str">
        <f>Source!G615</f>
        <v>Техническое обслуживание выключателей автоматических однополюсных установочных на номинальный ток до 63 А</v>
      </c>
      <c r="E726" s="19" t="str">
        <f>Source!H615</f>
        <v>шт.</v>
      </c>
      <c r="F726" s="9">
        <f>Source!I615</f>
        <v>7</v>
      </c>
      <c r="G726" s="21"/>
      <c r="H726" s="20"/>
      <c r="I726" s="9"/>
      <c r="J726" s="9"/>
      <c r="K726" s="21"/>
      <c r="L726" s="21"/>
      <c r="Q726">
        <f>ROUND((Source!BZ615/100)*ROUND((Source!AF615*Source!AV615)*Source!I615, 2), 2)</f>
        <v>3630.85</v>
      </c>
      <c r="R726">
        <f>Source!X615</f>
        <v>3630.85</v>
      </c>
      <c r="S726">
        <f>ROUND((Source!CA615/100)*ROUND((Source!AF615*Source!AV615)*Source!I615, 2), 2)</f>
        <v>518.69000000000005</v>
      </c>
      <c r="T726">
        <f>Source!Y615</f>
        <v>518.69000000000005</v>
      </c>
      <c r="U726">
        <f>ROUND((175/100)*ROUND((Source!AE615*Source!AV615)*Source!I615, 2), 2)</f>
        <v>0</v>
      </c>
      <c r="V726">
        <f>ROUND((108/100)*ROUND(Source!CS615*Source!I615, 2), 2)</f>
        <v>0</v>
      </c>
    </row>
    <row r="727" spans="1:22" ht="14.25" x14ac:dyDescent="0.2">
      <c r="A727" s="18"/>
      <c r="B727" s="18"/>
      <c r="C727" s="18"/>
      <c r="D727" s="18" t="s">
        <v>820</v>
      </c>
      <c r="E727" s="19"/>
      <c r="F727" s="9"/>
      <c r="G727" s="21">
        <f>Source!AO615</f>
        <v>740.99</v>
      </c>
      <c r="H727" s="20" t="str">
        <f>Source!DG615</f>
        <v/>
      </c>
      <c r="I727" s="9">
        <f>Source!AV615</f>
        <v>1</v>
      </c>
      <c r="J727" s="9">
        <f>IF(Source!BA615&lt;&gt; 0, Source!BA615, 1)</f>
        <v>1</v>
      </c>
      <c r="K727" s="21">
        <f>Source!S615</f>
        <v>5186.93</v>
      </c>
      <c r="L727" s="21"/>
    </row>
    <row r="728" spans="1:22" ht="14.25" x14ac:dyDescent="0.2">
      <c r="A728" s="18"/>
      <c r="B728" s="18"/>
      <c r="C728" s="18"/>
      <c r="D728" s="18" t="s">
        <v>821</v>
      </c>
      <c r="E728" s="19"/>
      <c r="F728" s="9"/>
      <c r="G728" s="21">
        <f>Source!AL615</f>
        <v>1.7</v>
      </c>
      <c r="H728" s="20" t="str">
        <f>Source!DD615</f>
        <v/>
      </c>
      <c r="I728" s="9">
        <f>Source!AW615</f>
        <v>1</v>
      </c>
      <c r="J728" s="9">
        <f>IF(Source!BC615&lt;&gt; 0, Source!BC615, 1)</f>
        <v>1</v>
      </c>
      <c r="K728" s="21">
        <f>Source!P615</f>
        <v>11.9</v>
      </c>
      <c r="L728" s="21"/>
    </row>
    <row r="729" spans="1:22" ht="14.25" x14ac:dyDescent="0.2">
      <c r="A729" s="18"/>
      <c r="B729" s="18"/>
      <c r="C729" s="18"/>
      <c r="D729" s="18" t="s">
        <v>822</v>
      </c>
      <c r="E729" s="19" t="s">
        <v>823</v>
      </c>
      <c r="F729" s="9">
        <f>Source!AT615</f>
        <v>70</v>
      </c>
      <c r="G729" s="21"/>
      <c r="H729" s="20"/>
      <c r="I729" s="9"/>
      <c r="J729" s="9"/>
      <c r="K729" s="21">
        <f>SUM(R726:R728)</f>
        <v>3630.85</v>
      </c>
      <c r="L729" s="21"/>
    </row>
    <row r="730" spans="1:22" ht="14.25" x14ac:dyDescent="0.2">
      <c r="A730" s="18"/>
      <c r="B730" s="18"/>
      <c r="C730" s="18"/>
      <c r="D730" s="18" t="s">
        <v>824</v>
      </c>
      <c r="E730" s="19" t="s">
        <v>823</v>
      </c>
      <c r="F730" s="9">
        <f>Source!AU615</f>
        <v>10</v>
      </c>
      <c r="G730" s="21"/>
      <c r="H730" s="20"/>
      <c r="I730" s="9"/>
      <c r="J730" s="9"/>
      <c r="K730" s="21">
        <f>SUM(T726:T729)</f>
        <v>518.69000000000005</v>
      </c>
      <c r="L730" s="21"/>
    </row>
    <row r="731" spans="1:22" ht="14.25" x14ac:dyDescent="0.2">
      <c r="A731" s="18"/>
      <c r="B731" s="18"/>
      <c r="C731" s="18"/>
      <c r="D731" s="18" t="s">
        <v>825</v>
      </c>
      <c r="E731" s="19" t="s">
        <v>826</v>
      </c>
      <c r="F731" s="9">
        <f>Source!AQ615</f>
        <v>1.2</v>
      </c>
      <c r="G731" s="21"/>
      <c r="H731" s="20" t="str">
        <f>Source!DI615</f>
        <v/>
      </c>
      <c r="I731" s="9">
        <f>Source!AV615</f>
        <v>1</v>
      </c>
      <c r="J731" s="9"/>
      <c r="K731" s="21"/>
      <c r="L731" s="21">
        <f>Source!U615</f>
        <v>8.4</v>
      </c>
    </row>
    <row r="732" spans="1:22" ht="15" x14ac:dyDescent="0.25">
      <c r="A732" s="23"/>
      <c r="B732" s="23"/>
      <c r="C732" s="23"/>
      <c r="D732" s="23"/>
      <c r="E732" s="23"/>
      <c r="F732" s="23"/>
      <c r="G732" s="23"/>
      <c r="H732" s="23"/>
      <c r="I732" s="23"/>
      <c r="J732" s="45">
        <f>K727+K728+K729+K730</f>
        <v>9348.3700000000008</v>
      </c>
      <c r="K732" s="45"/>
      <c r="L732" s="24">
        <f>IF(Source!I615&lt;&gt;0, ROUND(J732/Source!I615, 2), 0)</f>
        <v>1335.48</v>
      </c>
      <c r="P732" s="22">
        <f>J732</f>
        <v>9348.3700000000008</v>
      </c>
    </row>
    <row r="733" spans="1:22" ht="85.5" x14ac:dyDescent="0.2">
      <c r="A733" s="18">
        <v>83</v>
      </c>
      <c r="B733" s="18">
        <v>83</v>
      </c>
      <c r="C733" s="18" t="str">
        <f>Source!F617</f>
        <v>1.21-2203-5-1/1</v>
      </c>
      <c r="D733" s="18" t="str">
        <f>Source!G617</f>
        <v>Техническое обслуживание панельного распределительного щита с воздушными универсальными автоматическими выключателями серии АВ с ручным приводом на номинальный ток до 400 А</v>
      </c>
      <c r="E733" s="19" t="str">
        <f>Source!H617</f>
        <v>шт.</v>
      </c>
      <c r="F733" s="9">
        <f>Source!I617</f>
        <v>1</v>
      </c>
      <c r="G733" s="21"/>
      <c r="H733" s="20"/>
      <c r="I733" s="9"/>
      <c r="J733" s="9"/>
      <c r="K733" s="21"/>
      <c r="L733" s="21"/>
      <c r="Q733">
        <f>ROUND((Source!BZ617/100)*ROUND((Source!AF617*Source!AV617)*Source!I617, 2), 2)</f>
        <v>7780.37</v>
      </c>
      <c r="R733">
        <f>Source!X617</f>
        <v>7780.37</v>
      </c>
      <c r="S733">
        <f>ROUND((Source!CA617/100)*ROUND((Source!AF617*Source!AV617)*Source!I617, 2), 2)</f>
        <v>1111.48</v>
      </c>
      <c r="T733">
        <f>Source!Y617</f>
        <v>1111.48</v>
      </c>
      <c r="U733">
        <f>ROUND((175/100)*ROUND((Source!AE617*Source!AV617)*Source!I617, 2), 2)</f>
        <v>0</v>
      </c>
      <c r="V733">
        <f>ROUND((108/100)*ROUND(Source!CS617*Source!I617, 2), 2)</f>
        <v>0</v>
      </c>
    </row>
    <row r="734" spans="1:22" ht="14.25" x14ac:dyDescent="0.2">
      <c r="A734" s="18"/>
      <c r="B734" s="18"/>
      <c r="C734" s="18"/>
      <c r="D734" s="18" t="s">
        <v>820</v>
      </c>
      <c r="E734" s="19"/>
      <c r="F734" s="9"/>
      <c r="G734" s="21">
        <f>Source!AO617</f>
        <v>11114.82</v>
      </c>
      <c r="H734" s="20" t="str">
        <f>Source!DG617</f>
        <v/>
      </c>
      <c r="I734" s="9">
        <f>Source!AV617</f>
        <v>1</v>
      </c>
      <c r="J734" s="9">
        <f>IF(Source!BA617&lt;&gt; 0, Source!BA617, 1)</f>
        <v>1</v>
      </c>
      <c r="K734" s="21">
        <f>Source!S617</f>
        <v>11114.82</v>
      </c>
      <c r="L734" s="21"/>
    </row>
    <row r="735" spans="1:22" ht="14.25" x14ac:dyDescent="0.2">
      <c r="A735" s="18"/>
      <c r="B735" s="18"/>
      <c r="C735" s="18"/>
      <c r="D735" s="18" t="s">
        <v>821</v>
      </c>
      <c r="E735" s="19"/>
      <c r="F735" s="9"/>
      <c r="G735" s="21">
        <f>Source!AL617</f>
        <v>154.13999999999999</v>
      </c>
      <c r="H735" s="20" t="str">
        <f>Source!DD617</f>
        <v/>
      </c>
      <c r="I735" s="9">
        <f>Source!AW617</f>
        <v>1</v>
      </c>
      <c r="J735" s="9">
        <f>IF(Source!BC617&lt;&gt; 0, Source!BC617, 1)</f>
        <v>1</v>
      </c>
      <c r="K735" s="21">
        <f>Source!P617</f>
        <v>154.13999999999999</v>
      </c>
      <c r="L735" s="21"/>
    </row>
    <row r="736" spans="1:22" ht="14.25" x14ac:dyDescent="0.2">
      <c r="A736" s="18"/>
      <c r="B736" s="18"/>
      <c r="C736" s="18"/>
      <c r="D736" s="18" t="s">
        <v>822</v>
      </c>
      <c r="E736" s="19" t="s">
        <v>823</v>
      </c>
      <c r="F736" s="9">
        <f>Source!AT617</f>
        <v>70</v>
      </c>
      <c r="G736" s="21"/>
      <c r="H736" s="20"/>
      <c r="I736" s="9"/>
      <c r="J736" s="9"/>
      <c r="K736" s="21">
        <f>SUM(R733:R735)</f>
        <v>7780.37</v>
      </c>
      <c r="L736" s="21"/>
    </row>
    <row r="737" spans="1:22" ht="14.25" x14ac:dyDescent="0.2">
      <c r="A737" s="18"/>
      <c r="B737" s="18"/>
      <c r="C737" s="18"/>
      <c r="D737" s="18" t="s">
        <v>824</v>
      </c>
      <c r="E737" s="19" t="s">
        <v>823</v>
      </c>
      <c r="F737" s="9">
        <f>Source!AU617</f>
        <v>10</v>
      </c>
      <c r="G737" s="21"/>
      <c r="H737" s="20"/>
      <c r="I737" s="9"/>
      <c r="J737" s="9"/>
      <c r="K737" s="21">
        <f>SUM(T733:T736)</f>
        <v>1111.48</v>
      </c>
      <c r="L737" s="21"/>
    </row>
    <row r="738" spans="1:22" ht="14.25" x14ac:dyDescent="0.2">
      <c r="A738" s="18"/>
      <c r="B738" s="18"/>
      <c r="C738" s="18"/>
      <c r="D738" s="18" t="s">
        <v>825</v>
      </c>
      <c r="E738" s="19" t="s">
        <v>826</v>
      </c>
      <c r="F738" s="9">
        <f>Source!AQ617</f>
        <v>18</v>
      </c>
      <c r="G738" s="21"/>
      <c r="H738" s="20" t="str">
        <f>Source!DI617</f>
        <v/>
      </c>
      <c r="I738" s="9">
        <f>Source!AV617</f>
        <v>1</v>
      </c>
      <c r="J738" s="9"/>
      <c r="K738" s="21"/>
      <c r="L738" s="21">
        <f>Source!U617</f>
        <v>18</v>
      </c>
    </row>
    <row r="739" spans="1:22" ht="15" x14ac:dyDescent="0.25">
      <c r="A739" s="23"/>
      <c r="B739" s="23"/>
      <c r="C739" s="23"/>
      <c r="D739" s="23"/>
      <c r="E739" s="23"/>
      <c r="F739" s="23"/>
      <c r="G739" s="23"/>
      <c r="H739" s="23"/>
      <c r="I739" s="23"/>
      <c r="J739" s="45">
        <f>K734+K735+K736+K737</f>
        <v>20160.809999999998</v>
      </c>
      <c r="K739" s="45"/>
      <c r="L739" s="24">
        <f>IF(Source!I617&lt;&gt;0, ROUND(J739/Source!I617, 2), 0)</f>
        <v>20160.810000000001</v>
      </c>
      <c r="P739" s="22">
        <f>J739</f>
        <v>20160.809999999998</v>
      </c>
    </row>
    <row r="740" spans="1:22" ht="57" x14ac:dyDescent="0.2">
      <c r="A740" s="18">
        <v>84</v>
      </c>
      <c r="B740" s="18">
        <v>84</v>
      </c>
      <c r="C740" s="18" t="str">
        <f>Source!F619</f>
        <v>1.21-2303-3-3/1</v>
      </c>
      <c r="D740" s="18" t="str">
        <f>Source!G619</f>
        <v>Техническое обслуживание выключателей автоматических трехполюсных установочных, номинальный ток до 600 А</v>
      </c>
      <c r="E740" s="19" t="str">
        <f>Source!H619</f>
        <v>шт.</v>
      </c>
      <c r="F740" s="9">
        <f>Source!I619</f>
        <v>13</v>
      </c>
      <c r="G740" s="21"/>
      <c r="H740" s="20"/>
      <c r="I740" s="9"/>
      <c r="J740" s="9"/>
      <c r="K740" s="21"/>
      <c r="L740" s="21"/>
      <c r="Q740">
        <f>ROUND((Source!BZ619/100)*ROUND((Source!AF619*Source!AV619)*Source!I619, 2), 2)</f>
        <v>16857.48</v>
      </c>
      <c r="R740">
        <f>Source!X619</f>
        <v>16857.48</v>
      </c>
      <c r="S740">
        <f>ROUND((Source!CA619/100)*ROUND((Source!AF619*Source!AV619)*Source!I619, 2), 2)</f>
        <v>2408.21</v>
      </c>
      <c r="T740">
        <f>Source!Y619</f>
        <v>2408.21</v>
      </c>
      <c r="U740">
        <f>ROUND((175/100)*ROUND((Source!AE619*Source!AV619)*Source!I619, 2), 2)</f>
        <v>0</v>
      </c>
      <c r="V740">
        <f>ROUND((108/100)*ROUND(Source!CS619*Source!I619, 2), 2)</f>
        <v>0</v>
      </c>
    </row>
    <row r="741" spans="1:22" ht="14.25" x14ac:dyDescent="0.2">
      <c r="A741" s="18"/>
      <c r="B741" s="18"/>
      <c r="C741" s="18"/>
      <c r="D741" s="18" t="s">
        <v>820</v>
      </c>
      <c r="E741" s="19"/>
      <c r="F741" s="9"/>
      <c r="G741" s="21">
        <f>Source!AO619</f>
        <v>1852.47</v>
      </c>
      <c r="H741" s="20" t="str">
        <f>Source!DG619</f>
        <v/>
      </c>
      <c r="I741" s="9">
        <f>Source!AV619</f>
        <v>1</v>
      </c>
      <c r="J741" s="9">
        <f>IF(Source!BA619&lt;&gt; 0, Source!BA619, 1)</f>
        <v>1</v>
      </c>
      <c r="K741" s="21">
        <f>Source!S619</f>
        <v>24082.11</v>
      </c>
      <c r="L741" s="21"/>
    </row>
    <row r="742" spans="1:22" ht="14.25" x14ac:dyDescent="0.2">
      <c r="A742" s="18"/>
      <c r="B742" s="18"/>
      <c r="C742" s="18"/>
      <c r="D742" s="18" t="s">
        <v>821</v>
      </c>
      <c r="E742" s="19"/>
      <c r="F742" s="9"/>
      <c r="G742" s="21">
        <f>Source!AL619</f>
        <v>24.92</v>
      </c>
      <c r="H742" s="20" t="str">
        <f>Source!DD619</f>
        <v/>
      </c>
      <c r="I742" s="9">
        <f>Source!AW619</f>
        <v>1</v>
      </c>
      <c r="J742" s="9">
        <f>IF(Source!BC619&lt;&gt; 0, Source!BC619, 1)</f>
        <v>1</v>
      </c>
      <c r="K742" s="21">
        <f>Source!P619</f>
        <v>323.95999999999998</v>
      </c>
      <c r="L742" s="21"/>
    </row>
    <row r="743" spans="1:22" ht="14.25" x14ac:dyDescent="0.2">
      <c r="A743" s="18"/>
      <c r="B743" s="18"/>
      <c r="C743" s="18"/>
      <c r="D743" s="18" t="s">
        <v>822</v>
      </c>
      <c r="E743" s="19" t="s">
        <v>823</v>
      </c>
      <c r="F743" s="9">
        <f>Source!AT619</f>
        <v>70</v>
      </c>
      <c r="G743" s="21"/>
      <c r="H743" s="20"/>
      <c r="I743" s="9"/>
      <c r="J743" s="9"/>
      <c r="K743" s="21">
        <f>SUM(R740:R742)</f>
        <v>16857.48</v>
      </c>
      <c r="L743" s="21"/>
    </row>
    <row r="744" spans="1:22" ht="14.25" x14ac:dyDescent="0.2">
      <c r="A744" s="18"/>
      <c r="B744" s="18"/>
      <c r="C744" s="18"/>
      <c r="D744" s="18" t="s">
        <v>824</v>
      </c>
      <c r="E744" s="19" t="s">
        <v>823</v>
      </c>
      <c r="F744" s="9">
        <f>Source!AU619</f>
        <v>10</v>
      </c>
      <c r="G744" s="21"/>
      <c r="H744" s="20"/>
      <c r="I744" s="9"/>
      <c r="J744" s="9"/>
      <c r="K744" s="21">
        <f>SUM(T740:T743)</f>
        <v>2408.21</v>
      </c>
      <c r="L744" s="21"/>
    </row>
    <row r="745" spans="1:22" ht="14.25" x14ac:dyDescent="0.2">
      <c r="A745" s="18"/>
      <c r="B745" s="18"/>
      <c r="C745" s="18"/>
      <c r="D745" s="18" t="s">
        <v>825</v>
      </c>
      <c r="E745" s="19" t="s">
        <v>826</v>
      </c>
      <c r="F745" s="9">
        <f>Source!AQ619</f>
        <v>3</v>
      </c>
      <c r="G745" s="21"/>
      <c r="H745" s="20" t="str">
        <f>Source!DI619</f>
        <v/>
      </c>
      <c r="I745" s="9">
        <f>Source!AV619</f>
        <v>1</v>
      </c>
      <c r="J745" s="9"/>
      <c r="K745" s="21"/>
      <c r="L745" s="21">
        <f>Source!U619</f>
        <v>39</v>
      </c>
    </row>
    <row r="746" spans="1:22" ht="15" x14ac:dyDescent="0.25">
      <c r="A746" s="23"/>
      <c r="B746" s="23"/>
      <c r="C746" s="23"/>
      <c r="D746" s="23"/>
      <c r="E746" s="23"/>
      <c r="F746" s="23"/>
      <c r="G746" s="23"/>
      <c r="H746" s="23"/>
      <c r="I746" s="23"/>
      <c r="J746" s="45">
        <f>K741+K742+K743+K744</f>
        <v>43671.76</v>
      </c>
      <c r="K746" s="45"/>
      <c r="L746" s="24">
        <f>IF(Source!I619&lt;&gt;0, ROUND(J746/Source!I619, 2), 0)</f>
        <v>3359.37</v>
      </c>
      <c r="P746" s="22">
        <f>J746</f>
        <v>43671.76</v>
      </c>
    </row>
    <row r="748" spans="1:22" ht="15" x14ac:dyDescent="0.25">
      <c r="A748" s="44" t="str">
        <f>CONCATENATE("Итого по подразделу: ",IF(Source!G621&lt;&gt;"Новый подраздел", Source!G621, ""))</f>
        <v>Итого по подразделу: Электроснабжение</v>
      </c>
      <c r="B748" s="44"/>
      <c r="C748" s="44"/>
      <c r="D748" s="44"/>
      <c r="E748" s="44"/>
      <c r="F748" s="44"/>
      <c r="G748" s="44"/>
      <c r="H748" s="44"/>
      <c r="I748" s="44"/>
      <c r="J748" s="42">
        <f>SUM(P540:P747)</f>
        <v>449015.84</v>
      </c>
      <c r="K748" s="43"/>
      <c r="L748" s="27"/>
    </row>
    <row r="751" spans="1:22" ht="15" x14ac:dyDescent="0.25">
      <c r="A751" s="44" t="str">
        <f>CONCATENATE("Итого по разделу: ",IF(Source!G651&lt;&gt;"Новый раздел", Source!G651, ""))</f>
        <v>Итого по разделу: Системы электроснабжения</v>
      </c>
      <c r="B751" s="44"/>
      <c r="C751" s="44"/>
      <c r="D751" s="44"/>
      <c r="E751" s="44"/>
      <c r="F751" s="44"/>
      <c r="G751" s="44"/>
      <c r="H751" s="44"/>
      <c r="I751" s="44"/>
      <c r="J751" s="42">
        <f>SUM(P392:P750)</f>
        <v>1783547.7900000007</v>
      </c>
      <c r="K751" s="43"/>
      <c r="L751" s="27"/>
    </row>
    <row r="754" spans="1:22" ht="16.5" x14ac:dyDescent="0.25">
      <c r="A754" s="46" t="str">
        <f>CONCATENATE("Раздел: ",IF(Source!G681&lt;&gt;"Новый раздел", Source!G681, ""))</f>
        <v>Раздел: ТСБО</v>
      </c>
      <c r="B754" s="46"/>
      <c r="C754" s="46"/>
      <c r="D754" s="46"/>
      <c r="E754" s="46"/>
      <c r="F754" s="46"/>
      <c r="G754" s="46"/>
      <c r="H754" s="46"/>
      <c r="I754" s="46"/>
      <c r="J754" s="46"/>
      <c r="K754" s="46"/>
      <c r="L754" s="46"/>
    </row>
    <row r="756" spans="1:22" ht="16.5" x14ac:dyDescent="0.25">
      <c r="A756" s="46" t="str">
        <f>CONCATENATE("Подраздел: ",IF(Source!G685&lt;&gt;"Новый подраздел", Source!G685, ""))</f>
        <v>Подраздел: ТО Эскалаторов</v>
      </c>
      <c r="B756" s="46"/>
      <c r="C756" s="46"/>
      <c r="D756" s="46"/>
      <c r="E756" s="46"/>
      <c r="F756" s="46"/>
      <c r="G756" s="46"/>
      <c r="H756" s="46"/>
      <c r="I756" s="46"/>
      <c r="J756" s="46"/>
      <c r="K756" s="46"/>
      <c r="L756" s="46"/>
    </row>
    <row r="757" spans="1:22" ht="85.5" x14ac:dyDescent="0.2">
      <c r="A757" s="18">
        <v>85</v>
      </c>
      <c r="B757" s="18">
        <v>85</v>
      </c>
      <c r="C757" s="18" t="str">
        <f>Source!F689</f>
        <v>1.25-2503-17-1/1</v>
      </c>
      <c r="D757" s="18" t="str">
        <f>Source!G689</f>
        <v>Техническое обслуживание эскалатора типа Thyssen в зданиях, угол наклона 30-35 градусов, высота подъема до 22 м, скорость 0,5-0,65 м/с, лестничное полотно, балюстрада, фартук - ежемесячное</v>
      </c>
      <c r="E757" s="19" t="str">
        <f>Source!H689</f>
        <v>компл.</v>
      </c>
      <c r="F757" s="9">
        <f>Source!I689</f>
        <v>2</v>
      </c>
      <c r="G757" s="21"/>
      <c r="H757" s="20"/>
      <c r="I757" s="9"/>
      <c r="J757" s="9"/>
      <c r="K757" s="21"/>
      <c r="L757" s="21"/>
      <c r="Q757">
        <f>ROUND((Source!BZ689/100)*ROUND((Source!AF689*Source!AV689)*Source!I689, 2), 2)</f>
        <v>966.17</v>
      </c>
      <c r="R757">
        <f>Source!X689</f>
        <v>966.17</v>
      </c>
      <c r="S757">
        <f>ROUND((Source!CA689/100)*ROUND((Source!AF689*Source!AV689)*Source!I689, 2), 2)</f>
        <v>138.02000000000001</v>
      </c>
      <c r="T757">
        <f>Source!Y689</f>
        <v>138.02000000000001</v>
      </c>
      <c r="U757">
        <f>ROUND((175/100)*ROUND((Source!AE689*Source!AV689)*Source!I689, 2), 2)</f>
        <v>168</v>
      </c>
      <c r="V757">
        <f>ROUND((108/100)*ROUND(Source!CS689*Source!I689, 2), 2)</f>
        <v>103.68</v>
      </c>
    </row>
    <row r="758" spans="1:22" ht="14.25" x14ac:dyDescent="0.2">
      <c r="A758" s="18"/>
      <c r="B758" s="18"/>
      <c r="C758" s="18"/>
      <c r="D758" s="18" t="s">
        <v>820</v>
      </c>
      <c r="E758" s="19"/>
      <c r="F758" s="9"/>
      <c r="G758" s="21">
        <f>Source!AO689</f>
        <v>345.06</v>
      </c>
      <c r="H758" s="20" t="str">
        <f>Source!DG689</f>
        <v>)*2</v>
      </c>
      <c r="I758" s="9">
        <f>Source!AV689</f>
        <v>1</v>
      </c>
      <c r="J758" s="9">
        <f>IF(Source!BA689&lt;&gt; 0, Source!BA689, 1)</f>
        <v>1</v>
      </c>
      <c r="K758" s="21">
        <f>Source!S689</f>
        <v>1380.24</v>
      </c>
      <c r="L758" s="21"/>
    </row>
    <row r="759" spans="1:22" ht="14.25" x14ac:dyDescent="0.2">
      <c r="A759" s="18"/>
      <c r="B759" s="18"/>
      <c r="C759" s="18"/>
      <c r="D759" s="18" t="s">
        <v>827</v>
      </c>
      <c r="E759" s="19"/>
      <c r="F759" s="9"/>
      <c r="G759" s="21">
        <f>Source!AM689</f>
        <v>34.950000000000003</v>
      </c>
      <c r="H759" s="20" t="str">
        <f>Source!DE689</f>
        <v>)*2</v>
      </c>
      <c r="I759" s="9">
        <f>Source!AV689</f>
        <v>1</v>
      </c>
      <c r="J759" s="9">
        <f>IF(Source!BB689&lt;&gt; 0, Source!BB689, 1)</f>
        <v>1</v>
      </c>
      <c r="K759" s="21">
        <f>Source!Q689</f>
        <v>139.80000000000001</v>
      </c>
      <c r="L759" s="21"/>
    </row>
    <row r="760" spans="1:22" ht="14.25" x14ac:dyDescent="0.2">
      <c r="A760" s="18"/>
      <c r="B760" s="18"/>
      <c r="C760" s="18"/>
      <c r="D760" s="18" t="s">
        <v>828</v>
      </c>
      <c r="E760" s="19"/>
      <c r="F760" s="9"/>
      <c r="G760" s="21">
        <f>Source!AN689</f>
        <v>24</v>
      </c>
      <c r="H760" s="20" t="str">
        <f>Source!DF689</f>
        <v>)*2</v>
      </c>
      <c r="I760" s="9">
        <f>Source!AV689</f>
        <v>1</v>
      </c>
      <c r="J760" s="9">
        <f>IF(Source!BS689&lt;&gt; 0, Source!BS689, 1)</f>
        <v>1</v>
      </c>
      <c r="K760" s="26">
        <f>Source!R689</f>
        <v>96</v>
      </c>
      <c r="L760" s="21"/>
    </row>
    <row r="761" spans="1:22" ht="14.25" x14ac:dyDescent="0.2">
      <c r="A761" s="18"/>
      <c r="B761" s="18"/>
      <c r="C761" s="18"/>
      <c r="D761" s="18" t="s">
        <v>822</v>
      </c>
      <c r="E761" s="19" t="s">
        <v>823</v>
      </c>
      <c r="F761" s="9">
        <f>Source!AT689</f>
        <v>70</v>
      </c>
      <c r="G761" s="21"/>
      <c r="H761" s="20"/>
      <c r="I761" s="9"/>
      <c r="J761" s="9"/>
      <c r="K761" s="21">
        <f>SUM(R757:R760)</f>
        <v>966.17</v>
      </c>
      <c r="L761" s="21"/>
    </row>
    <row r="762" spans="1:22" ht="14.25" x14ac:dyDescent="0.2">
      <c r="A762" s="18"/>
      <c r="B762" s="18"/>
      <c r="C762" s="18"/>
      <c r="D762" s="18" t="s">
        <v>824</v>
      </c>
      <c r="E762" s="19" t="s">
        <v>823</v>
      </c>
      <c r="F762" s="9">
        <f>Source!AU689</f>
        <v>10</v>
      </c>
      <c r="G762" s="21"/>
      <c r="H762" s="20"/>
      <c r="I762" s="9"/>
      <c r="J762" s="9"/>
      <c r="K762" s="21">
        <f>SUM(T757:T761)</f>
        <v>138.02000000000001</v>
      </c>
      <c r="L762" s="21"/>
    </row>
    <row r="763" spans="1:22" ht="14.25" x14ac:dyDescent="0.2">
      <c r="A763" s="18"/>
      <c r="B763" s="18"/>
      <c r="C763" s="18"/>
      <c r="D763" s="18" t="s">
        <v>829</v>
      </c>
      <c r="E763" s="19" t="s">
        <v>823</v>
      </c>
      <c r="F763" s="9">
        <f>108</f>
        <v>108</v>
      </c>
      <c r="G763" s="21"/>
      <c r="H763" s="20"/>
      <c r="I763" s="9"/>
      <c r="J763" s="9"/>
      <c r="K763" s="21">
        <f>SUM(V757:V762)</f>
        <v>103.68</v>
      </c>
      <c r="L763" s="21"/>
    </row>
    <row r="764" spans="1:22" ht="14.25" x14ac:dyDescent="0.2">
      <c r="A764" s="18"/>
      <c r="B764" s="18"/>
      <c r="C764" s="18"/>
      <c r="D764" s="18" t="s">
        <v>825</v>
      </c>
      <c r="E764" s="19" t="s">
        <v>826</v>
      </c>
      <c r="F764" s="9">
        <f>Source!AQ689</f>
        <v>0.52</v>
      </c>
      <c r="G764" s="21"/>
      <c r="H764" s="20" t="str">
        <f>Source!DI689</f>
        <v>)*2</v>
      </c>
      <c r="I764" s="9">
        <f>Source!AV689</f>
        <v>1</v>
      </c>
      <c r="J764" s="9"/>
      <c r="K764" s="21"/>
      <c r="L764" s="21">
        <f>Source!U689</f>
        <v>2.08</v>
      </c>
    </row>
    <row r="765" spans="1:22" ht="15" x14ac:dyDescent="0.25">
      <c r="A765" s="23"/>
      <c r="B765" s="23"/>
      <c r="C765" s="23"/>
      <c r="D765" s="23"/>
      <c r="E765" s="23"/>
      <c r="F765" s="23"/>
      <c r="G765" s="23"/>
      <c r="H765" s="23"/>
      <c r="I765" s="23"/>
      <c r="J765" s="45">
        <f>K758+K759+K761+K762+K763</f>
        <v>2727.91</v>
      </c>
      <c r="K765" s="45"/>
      <c r="L765" s="24">
        <f>IF(Source!I689&lt;&gt;0, ROUND(J765/Source!I689, 2), 0)</f>
        <v>1363.96</v>
      </c>
      <c r="P765" s="22">
        <f>J765</f>
        <v>2727.91</v>
      </c>
    </row>
    <row r="766" spans="1:22" ht="85.5" x14ac:dyDescent="0.2">
      <c r="A766" s="18">
        <v>86</v>
      </c>
      <c r="B766" s="18">
        <v>86</v>
      </c>
      <c r="C766" s="18" t="str">
        <f>Source!F690</f>
        <v>1.25-2503-17-2/1</v>
      </c>
      <c r="D766" s="18" t="str">
        <f>Source!G690</f>
        <v>Техническое обслуживание эскалатора типа Thyssen в зданиях, угол наклона 30-35 градусов, высота подъема до 22 м, скорость 0,5-0,65 м/с, лестничное полотно, балюстрада, фартук - полугодовое</v>
      </c>
      <c r="E766" s="19" t="str">
        <f>Source!H690</f>
        <v>компл.</v>
      </c>
      <c r="F766" s="9">
        <f>Source!I690</f>
        <v>2</v>
      </c>
      <c r="G766" s="21"/>
      <c r="H766" s="20"/>
      <c r="I766" s="9"/>
      <c r="J766" s="9"/>
      <c r="K766" s="21"/>
      <c r="L766" s="21"/>
      <c r="Q766">
        <f>ROUND((Source!BZ690/100)*ROUND((Source!AF690*Source!AV690)*Source!I690, 2), 2)</f>
        <v>668.89</v>
      </c>
      <c r="R766">
        <f>Source!X690</f>
        <v>668.89</v>
      </c>
      <c r="S766">
        <f>ROUND((Source!CA690/100)*ROUND((Source!AF690*Source!AV690)*Source!I690, 2), 2)</f>
        <v>95.56</v>
      </c>
      <c r="T766">
        <f>Source!Y690</f>
        <v>95.56</v>
      </c>
      <c r="U766">
        <f>ROUND((175/100)*ROUND((Source!AE690*Source!AV690)*Source!I690, 2), 2)</f>
        <v>112</v>
      </c>
      <c r="V766">
        <f>ROUND((108/100)*ROUND(Source!CS690*Source!I690, 2), 2)</f>
        <v>69.12</v>
      </c>
    </row>
    <row r="767" spans="1:22" ht="14.25" x14ac:dyDescent="0.2">
      <c r="A767" s="18"/>
      <c r="B767" s="18"/>
      <c r="C767" s="18"/>
      <c r="D767" s="18" t="s">
        <v>820</v>
      </c>
      <c r="E767" s="19"/>
      <c r="F767" s="9"/>
      <c r="G767" s="21">
        <f>Source!AO690</f>
        <v>477.78</v>
      </c>
      <c r="H767" s="20" t="str">
        <f>Source!DG690</f>
        <v/>
      </c>
      <c r="I767" s="9">
        <f>Source!AV690</f>
        <v>1</v>
      </c>
      <c r="J767" s="9">
        <f>IF(Source!BA690&lt;&gt; 0, Source!BA690, 1)</f>
        <v>1</v>
      </c>
      <c r="K767" s="21">
        <f>Source!S690</f>
        <v>955.56</v>
      </c>
      <c r="L767" s="21"/>
    </row>
    <row r="768" spans="1:22" ht="14.25" x14ac:dyDescent="0.2">
      <c r="A768" s="18"/>
      <c r="B768" s="18"/>
      <c r="C768" s="18"/>
      <c r="D768" s="18" t="s">
        <v>827</v>
      </c>
      <c r="E768" s="19"/>
      <c r="F768" s="9"/>
      <c r="G768" s="21">
        <f>Source!AM690</f>
        <v>46.59</v>
      </c>
      <c r="H768" s="20" t="str">
        <f>Source!DE690</f>
        <v/>
      </c>
      <c r="I768" s="9">
        <f>Source!AV690</f>
        <v>1</v>
      </c>
      <c r="J768" s="9">
        <f>IF(Source!BB690&lt;&gt; 0, Source!BB690, 1)</f>
        <v>1</v>
      </c>
      <c r="K768" s="21">
        <f>Source!Q690</f>
        <v>93.18</v>
      </c>
      <c r="L768" s="21"/>
    </row>
    <row r="769" spans="1:22" ht="14.25" x14ac:dyDescent="0.2">
      <c r="A769" s="18"/>
      <c r="B769" s="18"/>
      <c r="C769" s="18"/>
      <c r="D769" s="18" t="s">
        <v>828</v>
      </c>
      <c r="E769" s="19"/>
      <c r="F769" s="9"/>
      <c r="G769" s="21">
        <f>Source!AN690</f>
        <v>32</v>
      </c>
      <c r="H769" s="20" t="str">
        <f>Source!DF690</f>
        <v/>
      </c>
      <c r="I769" s="9">
        <f>Source!AV690</f>
        <v>1</v>
      </c>
      <c r="J769" s="9">
        <f>IF(Source!BS690&lt;&gt; 0, Source!BS690, 1)</f>
        <v>1</v>
      </c>
      <c r="K769" s="26">
        <f>Source!R690</f>
        <v>64</v>
      </c>
      <c r="L769" s="21"/>
    </row>
    <row r="770" spans="1:22" ht="14.25" x14ac:dyDescent="0.2">
      <c r="A770" s="18"/>
      <c r="B770" s="18"/>
      <c r="C770" s="18"/>
      <c r="D770" s="18" t="s">
        <v>822</v>
      </c>
      <c r="E770" s="19" t="s">
        <v>823</v>
      </c>
      <c r="F770" s="9">
        <f>Source!AT690</f>
        <v>70</v>
      </c>
      <c r="G770" s="21"/>
      <c r="H770" s="20"/>
      <c r="I770" s="9"/>
      <c r="J770" s="9"/>
      <c r="K770" s="21">
        <f>SUM(R766:R769)</f>
        <v>668.89</v>
      </c>
      <c r="L770" s="21"/>
    </row>
    <row r="771" spans="1:22" ht="14.25" x14ac:dyDescent="0.2">
      <c r="A771" s="18"/>
      <c r="B771" s="18"/>
      <c r="C771" s="18"/>
      <c r="D771" s="18" t="s">
        <v>824</v>
      </c>
      <c r="E771" s="19" t="s">
        <v>823</v>
      </c>
      <c r="F771" s="9">
        <f>Source!AU690</f>
        <v>10</v>
      </c>
      <c r="G771" s="21"/>
      <c r="H771" s="20"/>
      <c r="I771" s="9"/>
      <c r="J771" s="9"/>
      <c r="K771" s="21">
        <f>SUM(T766:T770)</f>
        <v>95.56</v>
      </c>
      <c r="L771" s="21"/>
    </row>
    <row r="772" spans="1:22" ht="14.25" x14ac:dyDescent="0.2">
      <c r="A772" s="18"/>
      <c r="B772" s="18"/>
      <c r="C772" s="18"/>
      <c r="D772" s="18" t="s">
        <v>829</v>
      </c>
      <c r="E772" s="19" t="s">
        <v>823</v>
      </c>
      <c r="F772" s="9">
        <f>108</f>
        <v>108</v>
      </c>
      <c r="G772" s="21"/>
      <c r="H772" s="20"/>
      <c r="I772" s="9"/>
      <c r="J772" s="9"/>
      <c r="K772" s="21">
        <f>SUM(V766:V771)</f>
        <v>69.12</v>
      </c>
      <c r="L772" s="21"/>
    </row>
    <row r="773" spans="1:22" ht="14.25" x14ac:dyDescent="0.2">
      <c r="A773" s="18"/>
      <c r="B773" s="18"/>
      <c r="C773" s="18"/>
      <c r="D773" s="18" t="s">
        <v>825</v>
      </c>
      <c r="E773" s="19" t="s">
        <v>826</v>
      </c>
      <c r="F773" s="9">
        <f>Source!AQ690</f>
        <v>0.72</v>
      </c>
      <c r="G773" s="21"/>
      <c r="H773" s="20" t="str">
        <f>Source!DI690</f>
        <v/>
      </c>
      <c r="I773" s="9">
        <f>Source!AV690</f>
        <v>1</v>
      </c>
      <c r="J773" s="9"/>
      <c r="K773" s="21"/>
      <c r="L773" s="21">
        <f>Source!U690</f>
        <v>1.44</v>
      </c>
    </row>
    <row r="774" spans="1:22" ht="15" x14ac:dyDescent="0.25">
      <c r="A774" s="23"/>
      <c r="B774" s="23"/>
      <c r="C774" s="23"/>
      <c r="D774" s="23"/>
      <c r="E774" s="23"/>
      <c r="F774" s="23"/>
      <c r="G774" s="23"/>
      <c r="H774" s="23"/>
      <c r="I774" s="23"/>
      <c r="J774" s="45">
        <f>K767+K768+K770+K771+K772</f>
        <v>1882.31</v>
      </c>
      <c r="K774" s="45"/>
      <c r="L774" s="24">
        <f>IF(Source!I690&lt;&gt;0, ROUND(J774/Source!I690, 2), 0)</f>
        <v>941.16</v>
      </c>
      <c r="P774" s="22">
        <f>J774</f>
        <v>1882.31</v>
      </c>
    </row>
    <row r="775" spans="1:22" ht="71.25" x14ac:dyDescent="0.2">
      <c r="A775" s="18">
        <v>87</v>
      </c>
      <c r="B775" s="18">
        <v>87</v>
      </c>
      <c r="C775" s="18" t="str">
        <f>Source!F691</f>
        <v>1.25-2503-17-3/1</v>
      </c>
      <c r="D775" s="18" t="str">
        <f>Source!G691</f>
        <v>Техническое обслуживание эскалатора типа Thyssen в зданиях, угол наклона 30-35 градусов, высота подъема до 22 м, скорость 0,5-0,65 м/с, лестничное полотно, балюстрада, фартук - годовое</v>
      </c>
      <c r="E775" s="19" t="str">
        <f>Source!H691</f>
        <v>компл.</v>
      </c>
      <c r="F775" s="9">
        <f>Source!I691</f>
        <v>2</v>
      </c>
      <c r="G775" s="21"/>
      <c r="H775" s="20"/>
      <c r="I775" s="9"/>
      <c r="J775" s="9"/>
      <c r="K775" s="21"/>
      <c r="L775" s="21"/>
      <c r="Q775">
        <f>ROUND((Source!BZ691/100)*ROUND((Source!AF691*Source!AV691)*Source!I691, 2), 2)</f>
        <v>2712.7</v>
      </c>
      <c r="R775">
        <f>Source!X691</f>
        <v>2712.7</v>
      </c>
      <c r="S775">
        <f>ROUND((Source!CA691/100)*ROUND((Source!AF691*Source!AV691)*Source!I691, 2), 2)</f>
        <v>387.53</v>
      </c>
      <c r="T775">
        <f>Source!Y691</f>
        <v>387.53</v>
      </c>
      <c r="U775">
        <f>ROUND((175/100)*ROUND((Source!AE691*Source!AV691)*Source!I691, 2), 2)</f>
        <v>392</v>
      </c>
      <c r="V775">
        <f>ROUND((108/100)*ROUND(Source!CS691*Source!I691, 2), 2)</f>
        <v>241.92</v>
      </c>
    </row>
    <row r="776" spans="1:22" ht="14.25" x14ac:dyDescent="0.2">
      <c r="A776" s="18"/>
      <c r="B776" s="18"/>
      <c r="C776" s="18"/>
      <c r="D776" s="18" t="s">
        <v>820</v>
      </c>
      <c r="E776" s="19"/>
      <c r="F776" s="9"/>
      <c r="G776" s="21">
        <f>Source!AO691</f>
        <v>1937.64</v>
      </c>
      <c r="H776" s="20" t="str">
        <f>Source!DG691</f>
        <v/>
      </c>
      <c r="I776" s="9">
        <f>Source!AV691</f>
        <v>1</v>
      </c>
      <c r="J776" s="9">
        <f>IF(Source!BA691&lt;&gt; 0, Source!BA691, 1)</f>
        <v>1</v>
      </c>
      <c r="K776" s="21">
        <f>Source!S691</f>
        <v>3875.28</v>
      </c>
      <c r="L776" s="21"/>
    </row>
    <row r="777" spans="1:22" ht="14.25" x14ac:dyDescent="0.2">
      <c r="A777" s="18"/>
      <c r="B777" s="18"/>
      <c r="C777" s="18"/>
      <c r="D777" s="18" t="s">
        <v>827</v>
      </c>
      <c r="E777" s="19"/>
      <c r="F777" s="9"/>
      <c r="G777" s="21">
        <f>Source!AM691</f>
        <v>163.08000000000001</v>
      </c>
      <c r="H777" s="20" t="str">
        <f>Source!DE691</f>
        <v/>
      </c>
      <c r="I777" s="9">
        <f>Source!AV691</f>
        <v>1</v>
      </c>
      <c r="J777" s="9">
        <f>IF(Source!BB691&lt;&gt; 0, Source!BB691, 1)</f>
        <v>1</v>
      </c>
      <c r="K777" s="21">
        <f>Source!Q691</f>
        <v>326.16000000000003</v>
      </c>
      <c r="L777" s="21"/>
    </row>
    <row r="778" spans="1:22" ht="14.25" x14ac:dyDescent="0.2">
      <c r="A778" s="18"/>
      <c r="B778" s="18"/>
      <c r="C778" s="18"/>
      <c r="D778" s="18" t="s">
        <v>828</v>
      </c>
      <c r="E778" s="19"/>
      <c r="F778" s="9"/>
      <c r="G778" s="21">
        <f>Source!AN691</f>
        <v>112</v>
      </c>
      <c r="H778" s="20" t="str">
        <f>Source!DF691</f>
        <v/>
      </c>
      <c r="I778" s="9">
        <f>Source!AV691</f>
        <v>1</v>
      </c>
      <c r="J778" s="9">
        <f>IF(Source!BS691&lt;&gt; 0, Source!BS691, 1)</f>
        <v>1</v>
      </c>
      <c r="K778" s="26">
        <f>Source!R691</f>
        <v>224</v>
      </c>
      <c r="L778" s="21"/>
    </row>
    <row r="779" spans="1:22" ht="14.25" x14ac:dyDescent="0.2">
      <c r="A779" s="18"/>
      <c r="B779" s="18"/>
      <c r="C779" s="18"/>
      <c r="D779" s="18" t="s">
        <v>821</v>
      </c>
      <c r="E779" s="19"/>
      <c r="F779" s="9"/>
      <c r="G779" s="21">
        <f>Source!AL691</f>
        <v>3414.85</v>
      </c>
      <c r="H779" s="20" t="str">
        <f>Source!DD691</f>
        <v/>
      </c>
      <c r="I779" s="9">
        <f>Source!AW691</f>
        <v>1</v>
      </c>
      <c r="J779" s="9">
        <f>IF(Source!BC691&lt;&gt; 0, Source!BC691, 1)</f>
        <v>1</v>
      </c>
      <c r="K779" s="21">
        <f>Source!P691</f>
        <v>6829.7</v>
      </c>
      <c r="L779" s="21"/>
    </row>
    <row r="780" spans="1:22" ht="14.25" x14ac:dyDescent="0.2">
      <c r="A780" s="18"/>
      <c r="B780" s="18"/>
      <c r="C780" s="18"/>
      <c r="D780" s="18" t="s">
        <v>822</v>
      </c>
      <c r="E780" s="19" t="s">
        <v>823</v>
      </c>
      <c r="F780" s="9">
        <f>Source!AT691</f>
        <v>70</v>
      </c>
      <c r="G780" s="21"/>
      <c r="H780" s="20"/>
      <c r="I780" s="9"/>
      <c r="J780" s="9"/>
      <c r="K780" s="21">
        <f>SUM(R775:R779)</f>
        <v>2712.7</v>
      </c>
      <c r="L780" s="21"/>
    </row>
    <row r="781" spans="1:22" ht="14.25" x14ac:dyDescent="0.2">
      <c r="A781" s="18"/>
      <c r="B781" s="18"/>
      <c r="C781" s="18"/>
      <c r="D781" s="18" t="s">
        <v>824</v>
      </c>
      <c r="E781" s="19" t="s">
        <v>823</v>
      </c>
      <c r="F781" s="9">
        <f>Source!AU691</f>
        <v>10</v>
      </c>
      <c r="G781" s="21"/>
      <c r="H781" s="20"/>
      <c r="I781" s="9"/>
      <c r="J781" s="9"/>
      <c r="K781" s="21">
        <f>SUM(T775:T780)</f>
        <v>387.53</v>
      </c>
      <c r="L781" s="21"/>
    </row>
    <row r="782" spans="1:22" ht="14.25" x14ac:dyDescent="0.2">
      <c r="A782" s="18"/>
      <c r="B782" s="18"/>
      <c r="C782" s="18"/>
      <c r="D782" s="18" t="s">
        <v>829</v>
      </c>
      <c r="E782" s="19" t="s">
        <v>823</v>
      </c>
      <c r="F782" s="9">
        <f>108</f>
        <v>108</v>
      </c>
      <c r="G782" s="21"/>
      <c r="H782" s="20"/>
      <c r="I782" s="9"/>
      <c r="J782" s="9"/>
      <c r="K782" s="21">
        <f>SUM(V775:V781)</f>
        <v>241.92</v>
      </c>
      <c r="L782" s="21"/>
    </row>
    <row r="783" spans="1:22" ht="14.25" x14ac:dyDescent="0.2">
      <c r="A783" s="18"/>
      <c r="B783" s="18"/>
      <c r="C783" s="18"/>
      <c r="D783" s="18" t="s">
        <v>825</v>
      </c>
      <c r="E783" s="19" t="s">
        <v>826</v>
      </c>
      <c r="F783" s="9">
        <f>Source!AQ691</f>
        <v>2.92</v>
      </c>
      <c r="G783" s="21"/>
      <c r="H783" s="20" t="str">
        <f>Source!DI691</f>
        <v/>
      </c>
      <c r="I783" s="9">
        <f>Source!AV691</f>
        <v>1</v>
      </c>
      <c r="J783" s="9"/>
      <c r="K783" s="21"/>
      <c r="L783" s="21">
        <f>Source!U691</f>
        <v>5.84</v>
      </c>
    </row>
    <row r="784" spans="1:22" ht="15" x14ac:dyDescent="0.25">
      <c r="A784" s="23"/>
      <c r="B784" s="23"/>
      <c r="C784" s="23"/>
      <c r="D784" s="23"/>
      <c r="E784" s="23"/>
      <c r="F784" s="23"/>
      <c r="G784" s="23"/>
      <c r="H784" s="23"/>
      <c r="I784" s="23"/>
      <c r="J784" s="45">
        <f>K776+K777+K779+K780+K781+K782</f>
        <v>14373.29</v>
      </c>
      <c r="K784" s="45"/>
      <c r="L784" s="24">
        <f>IF(Source!I691&lt;&gt;0, ROUND(J784/Source!I691, 2), 0)</f>
        <v>7186.65</v>
      </c>
      <c r="P784" s="22">
        <f>J784</f>
        <v>14373.29</v>
      </c>
    </row>
    <row r="785" spans="1:22" ht="71.25" x14ac:dyDescent="0.2">
      <c r="A785" s="18">
        <v>88</v>
      </c>
      <c r="B785" s="18">
        <v>88</v>
      </c>
      <c r="C785" s="18" t="str">
        <f>Source!F692</f>
        <v>1.25-2503-3-1/1</v>
      </c>
      <c r="D785" s="18" t="str">
        <f>Source!G692</f>
        <v>Техническое обслуживание эскалатора типа OTIS NCE в зданиях, угол наклона 30-35 градусов, высота подъема до 6 м, скорость 0,5-0,65 м/с, привод эскалатора - ежемесячное</v>
      </c>
      <c r="E785" s="19" t="str">
        <f>Source!H692</f>
        <v>шт.</v>
      </c>
      <c r="F785" s="9">
        <f>Source!I692</f>
        <v>2</v>
      </c>
      <c r="G785" s="21"/>
      <c r="H785" s="20"/>
      <c r="I785" s="9"/>
      <c r="J785" s="9"/>
      <c r="K785" s="21"/>
      <c r="L785" s="21"/>
      <c r="Q785">
        <f>ROUND((Source!BZ692/100)*ROUND((Source!AF692*Source!AV692)*Source!I692, 2), 2)</f>
        <v>2006.68</v>
      </c>
      <c r="R785">
        <f>Source!X692</f>
        <v>2006.68</v>
      </c>
      <c r="S785">
        <f>ROUND((Source!CA692/100)*ROUND((Source!AF692*Source!AV692)*Source!I692, 2), 2)</f>
        <v>286.67</v>
      </c>
      <c r="T785">
        <f>Source!Y692</f>
        <v>286.67</v>
      </c>
      <c r="U785">
        <f>ROUND((175/100)*ROUND((Source!AE692*Source!AV692)*Source!I692, 2), 2)</f>
        <v>260.3</v>
      </c>
      <c r="V785">
        <f>ROUND((108/100)*ROUND(Source!CS692*Source!I692, 2), 2)</f>
        <v>160.63999999999999</v>
      </c>
    </row>
    <row r="786" spans="1:22" ht="14.25" x14ac:dyDescent="0.2">
      <c r="A786" s="18"/>
      <c r="B786" s="18"/>
      <c r="C786" s="18"/>
      <c r="D786" s="18" t="s">
        <v>820</v>
      </c>
      <c r="E786" s="19"/>
      <c r="F786" s="9"/>
      <c r="G786" s="21">
        <f>Source!AO692</f>
        <v>477.78</v>
      </c>
      <c r="H786" s="20" t="str">
        <f>Source!DG692</f>
        <v>)*3</v>
      </c>
      <c r="I786" s="9">
        <f>Source!AV692</f>
        <v>1</v>
      </c>
      <c r="J786" s="9">
        <f>IF(Source!BA692&lt;&gt; 0, Source!BA692, 1)</f>
        <v>1</v>
      </c>
      <c r="K786" s="21">
        <f>Source!S692</f>
        <v>2866.68</v>
      </c>
      <c r="L786" s="21"/>
    </row>
    <row r="787" spans="1:22" ht="14.25" x14ac:dyDescent="0.2">
      <c r="A787" s="18"/>
      <c r="B787" s="18"/>
      <c r="C787" s="18"/>
      <c r="D787" s="18" t="s">
        <v>827</v>
      </c>
      <c r="E787" s="19"/>
      <c r="F787" s="9"/>
      <c r="G787" s="21">
        <f>Source!AM692</f>
        <v>39.090000000000003</v>
      </c>
      <c r="H787" s="20" t="str">
        <f>Source!DE692</f>
        <v>)*3</v>
      </c>
      <c r="I787" s="9">
        <f>Source!AV692</f>
        <v>1</v>
      </c>
      <c r="J787" s="9">
        <f>IF(Source!BB692&lt;&gt; 0, Source!BB692, 1)</f>
        <v>1</v>
      </c>
      <c r="K787" s="21">
        <f>Source!Q692</f>
        <v>234.54</v>
      </c>
      <c r="L787" s="21"/>
    </row>
    <row r="788" spans="1:22" ht="14.25" x14ac:dyDescent="0.2">
      <c r="A788" s="18"/>
      <c r="B788" s="18"/>
      <c r="C788" s="18"/>
      <c r="D788" s="18" t="s">
        <v>828</v>
      </c>
      <c r="E788" s="19"/>
      <c r="F788" s="9"/>
      <c r="G788" s="21">
        <f>Source!AN692</f>
        <v>24.79</v>
      </c>
      <c r="H788" s="20" t="str">
        <f>Source!DF692</f>
        <v>)*3</v>
      </c>
      <c r="I788" s="9">
        <f>Source!AV692</f>
        <v>1</v>
      </c>
      <c r="J788" s="9">
        <f>IF(Source!BS692&lt;&gt; 0, Source!BS692, 1)</f>
        <v>1</v>
      </c>
      <c r="K788" s="26">
        <f>Source!R692</f>
        <v>148.74</v>
      </c>
      <c r="L788" s="21"/>
    </row>
    <row r="789" spans="1:22" ht="14.25" x14ac:dyDescent="0.2">
      <c r="A789" s="18"/>
      <c r="B789" s="18"/>
      <c r="C789" s="18"/>
      <c r="D789" s="18" t="s">
        <v>821</v>
      </c>
      <c r="E789" s="19"/>
      <c r="F789" s="9"/>
      <c r="G789" s="21">
        <f>Source!AL692</f>
        <v>106.53</v>
      </c>
      <c r="H789" s="20" t="str">
        <f>Source!DD692</f>
        <v>)*3</v>
      </c>
      <c r="I789" s="9">
        <f>Source!AW692</f>
        <v>1</v>
      </c>
      <c r="J789" s="9">
        <f>IF(Source!BC692&lt;&gt; 0, Source!BC692, 1)</f>
        <v>1</v>
      </c>
      <c r="K789" s="21">
        <f>Source!P692</f>
        <v>639.17999999999995</v>
      </c>
      <c r="L789" s="21"/>
    </row>
    <row r="790" spans="1:22" ht="14.25" x14ac:dyDescent="0.2">
      <c r="A790" s="18"/>
      <c r="B790" s="18"/>
      <c r="C790" s="18"/>
      <c r="D790" s="18" t="s">
        <v>822</v>
      </c>
      <c r="E790" s="19" t="s">
        <v>823</v>
      </c>
      <c r="F790" s="9">
        <f>Source!AT692</f>
        <v>70</v>
      </c>
      <c r="G790" s="21"/>
      <c r="H790" s="20"/>
      <c r="I790" s="9"/>
      <c r="J790" s="9"/>
      <c r="K790" s="21">
        <f>SUM(R785:R789)</f>
        <v>2006.68</v>
      </c>
      <c r="L790" s="21"/>
    </row>
    <row r="791" spans="1:22" ht="14.25" x14ac:dyDescent="0.2">
      <c r="A791" s="18"/>
      <c r="B791" s="18"/>
      <c r="C791" s="18"/>
      <c r="D791" s="18" t="s">
        <v>824</v>
      </c>
      <c r="E791" s="19" t="s">
        <v>823</v>
      </c>
      <c r="F791" s="9">
        <f>Source!AU692</f>
        <v>10</v>
      </c>
      <c r="G791" s="21"/>
      <c r="H791" s="20"/>
      <c r="I791" s="9"/>
      <c r="J791" s="9"/>
      <c r="K791" s="21">
        <f>SUM(T785:T790)</f>
        <v>286.67</v>
      </c>
      <c r="L791" s="21"/>
    </row>
    <row r="792" spans="1:22" ht="14.25" x14ac:dyDescent="0.2">
      <c r="A792" s="18"/>
      <c r="B792" s="18"/>
      <c r="C792" s="18"/>
      <c r="D792" s="18" t="s">
        <v>829</v>
      </c>
      <c r="E792" s="19" t="s">
        <v>823</v>
      </c>
      <c r="F792" s="9">
        <f>108</f>
        <v>108</v>
      </c>
      <c r="G792" s="21"/>
      <c r="H792" s="20"/>
      <c r="I792" s="9"/>
      <c r="J792" s="9"/>
      <c r="K792" s="21">
        <f>SUM(V785:V791)</f>
        <v>160.63999999999999</v>
      </c>
      <c r="L792" s="21"/>
    </row>
    <row r="793" spans="1:22" ht="14.25" x14ac:dyDescent="0.2">
      <c r="A793" s="18"/>
      <c r="B793" s="18"/>
      <c r="C793" s="18"/>
      <c r="D793" s="18" t="s">
        <v>825</v>
      </c>
      <c r="E793" s="19" t="s">
        <v>826</v>
      </c>
      <c r="F793" s="9">
        <f>Source!AQ692</f>
        <v>0.72</v>
      </c>
      <c r="G793" s="21"/>
      <c r="H793" s="20" t="str">
        <f>Source!DI692</f>
        <v>)*3</v>
      </c>
      <c r="I793" s="9">
        <f>Source!AV692</f>
        <v>1</v>
      </c>
      <c r="J793" s="9"/>
      <c r="K793" s="21"/>
      <c r="L793" s="21">
        <f>Source!U692</f>
        <v>4.32</v>
      </c>
    </row>
    <row r="794" spans="1:22" ht="15" x14ac:dyDescent="0.25">
      <c r="A794" s="23"/>
      <c r="B794" s="23"/>
      <c r="C794" s="23"/>
      <c r="D794" s="23"/>
      <c r="E794" s="23"/>
      <c r="F794" s="23"/>
      <c r="G794" s="23"/>
      <c r="H794" s="23"/>
      <c r="I794" s="23"/>
      <c r="J794" s="45">
        <f>K786+K787+K789+K790+K791+K792</f>
        <v>6194.39</v>
      </c>
      <c r="K794" s="45"/>
      <c r="L794" s="24">
        <f>IF(Source!I692&lt;&gt;0, ROUND(J794/Source!I692, 2), 0)</f>
        <v>3097.2</v>
      </c>
      <c r="P794" s="22">
        <f>J794</f>
        <v>6194.39</v>
      </c>
    </row>
    <row r="795" spans="1:22" ht="71.25" x14ac:dyDescent="0.2">
      <c r="A795" s="18">
        <v>89</v>
      </c>
      <c r="B795" s="18">
        <v>89</v>
      </c>
      <c r="C795" s="18" t="str">
        <f>Source!F693</f>
        <v>1.25-2503-3-2/1</v>
      </c>
      <c r="D795" s="18" t="str">
        <f>Source!G693</f>
        <v>Техническое обслуживание эскалатора типа OTIS NCE в зданиях, угол наклона 30-35 градусов, высота подъема до 6 м, скорость 0,5-0,65 м/с, привод эскалатора - годовое</v>
      </c>
      <c r="E795" s="19" t="str">
        <f>Source!H693</f>
        <v>шт.</v>
      </c>
      <c r="F795" s="9">
        <f>Source!I693</f>
        <v>2</v>
      </c>
      <c r="G795" s="21"/>
      <c r="H795" s="20"/>
      <c r="I795" s="9"/>
      <c r="J795" s="9"/>
      <c r="K795" s="21"/>
      <c r="L795" s="21"/>
      <c r="Q795">
        <f>ROUND((Source!BZ693/100)*ROUND((Source!AF693*Source!AV693)*Source!I693, 2), 2)</f>
        <v>947.59</v>
      </c>
      <c r="R795">
        <f>Source!X693</f>
        <v>947.59</v>
      </c>
      <c r="S795">
        <f>ROUND((Source!CA693/100)*ROUND((Source!AF693*Source!AV693)*Source!I693, 2), 2)</f>
        <v>135.37</v>
      </c>
      <c r="T795">
        <f>Source!Y693</f>
        <v>135.37</v>
      </c>
      <c r="U795">
        <f>ROUND((175/100)*ROUND((Source!AE693*Source!AV693)*Source!I693, 2), 2)</f>
        <v>144.59</v>
      </c>
      <c r="V795">
        <f>ROUND((108/100)*ROUND(Source!CS693*Source!I693, 2), 2)</f>
        <v>89.23</v>
      </c>
    </row>
    <row r="796" spans="1:22" ht="14.25" x14ac:dyDescent="0.2">
      <c r="A796" s="18"/>
      <c r="B796" s="18"/>
      <c r="C796" s="18"/>
      <c r="D796" s="18" t="s">
        <v>820</v>
      </c>
      <c r="E796" s="19"/>
      <c r="F796" s="9"/>
      <c r="G796" s="21">
        <f>Source!AO693</f>
        <v>676.85</v>
      </c>
      <c r="H796" s="20" t="str">
        <f>Source!DG693</f>
        <v/>
      </c>
      <c r="I796" s="9">
        <f>Source!AV693</f>
        <v>1</v>
      </c>
      <c r="J796" s="9">
        <f>IF(Source!BA693&lt;&gt; 0, Source!BA693, 1)</f>
        <v>1</v>
      </c>
      <c r="K796" s="21">
        <f>Source!S693</f>
        <v>1353.7</v>
      </c>
      <c r="L796" s="21"/>
    </row>
    <row r="797" spans="1:22" ht="14.25" x14ac:dyDescent="0.2">
      <c r="A797" s="18"/>
      <c r="B797" s="18"/>
      <c r="C797" s="18"/>
      <c r="D797" s="18" t="s">
        <v>827</v>
      </c>
      <c r="E797" s="19"/>
      <c r="F797" s="9"/>
      <c r="G797" s="21">
        <f>Source!AM693</f>
        <v>65.150000000000006</v>
      </c>
      <c r="H797" s="20" t="str">
        <f>Source!DE693</f>
        <v/>
      </c>
      <c r="I797" s="9">
        <f>Source!AV693</f>
        <v>1</v>
      </c>
      <c r="J797" s="9">
        <f>IF(Source!BB693&lt;&gt; 0, Source!BB693, 1)</f>
        <v>1</v>
      </c>
      <c r="K797" s="21">
        <f>Source!Q693</f>
        <v>130.30000000000001</v>
      </c>
      <c r="L797" s="21"/>
    </row>
    <row r="798" spans="1:22" ht="14.25" x14ac:dyDescent="0.2">
      <c r="A798" s="18"/>
      <c r="B798" s="18"/>
      <c r="C798" s="18"/>
      <c r="D798" s="18" t="s">
        <v>828</v>
      </c>
      <c r="E798" s="19"/>
      <c r="F798" s="9"/>
      <c r="G798" s="21">
        <f>Source!AN693</f>
        <v>41.31</v>
      </c>
      <c r="H798" s="20" t="str">
        <f>Source!DF693</f>
        <v/>
      </c>
      <c r="I798" s="9">
        <f>Source!AV693</f>
        <v>1</v>
      </c>
      <c r="J798" s="9">
        <f>IF(Source!BS693&lt;&gt; 0, Source!BS693, 1)</f>
        <v>1</v>
      </c>
      <c r="K798" s="26">
        <f>Source!R693</f>
        <v>82.62</v>
      </c>
      <c r="L798" s="21"/>
    </row>
    <row r="799" spans="1:22" ht="14.25" x14ac:dyDescent="0.2">
      <c r="A799" s="18"/>
      <c r="B799" s="18"/>
      <c r="C799" s="18"/>
      <c r="D799" s="18" t="s">
        <v>821</v>
      </c>
      <c r="E799" s="19"/>
      <c r="F799" s="9"/>
      <c r="G799" s="21">
        <f>Source!AL693</f>
        <v>135.4</v>
      </c>
      <c r="H799" s="20" t="str">
        <f>Source!DD693</f>
        <v/>
      </c>
      <c r="I799" s="9">
        <f>Source!AW693</f>
        <v>1</v>
      </c>
      <c r="J799" s="9">
        <f>IF(Source!BC693&lt;&gt; 0, Source!BC693, 1)</f>
        <v>1</v>
      </c>
      <c r="K799" s="21">
        <f>Source!P693</f>
        <v>270.8</v>
      </c>
      <c r="L799" s="21"/>
    </row>
    <row r="800" spans="1:22" ht="14.25" x14ac:dyDescent="0.2">
      <c r="A800" s="18"/>
      <c r="B800" s="18"/>
      <c r="C800" s="18"/>
      <c r="D800" s="18" t="s">
        <v>822</v>
      </c>
      <c r="E800" s="19" t="s">
        <v>823</v>
      </c>
      <c r="F800" s="9">
        <f>Source!AT693</f>
        <v>70</v>
      </c>
      <c r="G800" s="21"/>
      <c r="H800" s="20"/>
      <c r="I800" s="9"/>
      <c r="J800" s="9"/>
      <c r="K800" s="21">
        <f>SUM(R795:R799)</f>
        <v>947.59</v>
      </c>
      <c r="L800" s="21"/>
    </row>
    <row r="801" spans="1:22" ht="14.25" x14ac:dyDescent="0.2">
      <c r="A801" s="18"/>
      <c r="B801" s="18"/>
      <c r="C801" s="18"/>
      <c r="D801" s="18" t="s">
        <v>824</v>
      </c>
      <c r="E801" s="19" t="s">
        <v>823</v>
      </c>
      <c r="F801" s="9">
        <f>Source!AU693</f>
        <v>10</v>
      </c>
      <c r="G801" s="21"/>
      <c r="H801" s="20"/>
      <c r="I801" s="9"/>
      <c r="J801" s="9"/>
      <c r="K801" s="21">
        <f>SUM(T795:T800)</f>
        <v>135.37</v>
      </c>
      <c r="L801" s="21"/>
    </row>
    <row r="802" spans="1:22" ht="14.25" x14ac:dyDescent="0.2">
      <c r="A802" s="18"/>
      <c r="B802" s="18"/>
      <c r="C802" s="18"/>
      <c r="D802" s="18" t="s">
        <v>829</v>
      </c>
      <c r="E802" s="19" t="s">
        <v>823</v>
      </c>
      <c r="F802" s="9">
        <f>108</f>
        <v>108</v>
      </c>
      <c r="G802" s="21"/>
      <c r="H802" s="20"/>
      <c r="I802" s="9"/>
      <c r="J802" s="9"/>
      <c r="K802" s="21">
        <f>SUM(V795:V801)</f>
        <v>89.23</v>
      </c>
      <c r="L802" s="21"/>
    </row>
    <row r="803" spans="1:22" ht="14.25" x14ac:dyDescent="0.2">
      <c r="A803" s="18"/>
      <c r="B803" s="18"/>
      <c r="C803" s="18"/>
      <c r="D803" s="18" t="s">
        <v>825</v>
      </c>
      <c r="E803" s="19" t="s">
        <v>826</v>
      </c>
      <c r="F803" s="9">
        <f>Source!AQ693</f>
        <v>1.02</v>
      </c>
      <c r="G803" s="21"/>
      <c r="H803" s="20" t="str">
        <f>Source!DI693</f>
        <v/>
      </c>
      <c r="I803" s="9">
        <f>Source!AV693</f>
        <v>1</v>
      </c>
      <c r="J803" s="9"/>
      <c r="K803" s="21"/>
      <c r="L803" s="21">
        <f>Source!U693</f>
        <v>2.04</v>
      </c>
    </row>
    <row r="804" spans="1:22" ht="15" x14ac:dyDescent="0.25">
      <c r="A804" s="23"/>
      <c r="B804" s="23"/>
      <c r="C804" s="23"/>
      <c r="D804" s="23"/>
      <c r="E804" s="23"/>
      <c r="F804" s="23"/>
      <c r="G804" s="23"/>
      <c r="H804" s="23"/>
      <c r="I804" s="23"/>
      <c r="J804" s="45">
        <f>K796+K797+K799+K800+K801+K802</f>
        <v>2926.99</v>
      </c>
      <c r="K804" s="45"/>
      <c r="L804" s="24">
        <f>IF(Source!I693&lt;&gt;0, ROUND(J804/Source!I693, 2), 0)</f>
        <v>1463.5</v>
      </c>
      <c r="P804" s="22">
        <f>J804</f>
        <v>2926.99</v>
      </c>
    </row>
    <row r="805" spans="1:22" ht="85.5" x14ac:dyDescent="0.2">
      <c r="A805" s="18">
        <v>90</v>
      </c>
      <c r="B805" s="18">
        <v>90</v>
      </c>
      <c r="C805" s="18" t="str">
        <f>Source!F694</f>
        <v>1.25-2503-7-1/1</v>
      </c>
      <c r="D805" s="18" t="str">
        <f>Source!G694</f>
        <v>Техническое обслуживание эскалатора типа OTIS NCE в зданиях, угол наклона 30-35 градусов, высота подъема до 6 м, скорость 0,5-0,65 м/с, лестничное полотно, балюстрада, фартук - ежемесячное</v>
      </c>
      <c r="E805" s="19" t="str">
        <f>Source!H694</f>
        <v>компл.</v>
      </c>
      <c r="F805" s="9">
        <f>Source!I694</f>
        <v>2</v>
      </c>
      <c r="G805" s="21"/>
      <c r="H805" s="20"/>
      <c r="I805" s="9"/>
      <c r="J805" s="9"/>
      <c r="K805" s="21"/>
      <c r="L805" s="21"/>
      <c r="Q805">
        <f>ROUND((Source!BZ694/100)*ROUND((Source!AF694*Source!AV694)*Source!I694, 2), 2)</f>
        <v>1040.48</v>
      </c>
      <c r="R805">
        <f>Source!X694</f>
        <v>1040.48</v>
      </c>
      <c r="S805">
        <f>ROUND((Source!CA694/100)*ROUND((Source!AF694*Source!AV694)*Source!I694, 2), 2)</f>
        <v>148.63999999999999</v>
      </c>
      <c r="T805">
        <f>Source!Y694</f>
        <v>148.63999999999999</v>
      </c>
      <c r="U805">
        <f>ROUND((175/100)*ROUND((Source!AE694*Source!AV694)*Source!I694, 2), 2)</f>
        <v>173.53</v>
      </c>
      <c r="V805">
        <f>ROUND((108/100)*ROUND(Source!CS694*Source!I694, 2), 2)</f>
        <v>107.09</v>
      </c>
    </row>
    <row r="806" spans="1:22" ht="14.25" x14ac:dyDescent="0.2">
      <c r="A806" s="18"/>
      <c r="B806" s="18"/>
      <c r="C806" s="18"/>
      <c r="D806" s="18" t="s">
        <v>820</v>
      </c>
      <c r="E806" s="19"/>
      <c r="F806" s="9"/>
      <c r="G806" s="21">
        <f>Source!AO694</f>
        <v>371.6</v>
      </c>
      <c r="H806" s="20" t="str">
        <f>Source!DG694</f>
        <v>)*2</v>
      </c>
      <c r="I806" s="9">
        <f>Source!AV694</f>
        <v>1</v>
      </c>
      <c r="J806" s="9">
        <f>IF(Source!BA694&lt;&gt; 0, Source!BA694, 1)</f>
        <v>1</v>
      </c>
      <c r="K806" s="21">
        <f>Source!S694</f>
        <v>1486.4</v>
      </c>
      <c r="L806" s="21"/>
    </row>
    <row r="807" spans="1:22" ht="14.25" x14ac:dyDescent="0.2">
      <c r="A807" s="18"/>
      <c r="B807" s="18"/>
      <c r="C807" s="18"/>
      <c r="D807" s="18" t="s">
        <v>827</v>
      </c>
      <c r="E807" s="19"/>
      <c r="F807" s="9"/>
      <c r="G807" s="21">
        <f>Source!AM694</f>
        <v>39.090000000000003</v>
      </c>
      <c r="H807" s="20" t="str">
        <f>Source!DE694</f>
        <v>)*2</v>
      </c>
      <c r="I807" s="9">
        <f>Source!AV694</f>
        <v>1</v>
      </c>
      <c r="J807" s="9">
        <f>IF(Source!BB694&lt;&gt; 0, Source!BB694, 1)</f>
        <v>1</v>
      </c>
      <c r="K807" s="21">
        <f>Source!Q694</f>
        <v>156.36000000000001</v>
      </c>
      <c r="L807" s="21"/>
    </row>
    <row r="808" spans="1:22" ht="14.25" x14ac:dyDescent="0.2">
      <c r="A808" s="18"/>
      <c r="B808" s="18"/>
      <c r="C808" s="18"/>
      <c r="D808" s="18" t="s">
        <v>828</v>
      </c>
      <c r="E808" s="19"/>
      <c r="F808" s="9"/>
      <c r="G808" s="21">
        <f>Source!AN694</f>
        <v>24.79</v>
      </c>
      <c r="H808" s="20" t="str">
        <f>Source!DF694</f>
        <v>)*2</v>
      </c>
      <c r="I808" s="9">
        <f>Source!AV694</f>
        <v>1</v>
      </c>
      <c r="J808" s="9">
        <f>IF(Source!BS694&lt;&gt; 0, Source!BS694, 1)</f>
        <v>1</v>
      </c>
      <c r="K808" s="26">
        <f>Source!R694</f>
        <v>99.16</v>
      </c>
      <c r="L808" s="21"/>
    </row>
    <row r="809" spans="1:22" ht="14.25" x14ac:dyDescent="0.2">
      <c r="A809" s="18"/>
      <c r="B809" s="18"/>
      <c r="C809" s="18"/>
      <c r="D809" s="18" t="s">
        <v>822</v>
      </c>
      <c r="E809" s="19" t="s">
        <v>823</v>
      </c>
      <c r="F809" s="9">
        <f>Source!AT694</f>
        <v>70</v>
      </c>
      <c r="G809" s="21"/>
      <c r="H809" s="20"/>
      <c r="I809" s="9"/>
      <c r="J809" s="9"/>
      <c r="K809" s="21">
        <f>SUM(R805:R808)</f>
        <v>1040.48</v>
      </c>
      <c r="L809" s="21"/>
    </row>
    <row r="810" spans="1:22" ht="14.25" x14ac:dyDescent="0.2">
      <c r="A810" s="18"/>
      <c r="B810" s="18"/>
      <c r="C810" s="18"/>
      <c r="D810" s="18" t="s">
        <v>824</v>
      </c>
      <c r="E810" s="19" t="s">
        <v>823</v>
      </c>
      <c r="F810" s="9">
        <f>Source!AU694</f>
        <v>10</v>
      </c>
      <c r="G810" s="21"/>
      <c r="H810" s="20"/>
      <c r="I810" s="9"/>
      <c r="J810" s="9"/>
      <c r="K810" s="21">
        <f>SUM(T805:T809)</f>
        <v>148.63999999999999</v>
      </c>
      <c r="L810" s="21"/>
    </row>
    <row r="811" spans="1:22" ht="14.25" x14ac:dyDescent="0.2">
      <c r="A811" s="18"/>
      <c r="B811" s="18"/>
      <c r="C811" s="18"/>
      <c r="D811" s="18" t="s">
        <v>829</v>
      </c>
      <c r="E811" s="19" t="s">
        <v>823</v>
      </c>
      <c r="F811" s="9">
        <f>108</f>
        <v>108</v>
      </c>
      <c r="G811" s="21"/>
      <c r="H811" s="20"/>
      <c r="I811" s="9"/>
      <c r="J811" s="9"/>
      <c r="K811" s="21">
        <f>SUM(V805:V810)</f>
        <v>107.09</v>
      </c>
      <c r="L811" s="21"/>
    </row>
    <row r="812" spans="1:22" ht="14.25" x14ac:dyDescent="0.2">
      <c r="A812" s="18"/>
      <c r="B812" s="18"/>
      <c r="C812" s="18"/>
      <c r="D812" s="18" t="s">
        <v>825</v>
      </c>
      <c r="E812" s="19" t="s">
        <v>826</v>
      </c>
      <c r="F812" s="9">
        <f>Source!AQ694</f>
        <v>0.56000000000000005</v>
      </c>
      <c r="G812" s="21"/>
      <c r="H812" s="20" t="str">
        <f>Source!DI694</f>
        <v>)*2</v>
      </c>
      <c r="I812" s="9">
        <f>Source!AV694</f>
        <v>1</v>
      </c>
      <c r="J812" s="9"/>
      <c r="K812" s="21"/>
      <c r="L812" s="21">
        <f>Source!U694</f>
        <v>2.2400000000000002</v>
      </c>
    </row>
    <row r="813" spans="1:22" ht="15" x14ac:dyDescent="0.25">
      <c r="A813" s="23"/>
      <c r="B813" s="23"/>
      <c r="C813" s="23"/>
      <c r="D813" s="23"/>
      <c r="E813" s="23"/>
      <c r="F813" s="23"/>
      <c r="G813" s="23"/>
      <c r="H813" s="23"/>
      <c r="I813" s="23"/>
      <c r="J813" s="45">
        <f>K806+K807+K809+K810+K811</f>
        <v>2938.9700000000003</v>
      </c>
      <c r="K813" s="45"/>
      <c r="L813" s="24">
        <f>IF(Source!I694&lt;&gt;0, ROUND(J813/Source!I694, 2), 0)</f>
        <v>1469.49</v>
      </c>
      <c r="P813" s="22">
        <f>J813</f>
        <v>2938.9700000000003</v>
      </c>
    </row>
    <row r="814" spans="1:22" ht="85.5" x14ac:dyDescent="0.2">
      <c r="A814" s="18">
        <v>91</v>
      </c>
      <c r="B814" s="18">
        <v>91</v>
      </c>
      <c r="C814" s="18" t="str">
        <f>Source!F695</f>
        <v>1.25-2503-7-2/1</v>
      </c>
      <c r="D814" s="18" t="str">
        <f>Source!G695</f>
        <v>Техническое обслуживание эскалатора типа OTIS NCE в зданиях, угол наклона 30-35 градусов, высота подъема до 6 м, скорость 0,5-0,65 м/с, лестничное полотно, балюстрада, фартук - полугодовое</v>
      </c>
      <c r="E814" s="19" t="str">
        <f>Source!H695</f>
        <v>компл.</v>
      </c>
      <c r="F814" s="9">
        <f>Source!I695</f>
        <v>2</v>
      </c>
      <c r="G814" s="21"/>
      <c r="H814" s="20"/>
      <c r="I814" s="9"/>
      <c r="J814" s="9"/>
      <c r="K814" s="21"/>
      <c r="L814" s="21"/>
      <c r="Q814">
        <f>ROUND((Source!BZ695/100)*ROUND((Source!AF695*Source!AV695)*Source!I695, 2), 2)</f>
        <v>798.94</v>
      </c>
      <c r="R814">
        <f>Source!X695</f>
        <v>798.94</v>
      </c>
      <c r="S814">
        <f>ROUND((Source!CA695/100)*ROUND((Source!AF695*Source!AV695)*Source!I695, 2), 2)</f>
        <v>114.13</v>
      </c>
      <c r="T814">
        <f>Source!Y695</f>
        <v>114.13</v>
      </c>
      <c r="U814">
        <f>ROUND((175/100)*ROUND((Source!AE695*Source!AV695)*Source!I695, 2), 2)</f>
        <v>115.68</v>
      </c>
      <c r="V814">
        <f>ROUND((108/100)*ROUND(Source!CS695*Source!I695, 2), 2)</f>
        <v>71.39</v>
      </c>
    </row>
    <row r="815" spans="1:22" ht="14.25" x14ac:dyDescent="0.2">
      <c r="A815" s="18"/>
      <c r="B815" s="18"/>
      <c r="C815" s="18"/>
      <c r="D815" s="18" t="s">
        <v>820</v>
      </c>
      <c r="E815" s="19"/>
      <c r="F815" s="9"/>
      <c r="G815" s="21">
        <f>Source!AO695</f>
        <v>570.66999999999996</v>
      </c>
      <c r="H815" s="20" t="str">
        <f>Source!DG695</f>
        <v/>
      </c>
      <c r="I815" s="9">
        <f>Source!AV695</f>
        <v>1</v>
      </c>
      <c r="J815" s="9">
        <f>IF(Source!BA695&lt;&gt; 0, Source!BA695, 1)</f>
        <v>1</v>
      </c>
      <c r="K815" s="21">
        <f>Source!S695</f>
        <v>1141.3399999999999</v>
      </c>
      <c r="L815" s="21"/>
    </row>
    <row r="816" spans="1:22" ht="14.25" x14ac:dyDescent="0.2">
      <c r="A816" s="18"/>
      <c r="B816" s="18"/>
      <c r="C816" s="18"/>
      <c r="D816" s="18" t="s">
        <v>827</v>
      </c>
      <c r="E816" s="19"/>
      <c r="F816" s="9"/>
      <c r="G816" s="21">
        <f>Source!AM695</f>
        <v>52.12</v>
      </c>
      <c r="H816" s="20" t="str">
        <f>Source!DE695</f>
        <v/>
      </c>
      <c r="I816" s="9">
        <f>Source!AV695</f>
        <v>1</v>
      </c>
      <c r="J816" s="9">
        <f>IF(Source!BB695&lt;&gt; 0, Source!BB695, 1)</f>
        <v>1</v>
      </c>
      <c r="K816" s="21">
        <f>Source!Q695</f>
        <v>104.24</v>
      </c>
      <c r="L816" s="21"/>
    </row>
    <row r="817" spans="1:22" ht="14.25" x14ac:dyDescent="0.2">
      <c r="A817" s="18"/>
      <c r="B817" s="18"/>
      <c r="C817" s="18"/>
      <c r="D817" s="18" t="s">
        <v>828</v>
      </c>
      <c r="E817" s="19"/>
      <c r="F817" s="9"/>
      <c r="G817" s="21">
        <f>Source!AN695</f>
        <v>33.049999999999997</v>
      </c>
      <c r="H817" s="20" t="str">
        <f>Source!DF695</f>
        <v/>
      </c>
      <c r="I817" s="9">
        <f>Source!AV695</f>
        <v>1</v>
      </c>
      <c r="J817" s="9">
        <f>IF(Source!BS695&lt;&gt; 0, Source!BS695, 1)</f>
        <v>1</v>
      </c>
      <c r="K817" s="26">
        <f>Source!R695</f>
        <v>66.099999999999994</v>
      </c>
      <c r="L817" s="21"/>
    </row>
    <row r="818" spans="1:22" ht="14.25" x14ac:dyDescent="0.2">
      <c r="A818" s="18"/>
      <c r="B818" s="18"/>
      <c r="C818" s="18"/>
      <c r="D818" s="18" t="s">
        <v>822</v>
      </c>
      <c r="E818" s="19" t="s">
        <v>823</v>
      </c>
      <c r="F818" s="9">
        <f>Source!AT695</f>
        <v>70</v>
      </c>
      <c r="G818" s="21"/>
      <c r="H818" s="20"/>
      <c r="I818" s="9"/>
      <c r="J818" s="9"/>
      <c r="K818" s="21">
        <f>SUM(R814:R817)</f>
        <v>798.94</v>
      </c>
      <c r="L818" s="21"/>
    </row>
    <row r="819" spans="1:22" ht="14.25" x14ac:dyDescent="0.2">
      <c r="A819" s="18"/>
      <c r="B819" s="18"/>
      <c r="C819" s="18"/>
      <c r="D819" s="18" t="s">
        <v>824</v>
      </c>
      <c r="E819" s="19" t="s">
        <v>823</v>
      </c>
      <c r="F819" s="9">
        <f>Source!AU695</f>
        <v>10</v>
      </c>
      <c r="G819" s="21"/>
      <c r="H819" s="20"/>
      <c r="I819" s="9"/>
      <c r="J819" s="9"/>
      <c r="K819" s="21">
        <f>SUM(T814:T818)</f>
        <v>114.13</v>
      </c>
      <c r="L819" s="21"/>
    </row>
    <row r="820" spans="1:22" ht="14.25" x14ac:dyDescent="0.2">
      <c r="A820" s="18"/>
      <c r="B820" s="18"/>
      <c r="C820" s="18"/>
      <c r="D820" s="18" t="s">
        <v>829</v>
      </c>
      <c r="E820" s="19" t="s">
        <v>823</v>
      </c>
      <c r="F820" s="9">
        <f>108</f>
        <v>108</v>
      </c>
      <c r="G820" s="21"/>
      <c r="H820" s="20"/>
      <c r="I820" s="9"/>
      <c r="J820" s="9"/>
      <c r="K820" s="21">
        <f>SUM(V814:V819)</f>
        <v>71.39</v>
      </c>
      <c r="L820" s="21"/>
    </row>
    <row r="821" spans="1:22" ht="14.25" x14ac:dyDescent="0.2">
      <c r="A821" s="18"/>
      <c r="B821" s="18"/>
      <c r="C821" s="18"/>
      <c r="D821" s="18" t="s">
        <v>825</v>
      </c>
      <c r="E821" s="19" t="s">
        <v>826</v>
      </c>
      <c r="F821" s="9">
        <f>Source!AQ695</f>
        <v>0.86</v>
      </c>
      <c r="G821" s="21"/>
      <c r="H821" s="20" t="str">
        <f>Source!DI695</f>
        <v/>
      </c>
      <c r="I821" s="9">
        <f>Source!AV695</f>
        <v>1</v>
      </c>
      <c r="J821" s="9"/>
      <c r="K821" s="21"/>
      <c r="L821" s="21">
        <f>Source!U695</f>
        <v>1.72</v>
      </c>
    </row>
    <row r="822" spans="1:22" ht="15" x14ac:dyDescent="0.25">
      <c r="A822" s="23"/>
      <c r="B822" s="23"/>
      <c r="C822" s="23"/>
      <c r="D822" s="23"/>
      <c r="E822" s="23"/>
      <c r="F822" s="23"/>
      <c r="G822" s="23"/>
      <c r="H822" s="23"/>
      <c r="I822" s="23"/>
      <c r="J822" s="45">
        <f>K815+K816+K818+K819+K820</f>
        <v>2230.04</v>
      </c>
      <c r="K822" s="45"/>
      <c r="L822" s="24">
        <f>IF(Source!I695&lt;&gt;0, ROUND(J822/Source!I695, 2), 0)</f>
        <v>1115.02</v>
      </c>
      <c r="P822" s="22">
        <f>J822</f>
        <v>2230.04</v>
      </c>
    </row>
    <row r="823" spans="1:22" ht="71.25" x14ac:dyDescent="0.2">
      <c r="A823" s="18">
        <v>92</v>
      </c>
      <c r="B823" s="18">
        <v>92</v>
      </c>
      <c r="C823" s="18" t="str">
        <f>Source!F696</f>
        <v>1.25-2503-7-3/1</v>
      </c>
      <c r="D823" s="18" t="str">
        <f>Source!G696</f>
        <v>Техническое обслуживание эскалатора типа OTIS NCE в зданиях, угол наклона 30-35 градусов, высота подъема до 6 м, скорость 0,5-0,65 м/с, лестничное полотно, балюстрада, фартук - годовое</v>
      </c>
      <c r="E823" s="19" t="str">
        <f>Source!H696</f>
        <v>компл.</v>
      </c>
      <c r="F823" s="9">
        <f>Source!I696</f>
        <v>2</v>
      </c>
      <c r="G823" s="21"/>
      <c r="H823" s="20"/>
      <c r="I823" s="9"/>
      <c r="J823" s="9"/>
      <c r="K823" s="21"/>
      <c r="L823" s="21"/>
      <c r="Q823">
        <f>ROUND((Source!BZ696/100)*ROUND((Source!AF696*Source!AV696)*Source!I696, 2), 2)</f>
        <v>3344.42</v>
      </c>
      <c r="R823">
        <f>Source!X696</f>
        <v>3344.42</v>
      </c>
      <c r="S823">
        <f>ROUND((Source!CA696/100)*ROUND((Source!AF696*Source!AV696)*Source!I696, 2), 2)</f>
        <v>477.77</v>
      </c>
      <c r="T823">
        <f>Source!Y696</f>
        <v>477.77</v>
      </c>
      <c r="U823">
        <f>ROUND((175/100)*ROUND((Source!AE696*Source!AV696)*Source!I696, 2), 2)</f>
        <v>491.58</v>
      </c>
      <c r="V823">
        <f>ROUND((108/100)*ROUND(Source!CS696*Source!I696, 2), 2)</f>
        <v>303.37</v>
      </c>
    </row>
    <row r="824" spans="1:22" ht="14.25" x14ac:dyDescent="0.2">
      <c r="A824" s="18"/>
      <c r="B824" s="18"/>
      <c r="C824" s="18"/>
      <c r="D824" s="18" t="s">
        <v>820</v>
      </c>
      <c r="E824" s="19"/>
      <c r="F824" s="9"/>
      <c r="G824" s="21">
        <f>Source!AO696</f>
        <v>2388.87</v>
      </c>
      <c r="H824" s="20" t="str">
        <f>Source!DG696</f>
        <v/>
      </c>
      <c r="I824" s="9">
        <f>Source!AV696</f>
        <v>1</v>
      </c>
      <c r="J824" s="9">
        <f>IF(Source!BA696&lt;&gt; 0, Source!BA696, 1)</f>
        <v>1</v>
      </c>
      <c r="K824" s="21">
        <f>Source!S696</f>
        <v>4777.74</v>
      </c>
      <c r="L824" s="21"/>
    </row>
    <row r="825" spans="1:22" ht="14.25" x14ac:dyDescent="0.2">
      <c r="A825" s="18"/>
      <c r="B825" s="18"/>
      <c r="C825" s="18"/>
      <c r="D825" s="18" t="s">
        <v>827</v>
      </c>
      <c r="E825" s="19"/>
      <c r="F825" s="9"/>
      <c r="G825" s="21">
        <f>Source!AM696</f>
        <v>221.51</v>
      </c>
      <c r="H825" s="20" t="str">
        <f>Source!DE696</f>
        <v/>
      </c>
      <c r="I825" s="9">
        <f>Source!AV696</f>
        <v>1</v>
      </c>
      <c r="J825" s="9">
        <f>IF(Source!BB696&lt;&gt; 0, Source!BB696, 1)</f>
        <v>1</v>
      </c>
      <c r="K825" s="21">
        <f>Source!Q696</f>
        <v>443.02</v>
      </c>
      <c r="L825" s="21"/>
    </row>
    <row r="826" spans="1:22" ht="14.25" x14ac:dyDescent="0.2">
      <c r="A826" s="18"/>
      <c r="B826" s="18"/>
      <c r="C826" s="18"/>
      <c r="D826" s="18" t="s">
        <v>828</v>
      </c>
      <c r="E826" s="19"/>
      <c r="F826" s="9"/>
      <c r="G826" s="21">
        <f>Source!AN696</f>
        <v>140.44999999999999</v>
      </c>
      <c r="H826" s="20" t="str">
        <f>Source!DF696</f>
        <v/>
      </c>
      <c r="I826" s="9">
        <f>Source!AV696</f>
        <v>1</v>
      </c>
      <c r="J826" s="9">
        <f>IF(Source!BS696&lt;&gt; 0, Source!BS696, 1)</f>
        <v>1</v>
      </c>
      <c r="K826" s="26">
        <f>Source!R696</f>
        <v>280.89999999999998</v>
      </c>
      <c r="L826" s="21"/>
    </row>
    <row r="827" spans="1:22" ht="14.25" x14ac:dyDescent="0.2">
      <c r="A827" s="18"/>
      <c r="B827" s="18"/>
      <c r="C827" s="18"/>
      <c r="D827" s="18" t="s">
        <v>821</v>
      </c>
      <c r="E827" s="19"/>
      <c r="F827" s="9"/>
      <c r="G827" s="21">
        <f>Source!AL696</f>
        <v>3396.7</v>
      </c>
      <c r="H827" s="20" t="str">
        <f>Source!DD696</f>
        <v/>
      </c>
      <c r="I827" s="9">
        <f>Source!AW696</f>
        <v>1</v>
      </c>
      <c r="J827" s="9">
        <f>IF(Source!BC696&lt;&gt; 0, Source!BC696, 1)</f>
        <v>1</v>
      </c>
      <c r="K827" s="21">
        <f>Source!P696</f>
        <v>6793.4</v>
      </c>
      <c r="L827" s="21"/>
    </row>
    <row r="828" spans="1:22" ht="14.25" x14ac:dyDescent="0.2">
      <c r="A828" s="18"/>
      <c r="B828" s="18"/>
      <c r="C828" s="18"/>
      <c r="D828" s="18" t="s">
        <v>822</v>
      </c>
      <c r="E828" s="19" t="s">
        <v>823</v>
      </c>
      <c r="F828" s="9">
        <f>Source!AT696</f>
        <v>70</v>
      </c>
      <c r="G828" s="21"/>
      <c r="H828" s="20"/>
      <c r="I828" s="9"/>
      <c r="J828" s="9"/>
      <c r="K828" s="21">
        <f>SUM(R823:R827)</f>
        <v>3344.42</v>
      </c>
      <c r="L828" s="21"/>
    </row>
    <row r="829" spans="1:22" ht="14.25" x14ac:dyDescent="0.2">
      <c r="A829" s="18"/>
      <c r="B829" s="18"/>
      <c r="C829" s="18"/>
      <c r="D829" s="18" t="s">
        <v>824</v>
      </c>
      <c r="E829" s="19" t="s">
        <v>823</v>
      </c>
      <c r="F829" s="9">
        <f>Source!AU696</f>
        <v>10</v>
      </c>
      <c r="G829" s="21"/>
      <c r="H829" s="20"/>
      <c r="I829" s="9"/>
      <c r="J829" s="9"/>
      <c r="K829" s="21">
        <f>SUM(T823:T828)</f>
        <v>477.77</v>
      </c>
      <c r="L829" s="21"/>
    </row>
    <row r="830" spans="1:22" ht="14.25" x14ac:dyDescent="0.2">
      <c r="A830" s="18"/>
      <c r="B830" s="18"/>
      <c r="C830" s="18"/>
      <c r="D830" s="18" t="s">
        <v>829</v>
      </c>
      <c r="E830" s="19" t="s">
        <v>823</v>
      </c>
      <c r="F830" s="9">
        <f>108</f>
        <v>108</v>
      </c>
      <c r="G830" s="21"/>
      <c r="H830" s="20"/>
      <c r="I830" s="9"/>
      <c r="J830" s="9"/>
      <c r="K830" s="21">
        <f>SUM(V823:V829)</f>
        <v>303.37</v>
      </c>
      <c r="L830" s="21"/>
    </row>
    <row r="831" spans="1:22" ht="14.25" x14ac:dyDescent="0.2">
      <c r="A831" s="18"/>
      <c r="B831" s="18"/>
      <c r="C831" s="18"/>
      <c r="D831" s="18" t="s">
        <v>825</v>
      </c>
      <c r="E831" s="19" t="s">
        <v>826</v>
      </c>
      <c r="F831" s="9">
        <f>Source!AQ696</f>
        <v>3.6</v>
      </c>
      <c r="G831" s="21"/>
      <c r="H831" s="20" t="str">
        <f>Source!DI696</f>
        <v/>
      </c>
      <c r="I831" s="9">
        <f>Source!AV696</f>
        <v>1</v>
      </c>
      <c r="J831" s="9"/>
      <c r="K831" s="21"/>
      <c r="L831" s="21">
        <f>Source!U696</f>
        <v>7.2</v>
      </c>
    </row>
    <row r="832" spans="1:22" ht="15" x14ac:dyDescent="0.25">
      <c r="A832" s="23"/>
      <c r="B832" s="23"/>
      <c r="C832" s="23"/>
      <c r="D832" s="23"/>
      <c r="E832" s="23"/>
      <c r="F832" s="23"/>
      <c r="G832" s="23"/>
      <c r="H832" s="23"/>
      <c r="I832" s="23"/>
      <c r="J832" s="45">
        <f>K824+K825+K827+K828+K829+K830</f>
        <v>16139.720000000001</v>
      </c>
      <c r="K832" s="45"/>
      <c r="L832" s="24">
        <f>IF(Source!I696&lt;&gt;0, ROUND(J832/Source!I696, 2), 0)</f>
        <v>8069.86</v>
      </c>
      <c r="P832" s="22">
        <f>J832</f>
        <v>16139.720000000001</v>
      </c>
    </row>
    <row r="833" spans="1:22" ht="85.5" x14ac:dyDescent="0.2">
      <c r="A833" s="18">
        <v>93</v>
      </c>
      <c r="B833" s="18">
        <v>93</v>
      </c>
      <c r="C833" s="18" t="str">
        <f>Source!F697</f>
        <v>1.25-2503-1-1/1</v>
      </c>
      <c r="D833" s="18" t="str">
        <f>Source!G697</f>
        <v>Техническое обслуживание эскалатора типа OTIS NCE в зданиях, угол наклона 30-35 градусов, высота подъема до 6 м, скорость 0,5-0,65 м/с оборудование верхней входной площадки - ежемесячное</v>
      </c>
      <c r="E833" s="19" t="str">
        <f>Source!H697</f>
        <v>компл.</v>
      </c>
      <c r="F833" s="9">
        <f>Source!I697</f>
        <v>2</v>
      </c>
      <c r="G833" s="21"/>
      <c r="H833" s="20"/>
      <c r="I833" s="9"/>
      <c r="J833" s="9"/>
      <c r="K833" s="21"/>
      <c r="L833" s="21"/>
      <c r="Q833">
        <f>ROUND((Source!BZ697/100)*ROUND((Source!AF697*Source!AV697)*Source!I697, 2), 2)</f>
        <v>966.17</v>
      </c>
      <c r="R833">
        <f>Source!X697</f>
        <v>966.17</v>
      </c>
      <c r="S833">
        <f>ROUND((Source!CA697/100)*ROUND((Source!AF697*Source!AV697)*Source!I697, 2), 2)</f>
        <v>138.02000000000001</v>
      </c>
      <c r="T833">
        <f>Source!Y697</f>
        <v>138.02000000000001</v>
      </c>
      <c r="U833">
        <f>ROUND((175/100)*ROUND((Source!AE697*Source!AV697)*Source!I697, 2), 2)</f>
        <v>173.53</v>
      </c>
      <c r="V833">
        <f>ROUND((108/100)*ROUND(Source!CS697*Source!I697, 2), 2)</f>
        <v>107.09</v>
      </c>
    </row>
    <row r="834" spans="1:22" ht="14.25" x14ac:dyDescent="0.2">
      <c r="A834" s="18"/>
      <c r="B834" s="18"/>
      <c r="C834" s="18"/>
      <c r="D834" s="18" t="s">
        <v>820</v>
      </c>
      <c r="E834" s="19"/>
      <c r="F834" s="9"/>
      <c r="G834" s="21">
        <f>Source!AO697</f>
        <v>345.06</v>
      </c>
      <c r="H834" s="20" t="str">
        <f>Source!DG697</f>
        <v>)*2</v>
      </c>
      <c r="I834" s="9">
        <f>Source!AV697</f>
        <v>1</v>
      </c>
      <c r="J834" s="9">
        <f>IF(Source!BA697&lt;&gt; 0, Source!BA697, 1)</f>
        <v>1</v>
      </c>
      <c r="K834" s="21">
        <f>Source!S697</f>
        <v>1380.24</v>
      </c>
      <c r="L834" s="21"/>
    </row>
    <row r="835" spans="1:22" ht="14.25" x14ac:dyDescent="0.2">
      <c r="A835" s="18"/>
      <c r="B835" s="18"/>
      <c r="C835" s="18"/>
      <c r="D835" s="18" t="s">
        <v>827</v>
      </c>
      <c r="E835" s="19"/>
      <c r="F835" s="9"/>
      <c r="G835" s="21">
        <f>Source!AM697</f>
        <v>39.090000000000003</v>
      </c>
      <c r="H835" s="20" t="str">
        <f>Source!DE697</f>
        <v>)*2</v>
      </c>
      <c r="I835" s="9">
        <f>Source!AV697</f>
        <v>1</v>
      </c>
      <c r="J835" s="9">
        <f>IF(Source!BB697&lt;&gt; 0, Source!BB697, 1)</f>
        <v>1</v>
      </c>
      <c r="K835" s="21">
        <f>Source!Q697</f>
        <v>156.36000000000001</v>
      </c>
      <c r="L835" s="21"/>
    </row>
    <row r="836" spans="1:22" ht="14.25" x14ac:dyDescent="0.2">
      <c r="A836" s="18"/>
      <c r="B836" s="18"/>
      <c r="C836" s="18"/>
      <c r="D836" s="18" t="s">
        <v>828</v>
      </c>
      <c r="E836" s="19"/>
      <c r="F836" s="9"/>
      <c r="G836" s="21">
        <f>Source!AN697</f>
        <v>24.79</v>
      </c>
      <c r="H836" s="20" t="str">
        <f>Source!DF697</f>
        <v>)*2</v>
      </c>
      <c r="I836" s="9">
        <f>Source!AV697</f>
        <v>1</v>
      </c>
      <c r="J836" s="9">
        <f>IF(Source!BS697&lt;&gt; 0, Source!BS697, 1)</f>
        <v>1</v>
      </c>
      <c r="K836" s="26">
        <f>Source!R697</f>
        <v>99.16</v>
      </c>
      <c r="L836" s="21"/>
    </row>
    <row r="837" spans="1:22" ht="14.25" x14ac:dyDescent="0.2">
      <c r="A837" s="18"/>
      <c r="B837" s="18"/>
      <c r="C837" s="18"/>
      <c r="D837" s="18" t="s">
        <v>821</v>
      </c>
      <c r="E837" s="19"/>
      <c r="F837" s="9"/>
      <c r="G837" s="21">
        <f>Source!AL697</f>
        <v>6.3</v>
      </c>
      <c r="H837" s="20" t="str">
        <f>Source!DD697</f>
        <v>)*2</v>
      </c>
      <c r="I837" s="9">
        <f>Source!AW697</f>
        <v>1</v>
      </c>
      <c r="J837" s="9">
        <f>IF(Source!BC697&lt;&gt; 0, Source!BC697, 1)</f>
        <v>1</v>
      </c>
      <c r="K837" s="21">
        <f>Source!P697</f>
        <v>25.2</v>
      </c>
      <c r="L837" s="21"/>
    </row>
    <row r="838" spans="1:22" ht="14.25" x14ac:dyDescent="0.2">
      <c r="A838" s="18"/>
      <c r="B838" s="18"/>
      <c r="C838" s="18"/>
      <c r="D838" s="18" t="s">
        <v>822</v>
      </c>
      <c r="E838" s="19" t="s">
        <v>823</v>
      </c>
      <c r="F838" s="9">
        <f>Source!AT697</f>
        <v>70</v>
      </c>
      <c r="G838" s="21"/>
      <c r="H838" s="20"/>
      <c r="I838" s="9"/>
      <c r="J838" s="9"/>
      <c r="K838" s="21">
        <f>SUM(R833:R837)</f>
        <v>966.17</v>
      </c>
      <c r="L838" s="21"/>
    </row>
    <row r="839" spans="1:22" ht="14.25" x14ac:dyDescent="0.2">
      <c r="A839" s="18"/>
      <c r="B839" s="18"/>
      <c r="C839" s="18"/>
      <c r="D839" s="18" t="s">
        <v>824</v>
      </c>
      <c r="E839" s="19" t="s">
        <v>823</v>
      </c>
      <c r="F839" s="9">
        <f>Source!AU697</f>
        <v>10</v>
      </c>
      <c r="G839" s="21"/>
      <c r="H839" s="20"/>
      <c r="I839" s="9"/>
      <c r="J839" s="9"/>
      <c r="K839" s="21">
        <f>SUM(T833:T838)</f>
        <v>138.02000000000001</v>
      </c>
      <c r="L839" s="21"/>
    </row>
    <row r="840" spans="1:22" ht="14.25" x14ac:dyDescent="0.2">
      <c r="A840" s="18"/>
      <c r="B840" s="18"/>
      <c r="C840" s="18"/>
      <c r="D840" s="18" t="s">
        <v>829</v>
      </c>
      <c r="E840" s="19" t="s">
        <v>823</v>
      </c>
      <c r="F840" s="9">
        <f>108</f>
        <v>108</v>
      </c>
      <c r="G840" s="21"/>
      <c r="H840" s="20"/>
      <c r="I840" s="9"/>
      <c r="J840" s="9"/>
      <c r="K840" s="21">
        <f>SUM(V833:V839)</f>
        <v>107.09</v>
      </c>
      <c r="L840" s="21"/>
    </row>
    <row r="841" spans="1:22" ht="14.25" x14ac:dyDescent="0.2">
      <c r="A841" s="18"/>
      <c r="B841" s="18"/>
      <c r="C841" s="18"/>
      <c r="D841" s="18" t="s">
        <v>825</v>
      </c>
      <c r="E841" s="19" t="s">
        <v>826</v>
      </c>
      <c r="F841" s="9">
        <f>Source!AQ697</f>
        <v>0.52</v>
      </c>
      <c r="G841" s="21"/>
      <c r="H841" s="20" t="str">
        <f>Source!DI697</f>
        <v>)*2</v>
      </c>
      <c r="I841" s="9">
        <f>Source!AV697</f>
        <v>1</v>
      </c>
      <c r="J841" s="9"/>
      <c r="K841" s="21"/>
      <c r="L841" s="21">
        <f>Source!U697</f>
        <v>2.08</v>
      </c>
    </row>
    <row r="842" spans="1:22" ht="15" x14ac:dyDescent="0.25">
      <c r="A842" s="23"/>
      <c r="B842" s="23"/>
      <c r="C842" s="23"/>
      <c r="D842" s="23"/>
      <c r="E842" s="23"/>
      <c r="F842" s="23"/>
      <c r="G842" s="23"/>
      <c r="H842" s="23"/>
      <c r="I842" s="23"/>
      <c r="J842" s="45">
        <f>K834+K835+K837+K838+K839+K840</f>
        <v>2773.08</v>
      </c>
      <c r="K842" s="45"/>
      <c r="L842" s="24">
        <f>IF(Source!I697&lt;&gt;0, ROUND(J842/Source!I697, 2), 0)</f>
        <v>1386.54</v>
      </c>
      <c r="P842" s="22">
        <f>J842</f>
        <v>2773.08</v>
      </c>
    </row>
    <row r="843" spans="1:22" ht="85.5" x14ac:dyDescent="0.2">
      <c r="A843" s="18">
        <v>94</v>
      </c>
      <c r="B843" s="18">
        <v>94</v>
      </c>
      <c r="C843" s="18" t="str">
        <f>Source!F698</f>
        <v>1.25-2503-1-2/1</v>
      </c>
      <c r="D843" s="18" t="str">
        <f>Source!G698</f>
        <v>Техническое обслуживание эскалатора типа OTIS NCE в зданиях, угол наклона 30-35 градусов, высота подъема до 6 м, скорость 0,5-0,65 м/с оборудование верхней входной площадки - полугодовое</v>
      </c>
      <c r="E843" s="19" t="str">
        <f>Source!H698</f>
        <v>компл.</v>
      </c>
      <c r="F843" s="9">
        <f>Source!I698</f>
        <v>2</v>
      </c>
      <c r="G843" s="21"/>
      <c r="H843" s="20"/>
      <c r="I843" s="9"/>
      <c r="J843" s="9"/>
      <c r="K843" s="21"/>
      <c r="L843" s="21"/>
      <c r="Q843">
        <f>ROUND((Source!BZ698/100)*ROUND((Source!AF698*Source!AV698)*Source!I698, 2), 2)</f>
        <v>557.41</v>
      </c>
      <c r="R843">
        <f>Source!X698</f>
        <v>557.41</v>
      </c>
      <c r="S843">
        <f>ROUND((Source!CA698/100)*ROUND((Source!AF698*Source!AV698)*Source!I698, 2), 2)</f>
        <v>79.63</v>
      </c>
      <c r="T843">
        <f>Source!Y698</f>
        <v>79.63</v>
      </c>
      <c r="U843">
        <f>ROUND((175/100)*ROUND((Source!AE698*Source!AV698)*Source!I698, 2), 2)</f>
        <v>86.77</v>
      </c>
      <c r="V843">
        <f>ROUND((108/100)*ROUND(Source!CS698*Source!I698, 2), 2)</f>
        <v>53.55</v>
      </c>
    </row>
    <row r="844" spans="1:22" ht="14.25" x14ac:dyDescent="0.2">
      <c r="A844" s="18"/>
      <c r="B844" s="18"/>
      <c r="C844" s="18"/>
      <c r="D844" s="18" t="s">
        <v>820</v>
      </c>
      <c r="E844" s="19"/>
      <c r="F844" s="9"/>
      <c r="G844" s="21">
        <f>Source!AO698</f>
        <v>398.15</v>
      </c>
      <c r="H844" s="20" t="str">
        <f>Source!DG698</f>
        <v/>
      </c>
      <c r="I844" s="9">
        <f>Source!AV698</f>
        <v>1</v>
      </c>
      <c r="J844" s="9">
        <f>IF(Source!BA698&lt;&gt; 0, Source!BA698, 1)</f>
        <v>1</v>
      </c>
      <c r="K844" s="21">
        <f>Source!S698</f>
        <v>796.3</v>
      </c>
      <c r="L844" s="21"/>
    </row>
    <row r="845" spans="1:22" ht="14.25" x14ac:dyDescent="0.2">
      <c r="A845" s="18"/>
      <c r="B845" s="18"/>
      <c r="C845" s="18"/>
      <c r="D845" s="18" t="s">
        <v>827</v>
      </c>
      <c r="E845" s="19"/>
      <c r="F845" s="9"/>
      <c r="G845" s="21">
        <f>Source!AM698</f>
        <v>39.090000000000003</v>
      </c>
      <c r="H845" s="20" t="str">
        <f>Source!DE698</f>
        <v/>
      </c>
      <c r="I845" s="9">
        <f>Source!AV698</f>
        <v>1</v>
      </c>
      <c r="J845" s="9">
        <f>IF(Source!BB698&lt;&gt; 0, Source!BB698, 1)</f>
        <v>1</v>
      </c>
      <c r="K845" s="21">
        <f>Source!Q698</f>
        <v>78.180000000000007</v>
      </c>
      <c r="L845" s="21"/>
    </row>
    <row r="846" spans="1:22" ht="14.25" x14ac:dyDescent="0.2">
      <c r="A846" s="18"/>
      <c r="B846" s="18"/>
      <c r="C846" s="18"/>
      <c r="D846" s="18" t="s">
        <v>828</v>
      </c>
      <c r="E846" s="19"/>
      <c r="F846" s="9"/>
      <c r="G846" s="21">
        <f>Source!AN698</f>
        <v>24.79</v>
      </c>
      <c r="H846" s="20" t="str">
        <f>Source!DF698</f>
        <v/>
      </c>
      <c r="I846" s="9">
        <f>Source!AV698</f>
        <v>1</v>
      </c>
      <c r="J846" s="9">
        <f>IF(Source!BS698&lt;&gt; 0, Source!BS698, 1)</f>
        <v>1</v>
      </c>
      <c r="K846" s="26">
        <f>Source!R698</f>
        <v>49.58</v>
      </c>
      <c r="L846" s="21"/>
    </row>
    <row r="847" spans="1:22" ht="14.25" x14ac:dyDescent="0.2">
      <c r="A847" s="18"/>
      <c r="B847" s="18"/>
      <c r="C847" s="18"/>
      <c r="D847" s="18" t="s">
        <v>821</v>
      </c>
      <c r="E847" s="19"/>
      <c r="F847" s="9"/>
      <c r="G847" s="21">
        <f>Source!AL698</f>
        <v>7.87</v>
      </c>
      <c r="H847" s="20" t="str">
        <f>Source!DD698</f>
        <v/>
      </c>
      <c r="I847" s="9">
        <f>Source!AW698</f>
        <v>1</v>
      </c>
      <c r="J847" s="9">
        <f>IF(Source!BC698&lt;&gt; 0, Source!BC698, 1)</f>
        <v>1</v>
      </c>
      <c r="K847" s="21">
        <f>Source!P698</f>
        <v>15.74</v>
      </c>
      <c r="L847" s="21"/>
    </row>
    <row r="848" spans="1:22" ht="14.25" x14ac:dyDescent="0.2">
      <c r="A848" s="18"/>
      <c r="B848" s="18"/>
      <c r="C848" s="18"/>
      <c r="D848" s="18" t="s">
        <v>822</v>
      </c>
      <c r="E848" s="19" t="s">
        <v>823</v>
      </c>
      <c r="F848" s="9">
        <f>Source!AT698</f>
        <v>70</v>
      </c>
      <c r="G848" s="21"/>
      <c r="H848" s="20"/>
      <c r="I848" s="9"/>
      <c r="J848" s="9"/>
      <c r="K848" s="21">
        <f>SUM(R843:R847)</f>
        <v>557.41</v>
      </c>
      <c r="L848" s="21"/>
    </row>
    <row r="849" spans="1:22" ht="14.25" x14ac:dyDescent="0.2">
      <c r="A849" s="18"/>
      <c r="B849" s="18"/>
      <c r="C849" s="18"/>
      <c r="D849" s="18" t="s">
        <v>824</v>
      </c>
      <c r="E849" s="19" t="s">
        <v>823</v>
      </c>
      <c r="F849" s="9">
        <f>Source!AU698</f>
        <v>10</v>
      </c>
      <c r="G849" s="21"/>
      <c r="H849" s="20"/>
      <c r="I849" s="9"/>
      <c r="J849" s="9"/>
      <c r="K849" s="21">
        <f>SUM(T843:T848)</f>
        <v>79.63</v>
      </c>
      <c r="L849" s="21"/>
    </row>
    <row r="850" spans="1:22" ht="14.25" x14ac:dyDescent="0.2">
      <c r="A850" s="18"/>
      <c r="B850" s="18"/>
      <c r="C850" s="18"/>
      <c r="D850" s="18" t="s">
        <v>829</v>
      </c>
      <c r="E850" s="19" t="s">
        <v>823</v>
      </c>
      <c r="F850" s="9">
        <f>108</f>
        <v>108</v>
      </c>
      <c r="G850" s="21"/>
      <c r="H850" s="20"/>
      <c r="I850" s="9"/>
      <c r="J850" s="9"/>
      <c r="K850" s="21">
        <f>SUM(V843:V849)</f>
        <v>53.55</v>
      </c>
      <c r="L850" s="21"/>
    </row>
    <row r="851" spans="1:22" ht="14.25" x14ac:dyDescent="0.2">
      <c r="A851" s="18"/>
      <c r="B851" s="18"/>
      <c r="C851" s="18"/>
      <c r="D851" s="18" t="s">
        <v>825</v>
      </c>
      <c r="E851" s="19" t="s">
        <v>826</v>
      </c>
      <c r="F851" s="9">
        <f>Source!AQ698</f>
        <v>0.6</v>
      </c>
      <c r="G851" s="21"/>
      <c r="H851" s="20" t="str">
        <f>Source!DI698</f>
        <v/>
      </c>
      <c r="I851" s="9">
        <f>Source!AV698</f>
        <v>1</v>
      </c>
      <c r="J851" s="9"/>
      <c r="K851" s="21"/>
      <c r="L851" s="21">
        <f>Source!U698</f>
        <v>1.2</v>
      </c>
    </row>
    <row r="852" spans="1:22" ht="15" x14ac:dyDescent="0.25">
      <c r="A852" s="23"/>
      <c r="B852" s="23"/>
      <c r="C852" s="23"/>
      <c r="D852" s="23"/>
      <c r="E852" s="23"/>
      <c r="F852" s="23"/>
      <c r="G852" s="23"/>
      <c r="H852" s="23"/>
      <c r="I852" s="23"/>
      <c r="J852" s="45">
        <f>K844+K845+K847+K848+K849+K850</f>
        <v>1580.8100000000002</v>
      </c>
      <c r="K852" s="45"/>
      <c r="L852" s="24">
        <f>IF(Source!I698&lt;&gt;0, ROUND(J852/Source!I698, 2), 0)</f>
        <v>790.41</v>
      </c>
      <c r="P852" s="22">
        <f>J852</f>
        <v>1580.8100000000002</v>
      </c>
    </row>
    <row r="853" spans="1:22" ht="71.25" x14ac:dyDescent="0.2">
      <c r="A853" s="18">
        <v>95</v>
      </c>
      <c r="B853" s="18">
        <v>95</v>
      </c>
      <c r="C853" s="18" t="str">
        <f>Source!F699</f>
        <v>1.25-2503-1-3/1</v>
      </c>
      <c r="D853" s="18" t="str">
        <f>Source!G699</f>
        <v>Техническое обслуживание эскалатора типа OTIS NCE в зданиях, угол наклона 30-35 градусов, высота подъема до 6 м, скорость 0,5-0,65 м/с оборудование верхней входной площадки - годовое</v>
      </c>
      <c r="E853" s="19" t="str">
        <f>Source!H699</f>
        <v>компл.</v>
      </c>
      <c r="F853" s="9">
        <f>Source!I699</f>
        <v>2</v>
      </c>
      <c r="G853" s="21"/>
      <c r="H853" s="20"/>
      <c r="I853" s="9"/>
      <c r="J853" s="9"/>
      <c r="K853" s="21"/>
      <c r="L853" s="21"/>
      <c r="Q853">
        <f>ROUND((Source!BZ699/100)*ROUND((Source!AF699*Source!AV699)*Source!I699, 2), 2)</f>
        <v>743.2</v>
      </c>
      <c r="R853">
        <f>Source!X699</f>
        <v>743.2</v>
      </c>
      <c r="S853">
        <f>ROUND((Source!CA699/100)*ROUND((Source!AF699*Source!AV699)*Source!I699, 2), 2)</f>
        <v>106.17</v>
      </c>
      <c r="T853">
        <f>Source!Y699</f>
        <v>106.17</v>
      </c>
      <c r="U853">
        <f>ROUND((175/100)*ROUND((Source!AE699*Source!AV699)*Source!I699, 2), 2)</f>
        <v>115.68</v>
      </c>
      <c r="V853">
        <f>ROUND((108/100)*ROUND(Source!CS699*Source!I699, 2), 2)</f>
        <v>71.39</v>
      </c>
    </row>
    <row r="854" spans="1:22" ht="14.25" x14ac:dyDescent="0.2">
      <c r="A854" s="18"/>
      <c r="B854" s="18"/>
      <c r="C854" s="18"/>
      <c r="D854" s="18" t="s">
        <v>820</v>
      </c>
      <c r="E854" s="19"/>
      <c r="F854" s="9"/>
      <c r="G854" s="21">
        <f>Source!AO699</f>
        <v>530.86</v>
      </c>
      <c r="H854" s="20" t="str">
        <f>Source!DG699</f>
        <v/>
      </c>
      <c r="I854" s="9">
        <f>Source!AV699</f>
        <v>1</v>
      </c>
      <c r="J854" s="9">
        <f>IF(Source!BA699&lt;&gt; 0, Source!BA699, 1)</f>
        <v>1</v>
      </c>
      <c r="K854" s="21">
        <f>Source!S699</f>
        <v>1061.72</v>
      </c>
      <c r="L854" s="21"/>
    </row>
    <row r="855" spans="1:22" ht="14.25" x14ac:dyDescent="0.2">
      <c r="A855" s="18"/>
      <c r="B855" s="18"/>
      <c r="C855" s="18"/>
      <c r="D855" s="18" t="s">
        <v>827</v>
      </c>
      <c r="E855" s="19"/>
      <c r="F855" s="9"/>
      <c r="G855" s="21">
        <f>Source!AM699</f>
        <v>52.12</v>
      </c>
      <c r="H855" s="20" t="str">
        <f>Source!DE699</f>
        <v/>
      </c>
      <c r="I855" s="9">
        <f>Source!AV699</f>
        <v>1</v>
      </c>
      <c r="J855" s="9">
        <f>IF(Source!BB699&lt;&gt; 0, Source!BB699, 1)</f>
        <v>1</v>
      </c>
      <c r="K855" s="21">
        <f>Source!Q699</f>
        <v>104.24</v>
      </c>
      <c r="L855" s="21"/>
    </row>
    <row r="856" spans="1:22" ht="14.25" x14ac:dyDescent="0.2">
      <c r="A856" s="18"/>
      <c r="B856" s="18"/>
      <c r="C856" s="18"/>
      <c r="D856" s="18" t="s">
        <v>828</v>
      </c>
      <c r="E856" s="19"/>
      <c r="F856" s="9"/>
      <c r="G856" s="21">
        <f>Source!AN699</f>
        <v>33.049999999999997</v>
      </c>
      <c r="H856" s="20" t="str">
        <f>Source!DF699</f>
        <v/>
      </c>
      <c r="I856" s="9">
        <f>Source!AV699</f>
        <v>1</v>
      </c>
      <c r="J856" s="9">
        <f>IF(Source!BS699&lt;&gt; 0, Source!BS699, 1)</f>
        <v>1</v>
      </c>
      <c r="K856" s="26">
        <f>Source!R699</f>
        <v>66.099999999999994</v>
      </c>
      <c r="L856" s="21"/>
    </row>
    <row r="857" spans="1:22" ht="14.25" x14ac:dyDescent="0.2">
      <c r="A857" s="18"/>
      <c r="B857" s="18"/>
      <c r="C857" s="18"/>
      <c r="D857" s="18" t="s">
        <v>821</v>
      </c>
      <c r="E857" s="19"/>
      <c r="F857" s="9"/>
      <c r="G857" s="21">
        <f>Source!AL699</f>
        <v>9.4499999999999993</v>
      </c>
      <c r="H857" s="20" t="str">
        <f>Source!DD699</f>
        <v/>
      </c>
      <c r="I857" s="9">
        <f>Source!AW699</f>
        <v>1</v>
      </c>
      <c r="J857" s="9">
        <f>IF(Source!BC699&lt;&gt; 0, Source!BC699, 1)</f>
        <v>1</v>
      </c>
      <c r="K857" s="21">
        <f>Source!P699</f>
        <v>18.899999999999999</v>
      </c>
      <c r="L857" s="21"/>
    </row>
    <row r="858" spans="1:22" ht="14.25" x14ac:dyDescent="0.2">
      <c r="A858" s="18"/>
      <c r="B858" s="18"/>
      <c r="C858" s="18"/>
      <c r="D858" s="18" t="s">
        <v>822</v>
      </c>
      <c r="E858" s="19" t="s">
        <v>823</v>
      </c>
      <c r="F858" s="9">
        <f>Source!AT699</f>
        <v>70</v>
      </c>
      <c r="G858" s="21"/>
      <c r="H858" s="20"/>
      <c r="I858" s="9"/>
      <c r="J858" s="9"/>
      <c r="K858" s="21">
        <f>SUM(R853:R857)</f>
        <v>743.2</v>
      </c>
      <c r="L858" s="21"/>
    </row>
    <row r="859" spans="1:22" ht="14.25" x14ac:dyDescent="0.2">
      <c r="A859" s="18"/>
      <c r="B859" s="18"/>
      <c r="C859" s="18"/>
      <c r="D859" s="18" t="s">
        <v>824</v>
      </c>
      <c r="E859" s="19" t="s">
        <v>823</v>
      </c>
      <c r="F859" s="9">
        <f>Source!AU699</f>
        <v>10</v>
      </c>
      <c r="G859" s="21"/>
      <c r="H859" s="20"/>
      <c r="I859" s="9"/>
      <c r="J859" s="9"/>
      <c r="K859" s="21">
        <f>SUM(T853:T858)</f>
        <v>106.17</v>
      </c>
      <c r="L859" s="21"/>
    </row>
    <row r="860" spans="1:22" ht="14.25" x14ac:dyDescent="0.2">
      <c r="A860" s="18"/>
      <c r="B860" s="18"/>
      <c r="C860" s="18"/>
      <c r="D860" s="18" t="s">
        <v>829</v>
      </c>
      <c r="E860" s="19" t="s">
        <v>823</v>
      </c>
      <c r="F860" s="9">
        <f>108</f>
        <v>108</v>
      </c>
      <c r="G860" s="21"/>
      <c r="H860" s="20"/>
      <c r="I860" s="9"/>
      <c r="J860" s="9"/>
      <c r="K860" s="21">
        <f>SUM(V853:V859)</f>
        <v>71.39</v>
      </c>
      <c r="L860" s="21"/>
    </row>
    <row r="861" spans="1:22" ht="14.25" x14ac:dyDescent="0.2">
      <c r="A861" s="18"/>
      <c r="B861" s="18"/>
      <c r="C861" s="18"/>
      <c r="D861" s="18" t="s">
        <v>825</v>
      </c>
      <c r="E861" s="19" t="s">
        <v>826</v>
      </c>
      <c r="F861" s="9">
        <f>Source!AQ699</f>
        <v>0.8</v>
      </c>
      <c r="G861" s="21"/>
      <c r="H861" s="20" t="str">
        <f>Source!DI699</f>
        <v/>
      </c>
      <c r="I861" s="9">
        <f>Source!AV699</f>
        <v>1</v>
      </c>
      <c r="J861" s="9"/>
      <c r="K861" s="21"/>
      <c r="L861" s="21">
        <f>Source!U699</f>
        <v>1.6</v>
      </c>
    </row>
    <row r="862" spans="1:22" ht="15" x14ac:dyDescent="0.25">
      <c r="A862" s="23"/>
      <c r="B862" s="23"/>
      <c r="C862" s="23"/>
      <c r="D862" s="23"/>
      <c r="E862" s="23"/>
      <c r="F862" s="23"/>
      <c r="G862" s="23"/>
      <c r="H862" s="23"/>
      <c r="I862" s="23"/>
      <c r="J862" s="45">
        <f>K854+K855+K857+K858+K859+K860</f>
        <v>2105.6200000000003</v>
      </c>
      <c r="K862" s="45"/>
      <c r="L862" s="24">
        <f>IF(Source!I699&lt;&gt;0, ROUND(J862/Source!I699, 2), 0)</f>
        <v>1052.81</v>
      </c>
      <c r="P862" s="22">
        <f>J862</f>
        <v>2105.6200000000003</v>
      </c>
    </row>
    <row r="863" spans="1:22" ht="85.5" x14ac:dyDescent="0.2">
      <c r="A863" s="18">
        <v>96</v>
      </c>
      <c r="B863" s="18">
        <v>96</v>
      </c>
      <c r="C863" s="18" t="str">
        <f>Source!F700</f>
        <v>1.25-2503-2-1/1</v>
      </c>
      <c r="D863" s="18" t="str">
        <f>Source!G700</f>
        <v>Техническое обслуживание эскалатора типа OTIS NCE в зданиях, угол наклона 30-35 градусов, высота подъема до 6 м, скорость 0,5-0,65 м/с оборудование нижней входной площадки - ежемесячное</v>
      </c>
      <c r="E863" s="19" t="str">
        <f>Source!H700</f>
        <v>компл.</v>
      </c>
      <c r="F863" s="9">
        <f>Source!I700</f>
        <v>2</v>
      </c>
      <c r="G863" s="21"/>
      <c r="H863" s="20"/>
      <c r="I863" s="9"/>
      <c r="J863" s="9"/>
      <c r="K863" s="21"/>
      <c r="L863" s="21"/>
      <c r="Q863">
        <f>ROUND((Source!BZ700/100)*ROUND((Source!AF700*Source!AV700)*Source!I700, 2), 2)</f>
        <v>854.67</v>
      </c>
      <c r="R863">
        <f>Source!X700</f>
        <v>854.67</v>
      </c>
      <c r="S863">
        <f>ROUND((Source!CA700/100)*ROUND((Source!AF700*Source!AV700)*Source!I700, 2), 2)</f>
        <v>122.1</v>
      </c>
      <c r="T863">
        <f>Source!Y700</f>
        <v>122.1</v>
      </c>
      <c r="U863">
        <f>ROUND((175/100)*ROUND((Source!AE700*Source!AV700)*Source!I700, 2), 2)</f>
        <v>115.64</v>
      </c>
      <c r="V863">
        <f>ROUND((108/100)*ROUND(Source!CS700*Source!I700, 2), 2)</f>
        <v>71.37</v>
      </c>
    </row>
    <row r="864" spans="1:22" ht="14.25" x14ac:dyDescent="0.2">
      <c r="A864" s="18"/>
      <c r="B864" s="18"/>
      <c r="C864" s="18"/>
      <c r="D864" s="18" t="s">
        <v>820</v>
      </c>
      <c r="E864" s="19"/>
      <c r="F864" s="9"/>
      <c r="G864" s="21">
        <f>Source!AO700</f>
        <v>305.24</v>
      </c>
      <c r="H864" s="20" t="str">
        <f>Source!DG700</f>
        <v>)*2</v>
      </c>
      <c r="I864" s="9">
        <f>Source!AV700</f>
        <v>1</v>
      </c>
      <c r="J864" s="9">
        <f>IF(Source!BA700&lt;&gt; 0, Source!BA700, 1)</f>
        <v>1</v>
      </c>
      <c r="K864" s="21">
        <f>Source!S700</f>
        <v>1220.96</v>
      </c>
      <c r="L864" s="21"/>
    </row>
    <row r="865" spans="1:22" ht="14.25" x14ac:dyDescent="0.2">
      <c r="A865" s="18"/>
      <c r="B865" s="18"/>
      <c r="C865" s="18"/>
      <c r="D865" s="18" t="s">
        <v>827</v>
      </c>
      <c r="E865" s="19"/>
      <c r="F865" s="9"/>
      <c r="G865" s="21">
        <f>Source!AM700</f>
        <v>26.06</v>
      </c>
      <c r="H865" s="20" t="str">
        <f>Source!DE700</f>
        <v>)*2</v>
      </c>
      <c r="I865" s="9">
        <f>Source!AV700</f>
        <v>1</v>
      </c>
      <c r="J865" s="9">
        <f>IF(Source!BB700&lt;&gt; 0, Source!BB700, 1)</f>
        <v>1</v>
      </c>
      <c r="K865" s="21">
        <f>Source!Q700</f>
        <v>104.24</v>
      </c>
      <c r="L865" s="21"/>
    </row>
    <row r="866" spans="1:22" ht="14.25" x14ac:dyDescent="0.2">
      <c r="A866" s="18"/>
      <c r="B866" s="18"/>
      <c r="C866" s="18"/>
      <c r="D866" s="18" t="s">
        <v>828</v>
      </c>
      <c r="E866" s="19"/>
      <c r="F866" s="9"/>
      <c r="G866" s="21">
        <f>Source!AN700</f>
        <v>16.52</v>
      </c>
      <c r="H866" s="20" t="str">
        <f>Source!DF700</f>
        <v>)*2</v>
      </c>
      <c r="I866" s="9">
        <f>Source!AV700</f>
        <v>1</v>
      </c>
      <c r="J866" s="9">
        <f>IF(Source!BS700&lt;&gt; 0, Source!BS700, 1)</f>
        <v>1</v>
      </c>
      <c r="K866" s="26">
        <f>Source!R700</f>
        <v>66.08</v>
      </c>
      <c r="L866" s="21"/>
    </row>
    <row r="867" spans="1:22" ht="14.25" x14ac:dyDescent="0.2">
      <c r="A867" s="18"/>
      <c r="B867" s="18"/>
      <c r="C867" s="18"/>
      <c r="D867" s="18" t="s">
        <v>821</v>
      </c>
      <c r="E867" s="19"/>
      <c r="F867" s="9"/>
      <c r="G867" s="21">
        <f>Source!AL700</f>
        <v>4.72</v>
      </c>
      <c r="H867" s="20" t="str">
        <f>Source!DD700</f>
        <v>)*2</v>
      </c>
      <c r="I867" s="9">
        <f>Source!AW700</f>
        <v>1</v>
      </c>
      <c r="J867" s="9">
        <f>IF(Source!BC700&lt;&gt; 0, Source!BC700, 1)</f>
        <v>1</v>
      </c>
      <c r="K867" s="21">
        <f>Source!P700</f>
        <v>18.88</v>
      </c>
      <c r="L867" s="21"/>
    </row>
    <row r="868" spans="1:22" ht="14.25" x14ac:dyDescent="0.2">
      <c r="A868" s="18"/>
      <c r="B868" s="18"/>
      <c r="C868" s="18"/>
      <c r="D868" s="18" t="s">
        <v>822</v>
      </c>
      <c r="E868" s="19" t="s">
        <v>823</v>
      </c>
      <c r="F868" s="9">
        <f>Source!AT700</f>
        <v>70</v>
      </c>
      <c r="G868" s="21"/>
      <c r="H868" s="20"/>
      <c r="I868" s="9"/>
      <c r="J868" s="9"/>
      <c r="K868" s="21">
        <f>SUM(R863:R867)</f>
        <v>854.67</v>
      </c>
      <c r="L868" s="21"/>
    </row>
    <row r="869" spans="1:22" ht="14.25" x14ac:dyDescent="0.2">
      <c r="A869" s="18"/>
      <c r="B869" s="18"/>
      <c r="C869" s="18"/>
      <c r="D869" s="18" t="s">
        <v>824</v>
      </c>
      <c r="E869" s="19" t="s">
        <v>823</v>
      </c>
      <c r="F869" s="9">
        <f>Source!AU700</f>
        <v>10</v>
      </c>
      <c r="G869" s="21"/>
      <c r="H869" s="20"/>
      <c r="I869" s="9"/>
      <c r="J869" s="9"/>
      <c r="K869" s="21">
        <f>SUM(T863:T868)</f>
        <v>122.1</v>
      </c>
      <c r="L869" s="21"/>
    </row>
    <row r="870" spans="1:22" ht="14.25" x14ac:dyDescent="0.2">
      <c r="A870" s="18"/>
      <c r="B870" s="18"/>
      <c r="C870" s="18"/>
      <c r="D870" s="18" t="s">
        <v>829</v>
      </c>
      <c r="E870" s="19" t="s">
        <v>823</v>
      </c>
      <c r="F870" s="9">
        <f>108</f>
        <v>108</v>
      </c>
      <c r="G870" s="21"/>
      <c r="H870" s="20"/>
      <c r="I870" s="9"/>
      <c r="J870" s="9"/>
      <c r="K870" s="21">
        <f>SUM(V863:V869)</f>
        <v>71.37</v>
      </c>
      <c r="L870" s="21"/>
    </row>
    <row r="871" spans="1:22" ht="14.25" x14ac:dyDescent="0.2">
      <c r="A871" s="18"/>
      <c r="B871" s="18"/>
      <c r="C871" s="18"/>
      <c r="D871" s="18" t="s">
        <v>825</v>
      </c>
      <c r="E871" s="19" t="s">
        <v>826</v>
      </c>
      <c r="F871" s="9">
        <f>Source!AQ700</f>
        <v>0.46</v>
      </c>
      <c r="G871" s="21"/>
      <c r="H871" s="20" t="str">
        <f>Source!DI700</f>
        <v>)*2</v>
      </c>
      <c r="I871" s="9">
        <f>Source!AV700</f>
        <v>1</v>
      </c>
      <c r="J871" s="9"/>
      <c r="K871" s="21"/>
      <c r="L871" s="21">
        <f>Source!U700</f>
        <v>1.84</v>
      </c>
    </row>
    <row r="872" spans="1:22" ht="15" x14ac:dyDescent="0.25">
      <c r="A872" s="23"/>
      <c r="B872" s="23"/>
      <c r="C872" s="23"/>
      <c r="D872" s="23"/>
      <c r="E872" s="23"/>
      <c r="F872" s="23"/>
      <c r="G872" s="23"/>
      <c r="H872" s="23"/>
      <c r="I872" s="23"/>
      <c r="J872" s="45">
        <f>K864+K865+K867+K868+K869+K870</f>
        <v>2392.2199999999998</v>
      </c>
      <c r="K872" s="45"/>
      <c r="L872" s="24">
        <f>IF(Source!I700&lt;&gt;0, ROUND(J872/Source!I700, 2), 0)</f>
        <v>1196.1099999999999</v>
      </c>
      <c r="P872" s="22">
        <f>J872</f>
        <v>2392.2199999999998</v>
      </c>
    </row>
    <row r="873" spans="1:22" ht="85.5" x14ac:dyDescent="0.2">
      <c r="A873" s="18">
        <v>97</v>
      </c>
      <c r="B873" s="18">
        <v>97</v>
      </c>
      <c r="C873" s="18" t="str">
        <f>Source!F701</f>
        <v>1.25-2503-2-2/1</v>
      </c>
      <c r="D873" s="18" t="str">
        <f>Source!G701</f>
        <v>Техническое обслуживание эскалатора типа OTIS NCE в зданиях, угол наклона 30-35 градусов, высота подъема до 6 м, скорость 0,5-0,65 м/с оборудование нижней входной площадки - полугодовое</v>
      </c>
      <c r="E873" s="19" t="str">
        <f>Source!H701</f>
        <v>компл.</v>
      </c>
      <c r="F873" s="9">
        <f>Source!I701</f>
        <v>2</v>
      </c>
      <c r="G873" s="21"/>
      <c r="H873" s="20"/>
      <c r="I873" s="9"/>
      <c r="J873" s="9"/>
      <c r="K873" s="21"/>
      <c r="L873" s="21"/>
      <c r="Q873">
        <f>ROUND((Source!BZ701/100)*ROUND((Source!AF701*Source!AV701)*Source!I701, 2), 2)</f>
        <v>501.66</v>
      </c>
      <c r="R873">
        <f>Source!X701</f>
        <v>501.66</v>
      </c>
      <c r="S873">
        <f>ROUND((Source!CA701/100)*ROUND((Source!AF701*Source!AV701)*Source!I701, 2), 2)</f>
        <v>71.67</v>
      </c>
      <c r="T873">
        <f>Source!Y701</f>
        <v>71.67</v>
      </c>
      <c r="U873">
        <f>ROUND((175/100)*ROUND((Source!AE701*Source!AV701)*Source!I701, 2), 2)</f>
        <v>86.77</v>
      </c>
      <c r="V873">
        <f>ROUND((108/100)*ROUND(Source!CS701*Source!I701, 2), 2)</f>
        <v>53.55</v>
      </c>
    </row>
    <row r="874" spans="1:22" ht="14.25" x14ac:dyDescent="0.2">
      <c r="A874" s="18"/>
      <c r="B874" s="18"/>
      <c r="C874" s="18"/>
      <c r="D874" s="18" t="s">
        <v>820</v>
      </c>
      <c r="E874" s="19"/>
      <c r="F874" s="9"/>
      <c r="G874" s="21">
        <f>Source!AO701</f>
        <v>358.33</v>
      </c>
      <c r="H874" s="20" t="str">
        <f>Source!DG701</f>
        <v/>
      </c>
      <c r="I874" s="9">
        <f>Source!AV701</f>
        <v>1</v>
      </c>
      <c r="J874" s="9">
        <f>IF(Source!BA701&lt;&gt; 0, Source!BA701, 1)</f>
        <v>1</v>
      </c>
      <c r="K874" s="21">
        <f>Source!S701</f>
        <v>716.66</v>
      </c>
      <c r="L874" s="21"/>
    </row>
    <row r="875" spans="1:22" ht="14.25" x14ac:dyDescent="0.2">
      <c r="A875" s="18"/>
      <c r="B875" s="18"/>
      <c r="C875" s="18"/>
      <c r="D875" s="18" t="s">
        <v>827</v>
      </c>
      <c r="E875" s="19"/>
      <c r="F875" s="9"/>
      <c r="G875" s="21">
        <f>Source!AM701</f>
        <v>39.090000000000003</v>
      </c>
      <c r="H875" s="20" t="str">
        <f>Source!DE701</f>
        <v/>
      </c>
      <c r="I875" s="9">
        <f>Source!AV701</f>
        <v>1</v>
      </c>
      <c r="J875" s="9">
        <f>IF(Source!BB701&lt;&gt; 0, Source!BB701, 1)</f>
        <v>1</v>
      </c>
      <c r="K875" s="21">
        <f>Source!Q701</f>
        <v>78.180000000000007</v>
      </c>
      <c r="L875" s="21"/>
    </row>
    <row r="876" spans="1:22" ht="14.25" x14ac:dyDescent="0.2">
      <c r="A876" s="18"/>
      <c r="B876" s="18"/>
      <c r="C876" s="18"/>
      <c r="D876" s="18" t="s">
        <v>828</v>
      </c>
      <c r="E876" s="19"/>
      <c r="F876" s="9"/>
      <c r="G876" s="21">
        <f>Source!AN701</f>
        <v>24.79</v>
      </c>
      <c r="H876" s="20" t="str">
        <f>Source!DF701</f>
        <v/>
      </c>
      <c r="I876" s="9">
        <f>Source!AV701</f>
        <v>1</v>
      </c>
      <c r="J876" s="9">
        <f>IF(Source!BS701&lt;&gt; 0, Source!BS701, 1)</f>
        <v>1</v>
      </c>
      <c r="K876" s="26">
        <f>Source!R701</f>
        <v>49.58</v>
      </c>
      <c r="L876" s="21"/>
    </row>
    <row r="877" spans="1:22" ht="14.25" x14ac:dyDescent="0.2">
      <c r="A877" s="18"/>
      <c r="B877" s="18"/>
      <c r="C877" s="18"/>
      <c r="D877" s="18" t="s">
        <v>821</v>
      </c>
      <c r="E877" s="19"/>
      <c r="F877" s="9"/>
      <c r="G877" s="21">
        <f>Source!AL701</f>
        <v>6.3</v>
      </c>
      <c r="H877" s="20" t="str">
        <f>Source!DD701</f>
        <v/>
      </c>
      <c r="I877" s="9">
        <f>Source!AW701</f>
        <v>1</v>
      </c>
      <c r="J877" s="9">
        <f>IF(Source!BC701&lt;&gt; 0, Source!BC701, 1)</f>
        <v>1</v>
      </c>
      <c r="K877" s="21">
        <f>Source!P701</f>
        <v>12.6</v>
      </c>
      <c r="L877" s="21"/>
    </row>
    <row r="878" spans="1:22" ht="14.25" x14ac:dyDescent="0.2">
      <c r="A878" s="18"/>
      <c r="B878" s="18"/>
      <c r="C878" s="18"/>
      <c r="D878" s="18" t="s">
        <v>822</v>
      </c>
      <c r="E878" s="19" t="s">
        <v>823</v>
      </c>
      <c r="F878" s="9">
        <f>Source!AT701</f>
        <v>70</v>
      </c>
      <c r="G878" s="21"/>
      <c r="H878" s="20"/>
      <c r="I878" s="9"/>
      <c r="J878" s="9"/>
      <c r="K878" s="21">
        <f>SUM(R873:R877)</f>
        <v>501.66</v>
      </c>
      <c r="L878" s="21"/>
    </row>
    <row r="879" spans="1:22" ht="14.25" x14ac:dyDescent="0.2">
      <c r="A879" s="18"/>
      <c r="B879" s="18"/>
      <c r="C879" s="18"/>
      <c r="D879" s="18" t="s">
        <v>824</v>
      </c>
      <c r="E879" s="19" t="s">
        <v>823</v>
      </c>
      <c r="F879" s="9">
        <f>Source!AU701</f>
        <v>10</v>
      </c>
      <c r="G879" s="21"/>
      <c r="H879" s="20"/>
      <c r="I879" s="9"/>
      <c r="J879" s="9"/>
      <c r="K879" s="21">
        <f>SUM(T873:T878)</f>
        <v>71.67</v>
      </c>
      <c r="L879" s="21"/>
    </row>
    <row r="880" spans="1:22" ht="14.25" x14ac:dyDescent="0.2">
      <c r="A880" s="18"/>
      <c r="B880" s="18"/>
      <c r="C880" s="18"/>
      <c r="D880" s="18" t="s">
        <v>829</v>
      </c>
      <c r="E880" s="19" t="s">
        <v>823</v>
      </c>
      <c r="F880" s="9">
        <f>108</f>
        <v>108</v>
      </c>
      <c r="G880" s="21"/>
      <c r="H880" s="20"/>
      <c r="I880" s="9"/>
      <c r="J880" s="9"/>
      <c r="K880" s="21">
        <f>SUM(V873:V879)</f>
        <v>53.55</v>
      </c>
      <c r="L880" s="21"/>
    </row>
    <row r="881" spans="1:22" ht="14.25" x14ac:dyDescent="0.2">
      <c r="A881" s="18"/>
      <c r="B881" s="18"/>
      <c r="C881" s="18"/>
      <c r="D881" s="18" t="s">
        <v>825</v>
      </c>
      <c r="E881" s="19" t="s">
        <v>826</v>
      </c>
      <c r="F881" s="9">
        <f>Source!AQ701</f>
        <v>0.54</v>
      </c>
      <c r="G881" s="21"/>
      <c r="H881" s="20" t="str">
        <f>Source!DI701</f>
        <v/>
      </c>
      <c r="I881" s="9">
        <f>Source!AV701</f>
        <v>1</v>
      </c>
      <c r="J881" s="9"/>
      <c r="K881" s="21"/>
      <c r="L881" s="21">
        <f>Source!U701</f>
        <v>1.08</v>
      </c>
    </row>
    <row r="882" spans="1:22" ht="15" x14ac:dyDescent="0.25">
      <c r="A882" s="23"/>
      <c r="B882" s="23"/>
      <c r="C882" s="23"/>
      <c r="D882" s="23"/>
      <c r="E882" s="23"/>
      <c r="F882" s="23"/>
      <c r="G882" s="23"/>
      <c r="H882" s="23"/>
      <c r="I882" s="23"/>
      <c r="J882" s="45">
        <f>K874+K875+K877+K878+K879+K880</f>
        <v>1434.32</v>
      </c>
      <c r="K882" s="45"/>
      <c r="L882" s="24">
        <f>IF(Source!I701&lt;&gt;0, ROUND(J882/Source!I701, 2), 0)</f>
        <v>717.16</v>
      </c>
      <c r="P882" s="22">
        <f>J882</f>
        <v>1434.32</v>
      </c>
    </row>
    <row r="883" spans="1:22" ht="71.25" x14ac:dyDescent="0.2">
      <c r="A883" s="18">
        <v>98</v>
      </c>
      <c r="B883" s="18">
        <v>98</v>
      </c>
      <c r="C883" s="18" t="str">
        <f>Source!F702</f>
        <v>1.25-2503-2-3/1</v>
      </c>
      <c r="D883" s="18" t="str">
        <f>Source!G702</f>
        <v>Техническое обслуживание эскалатора типа OTIS NCE в зданиях, угол наклона 30-35 градусов, высота подъема до 6 м, скорость 0,5-0,65 м/с оборудование нижней входной площадки - годовое</v>
      </c>
      <c r="E883" s="19" t="str">
        <f>Source!H702</f>
        <v>компл.</v>
      </c>
      <c r="F883" s="9">
        <f>Source!I702</f>
        <v>2</v>
      </c>
      <c r="G883" s="21"/>
      <c r="H883" s="20"/>
      <c r="I883" s="9"/>
      <c r="J883" s="9"/>
      <c r="K883" s="21"/>
      <c r="L883" s="21"/>
      <c r="Q883">
        <f>ROUND((Source!BZ702/100)*ROUND((Source!AF702*Source!AV702)*Source!I702, 2), 2)</f>
        <v>687.46</v>
      </c>
      <c r="R883">
        <f>Source!X702</f>
        <v>687.46</v>
      </c>
      <c r="S883">
        <f>ROUND((Source!CA702/100)*ROUND((Source!AF702*Source!AV702)*Source!I702, 2), 2)</f>
        <v>98.21</v>
      </c>
      <c r="T883">
        <f>Source!Y702</f>
        <v>98.21</v>
      </c>
      <c r="U883">
        <f>ROUND((175/100)*ROUND((Source!AE702*Source!AV702)*Source!I702, 2), 2)</f>
        <v>115.68</v>
      </c>
      <c r="V883">
        <f>ROUND((108/100)*ROUND(Source!CS702*Source!I702, 2), 2)</f>
        <v>71.39</v>
      </c>
    </row>
    <row r="884" spans="1:22" ht="14.25" x14ac:dyDescent="0.2">
      <c r="A884" s="18"/>
      <c r="B884" s="18"/>
      <c r="C884" s="18"/>
      <c r="D884" s="18" t="s">
        <v>820</v>
      </c>
      <c r="E884" s="19"/>
      <c r="F884" s="9"/>
      <c r="G884" s="21">
        <f>Source!AO702</f>
        <v>491.04</v>
      </c>
      <c r="H884" s="20" t="str">
        <f>Source!DG702</f>
        <v/>
      </c>
      <c r="I884" s="9">
        <f>Source!AV702</f>
        <v>1</v>
      </c>
      <c r="J884" s="9">
        <f>IF(Source!BA702&lt;&gt; 0, Source!BA702, 1)</f>
        <v>1</v>
      </c>
      <c r="K884" s="21">
        <f>Source!S702</f>
        <v>982.08</v>
      </c>
      <c r="L884" s="21"/>
    </row>
    <row r="885" spans="1:22" ht="14.25" x14ac:dyDescent="0.2">
      <c r="A885" s="18"/>
      <c r="B885" s="18"/>
      <c r="C885" s="18"/>
      <c r="D885" s="18" t="s">
        <v>827</v>
      </c>
      <c r="E885" s="19"/>
      <c r="F885" s="9"/>
      <c r="G885" s="21">
        <f>Source!AM702</f>
        <v>52.12</v>
      </c>
      <c r="H885" s="20" t="str">
        <f>Source!DE702</f>
        <v/>
      </c>
      <c r="I885" s="9">
        <f>Source!AV702</f>
        <v>1</v>
      </c>
      <c r="J885" s="9">
        <f>IF(Source!BB702&lt;&gt; 0, Source!BB702, 1)</f>
        <v>1</v>
      </c>
      <c r="K885" s="21">
        <f>Source!Q702</f>
        <v>104.24</v>
      </c>
      <c r="L885" s="21"/>
    </row>
    <row r="886" spans="1:22" ht="14.25" x14ac:dyDescent="0.2">
      <c r="A886" s="18"/>
      <c r="B886" s="18"/>
      <c r="C886" s="18"/>
      <c r="D886" s="18" t="s">
        <v>828</v>
      </c>
      <c r="E886" s="19"/>
      <c r="F886" s="9"/>
      <c r="G886" s="21">
        <f>Source!AN702</f>
        <v>33.049999999999997</v>
      </c>
      <c r="H886" s="20" t="str">
        <f>Source!DF702</f>
        <v/>
      </c>
      <c r="I886" s="9">
        <f>Source!AV702</f>
        <v>1</v>
      </c>
      <c r="J886" s="9">
        <f>IF(Source!BS702&lt;&gt; 0, Source!BS702, 1)</f>
        <v>1</v>
      </c>
      <c r="K886" s="26">
        <f>Source!R702</f>
        <v>66.099999999999994</v>
      </c>
      <c r="L886" s="21"/>
    </row>
    <row r="887" spans="1:22" ht="14.25" x14ac:dyDescent="0.2">
      <c r="A887" s="18"/>
      <c r="B887" s="18"/>
      <c r="C887" s="18"/>
      <c r="D887" s="18" t="s">
        <v>821</v>
      </c>
      <c r="E887" s="19"/>
      <c r="F887" s="9"/>
      <c r="G887" s="21">
        <f>Source!AL702</f>
        <v>7.87</v>
      </c>
      <c r="H887" s="20" t="str">
        <f>Source!DD702</f>
        <v/>
      </c>
      <c r="I887" s="9">
        <f>Source!AW702</f>
        <v>1</v>
      </c>
      <c r="J887" s="9">
        <f>IF(Source!BC702&lt;&gt; 0, Source!BC702, 1)</f>
        <v>1</v>
      </c>
      <c r="K887" s="21">
        <f>Source!P702</f>
        <v>15.74</v>
      </c>
      <c r="L887" s="21"/>
    </row>
    <row r="888" spans="1:22" ht="14.25" x14ac:dyDescent="0.2">
      <c r="A888" s="18"/>
      <c r="B888" s="18"/>
      <c r="C888" s="18"/>
      <c r="D888" s="18" t="s">
        <v>822</v>
      </c>
      <c r="E888" s="19" t="s">
        <v>823</v>
      </c>
      <c r="F888" s="9">
        <f>Source!AT702</f>
        <v>70</v>
      </c>
      <c r="G888" s="21"/>
      <c r="H888" s="20"/>
      <c r="I888" s="9"/>
      <c r="J888" s="9"/>
      <c r="K888" s="21">
        <f>SUM(R883:R887)</f>
        <v>687.46</v>
      </c>
      <c r="L888" s="21"/>
    </row>
    <row r="889" spans="1:22" ht="14.25" x14ac:dyDescent="0.2">
      <c r="A889" s="18"/>
      <c r="B889" s="18"/>
      <c r="C889" s="18"/>
      <c r="D889" s="18" t="s">
        <v>824</v>
      </c>
      <c r="E889" s="19" t="s">
        <v>823</v>
      </c>
      <c r="F889" s="9">
        <f>Source!AU702</f>
        <v>10</v>
      </c>
      <c r="G889" s="21"/>
      <c r="H889" s="20"/>
      <c r="I889" s="9"/>
      <c r="J889" s="9"/>
      <c r="K889" s="21">
        <f>SUM(T883:T888)</f>
        <v>98.21</v>
      </c>
      <c r="L889" s="21"/>
    </row>
    <row r="890" spans="1:22" ht="14.25" x14ac:dyDescent="0.2">
      <c r="A890" s="18"/>
      <c r="B890" s="18"/>
      <c r="C890" s="18"/>
      <c r="D890" s="18" t="s">
        <v>829</v>
      </c>
      <c r="E890" s="19" t="s">
        <v>823</v>
      </c>
      <c r="F890" s="9">
        <f>108</f>
        <v>108</v>
      </c>
      <c r="G890" s="21"/>
      <c r="H890" s="20"/>
      <c r="I890" s="9"/>
      <c r="J890" s="9"/>
      <c r="K890" s="21">
        <f>SUM(V883:V889)</f>
        <v>71.39</v>
      </c>
      <c r="L890" s="21"/>
    </row>
    <row r="891" spans="1:22" ht="14.25" x14ac:dyDescent="0.2">
      <c r="A891" s="18"/>
      <c r="B891" s="18"/>
      <c r="C891" s="18"/>
      <c r="D891" s="18" t="s">
        <v>825</v>
      </c>
      <c r="E891" s="19" t="s">
        <v>826</v>
      </c>
      <c r="F891" s="9">
        <f>Source!AQ702</f>
        <v>0.74</v>
      </c>
      <c r="G891" s="21"/>
      <c r="H891" s="20" t="str">
        <f>Source!DI702</f>
        <v/>
      </c>
      <c r="I891" s="9">
        <f>Source!AV702</f>
        <v>1</v>
      </c>
      <c r="J891" s="9"/>
      <c r="K891" s="21"/>
      <c r="L891" s="21">
        <f>Source!U702</f>
        <v>1.48</v>
      </c>
    </row>
    <row r="892" spans="1:22" ht="15" x14ac:dyDescent="0.25">
      <c r="A892" s="23"/>
      <c r="B892" s="23"/>
      <c r="C892" s="23"/>
      <c r="D892" s="23"/>
      <c r="E892" s="23"/>
      <c r="F892" s="23"/>
      <c r="G892" s="23"/>
      <c r="H892" s="23"/>
      <c r="I892" s="23"/>
      <c r="J892" s="45">
        <f>K884+K885+K887+K888+K889+K890</f>
        <v>1959.1200000000001</v>
      </c>
      <c r="K892" s="45"/>
      <c r="L892" s="24">
        <f>IF(Source!I702&lt;&gt;0, ROUND(J892/Source!I702, 2), 0)</f>
        <v>979.56</v>
      </c>
      <c r="P892" s="22">
        <f>J892</f>
        <v>1959.1200000000001</v>
      </c>
    </row>
    <row r="893" spans="1:22" ht="71.25" x14ac:dyDescent="0.2">
      <c r="A893" s="18">
        <v>99</v>
      </c>
      <c r="B893" s="18">
        <v>99</v>
      </c>
      <c r="C893" s="18" t="str">
        <f>Source!F703</f>
        <v>1.25-2503-4-1/1</v>
      </c>
      <c r="D893" s="18" t="str">
        <f>Source!G703</f>
        <v>Техническое обслуживание эскалатора типа OTIS NCE в зданиях, угол наклона 30-35 градусов, высота подъема до 6 м, скорость 0,5-0,65 м/с, контроллер типа NCE1b - годовое</v>
      </c>
      <c r="E893" s="19" t="str">
        <f>Source!H703</f>
        <v>компл.</v>
      </c>
      <c r="F893" s="9">
        <f>Source!I703</f>
        <v>2</v>
      </c>
      <c r="G893" s="21"/>
      <c r="H893" s="20"/>
      <c r="I893" s="9"/>
      <c r="J893" s="9"/>
      <c r="K893" s="21"/>
      <c r="L893" s="21"/>
      <c r="Q893">
        <f>ROUND((Source!BZ703/100)*ROUND((Source!AF703*Source!AV703)*Source!I703, 2), 2)</f>
        <v>966.15</v>
      </c>
      <c r="R893">
        <f>Source!X703</f>
        <v>966.15</v>
      </c>
      <c r="S893">
        <f>ROUND((Source!CA703/100)*ROUND((Source!AF703*Source!AV703)*Source!I703, 2), 2)</f>
        <v>138.02000000000001</v>
      </c>
      <c r="T893">
        <f>Source!Y703</f>
        <v>138.02000000000001</v>
      </c>
      <c r="U893">
        <f>ROUND((175/100)*ROUND((Source!AE703*Source!AV703)*Source!I703, 2), 2)</f>
        <v>144.59</v>
      </c>
      <c r="V893">
        <f>ROUND((108/100)*ROUND(Source!CS703*Source!I703, 2), 2)</f>
        <v>89.23</v>
      </c>
    </row>
    <row r="894" spans="1:22" ht="14.25" x14ac:dyDescent="0.2">
      <c r="A894" s="18"/>
      <c r="B894" s="18"/>
      <c r="C894" s="18"/>
      <c r="D894" s="18" t="s">
        <v>820</v>
      </c>
      <c r="E894" s="19"/>
      <c r="F894" s="9"/>
      <c r="G894" s="21">
        <f>Source!AO703</f>
        <v>690.11</v>
      </c>
      <c r="H894" s="20" t="str">
        <f>Source!DG703</f>
        <v/>
      </c>
      <c r="I894" s="9">
        <f>Source!AV703</f>
        <v>1</v>
      </c>
      <c r="J894" s="9">
        <f>IF(Source!BA703&lt;&gt; 0, Source!BA703, 1)</f>
        <v>1</v>
      </c>
      <c r="K894" s="21">
        <f>Source!S703</f>
        <v>1380.22</v>
      </c>
      <c r="L894" s="21"/>
    </row>
    <row r="895" spans="1:22" ht="14.25" x14ac:dyDescent="0.2">
      <c r="A895" s="18"/>
      <c r="B895" s="18"/>
      <c r="C895" s="18"/>
      <c r="D895" s="18" t="s">
        <v>827</v>
      </c>
      <c r="E895" s="19"/>
      <c r="F895" s="9"/>
      <c r="G895" s="21">
        <f>Source!AM703</f>
        <v>65.150000000000006</v>
      </c>
      <c r="H895" s="20" t="str">
        <f>Source!DE703</f>
        <v/>
      </c>
      <c r="I895" s="9">
        <f>Source!AV703</f>
        <v>1</v>
      </c>
      <c r="J895" s="9">
        <f>IF(Source!BB703&lt;&gt; 0, Source!BB703, 1)</f>
        <v>1</v>
      </c>
      <c r="K895" s="21">
        <f>Source!Q703</f>
        <v>130.30000000000001</v>
      </c>
      <c r="L895" s="21"/>
    </row>
    <row r="896" spans="1:22" ht="14.25" x14ac:dyDescent="0.2">
      <c r="A896" s="18"/>
      <c r="B896" s="18"/>
      <c r="C896" s="18"/>
      <c r="D896" s="18" t="s">
        <v>828</v>
      </c>
      <c r="E896" s="19"/>
      <c r="F896" s="9"/>
      <c r="G896" s="21">
        <f>Source!AN703</f>
        <v>41.31</v>
      </c>
      <c r="H896" s="20" t="str">
        <f>Source!DF703</f>
        <v/>
      </c>
      <c r="I896" s="9">
        <f>Source!AV703</f>
        <v>1</v>
      </c>
      <c r="J896" s="9">
        <f>IF(Source!BS703&lt;&gt; 0, Source!BS703, 1)</f>
        <v>1</v>
      </c>
      <c r="K896" s="26">
        <f>Source!R703</f>
        <v>82.62</v>
      </c>
      <c r="L896" s="21"/>
    </row>
    <row r="897" spans="1:22" ht="14.25" x14ac:dyDescent="0.2">
      <c r="A897" s="18"/>
      <c r="B897" s="18"/>
      <c r="C897" s="18"/>
      <c r="D897" s="18" t="s">
        <v>821</v>
      </c>
      <c r="E897" s="19"/>
      <c r="F897" s="9"/>
      <c r="G897" s="21">
        <f>Source!AL703</f>
        <v>4.72</v>
      </c>
      <c r="H897" s="20" t="str">
        <f>Source!DD703</f>
        <v/>
      </c>
      <c r="I897" s="9">
        <f>Source!AW703</f>
        <v>1</v>
      </c>
      <c r="J897" s="9">
        <f>IF(Source!BC703&lt;&gt; 0, Source!BC703, 1)</f>
        <v>1</v>
      </c>
      <c r="K897" s="21">
        <f>Source!P703</f>
        <v>9.44</v>
      </c>
      <c r="L897" s="21"/>
    </row>
    <row r="898" spans="1:22" ht="14.25" x14ac:dyDescent="0.2">
      <c r="A898" s="18"/>
      <c r="B898" s="18"/>
      <c r="C898" s="18"/>
      <c r="D898" s="18" t="s">
        <v>822</v>
      </c>
      <c r="E898" s="19" t="s">
        <v>823</v>
      </c>
      <c r="F898" s="9">
        <f>Source!AT703</f>
        <v>70</v>
      </c>
      <c r="G898" s="21"/>
      <c r="H898" s="20"/>
      <c r="I898" s="9"/>
      <c r="J898" s="9"/>
      <c r="K898" s="21">
        <f>SUM(R893:R897)</f>
        <v>966.15</v>
      </c>
      <c r="L898" s="21"/>
    </row>
    <row r="899" spans="1:22" ht="14.25" x14ac:dyDescent="0.2">
      <c r="A899" s="18"/>
      <c r="B899" s="18"/>
      <c r="C899" s="18"/>
      <c r="D899" s="18" t="s">
        <v>824</v>
      </c>
      <c r="E899" s="19" t="s">
        <v>823</v>
      </c>
      <c r="F899" s="9">
        <f>Source!AU703</f>
        <v>10</v>
      </c>
      <c r="G899" s="21"/>
      <c r="H899" s="20"/>
      <c r="I899" s="9"/>
      <c r="J899" s="9"/>
      <c r="K899" s="21">
        <f>SUM(T893:T898)</f>
        <v>138.02000000000001</v>
      </c>
      <c r="L899" s="21"/>
    </row>
    <row r="900" spans="1:22" ht="14.25" x14ac:dyDescent="0.2">
      <c r="A900" s="18"/>
      <c r="B900" s="18"/>
      <c r="C900" s="18"/>
      <c r="D900" s="18" t="s">
        <v>829</v>
      </c>
      <c r="E900" s="19" t="s">
        <v>823</v>
      </c>
      <c r="F900" s="9">
        <f>108</f>
        <v>108</v>
      </c>
      <c r="G900" s="21"/>
      <c r="H900" s="20"/>
      <c r="I900" s="9"/>
      <c r="J900" s="9"/>
      <c r="K900" s="21">
        <f>SUM(V893:V899)</f>
        <v>89.23</v>
      </c>
      <c r="L900" s="21"/>
    </row>
    <row r="901" spans="1:22" ht="14.25" x14ac:dyDescent="0.2">
      <c r="A901" s="18"/>
      <c r="B901" s="18"/>
      <c r="C901" s="18"/>
      <c r="D901" s="18" t="s">
        <v>825</v>
      </c>
      <c r="E901" s="19" t="s">
        <v>826</v>
      </c>
      <c r="F901" s="9">
        <f>Source!AQ703</f>
        <v>1.04</v>
      </c>
      <c r="G901" s="21"/>
      <c r="H901" s="20" t="str">
        <f>Source!DI703</f>
        <v/>
      </c>
      <c r="I901" s="9">
        <f>Source!AV703</f>
        <v>1</v>
      </c>
      <c r="J901" s="9"/>
      <c r="K901" s="21"/>
      <c r="L901" s="21">
        <f>Source!U703</f>
        <v>2.08</v>
      </c>
    </row>
    <row r="902" spans="1:22" ht="15" x14ac:dyDescent="0.25">
      <c r="A902" s="23"/>
      <c r="B902" s="23"/>
      <c r="C902" s="23"/>
      <c r="D902" s="23"/>
      <c r="E902" s="23"/>
      <c r="F902" s="23"/>
      <c r="G902" s="23"/>
      <c r="H902" s="23"/>
      <c r="I902" s="23"/>
      <c r="J902" s="45">
        <f>K894+K895+K897+K898+K899+K900</f>
        <v>2713.36</v>
      </c>
      <c r="K902" s="45"/>
      <c r="L902" s="24">
        <f>IF(Source!I703&lt;&gt;0, ROUND(J902/Source!I703, 2), 0)</f>
        <v>1356.68</v>
      </c>
      <c r="P902" s="22">
        <f>J902</f>
        <v>2713.36</v>
      </c>
    </row>
    <row r="903" spans="1:22" ht="71.25" x14ac:dyDescent="0.2">
      <c r="A903" s="18">
        <v>100</v>
      </c>
      <c r="B903" s="18">
        <v>100</v>
      </c>
      <c r="C903" s="18" t="str">
        <f>Source!F704</f>
        <v>1.25-2503-5-1/1</v>
      </c>
      <c r="D903" s="18" t="str">
        <f>Source!G704</f>
        <v>Техническое обслуживание эскалатора типа OTIS NCE в зданиях, угол наклона 30-35 градусов, высота подъема до 6 м, скорость 0,5-0,65 м/с, верхнее машинное помещение - ежемесячное</v>
      </c>
      <c r="E903" s="19" t="str">
        <f>Source!H704</f>
        <v>шт.</v>
      </c>
      <c r="F903" s="9">
        <f>Source!I704</f>
        <v>2</v>
      </c>
      <c r="G903" s="21"/>
      <c r="H903" s="20"/>
      <c r="I903" s="9"/>
      <c r="J903" s="9"/>
      <c r="K903" s="21"/>
      <c r="L903" s="21"/>
      <c r="Q903">
        <f>ROUND((Source!BZ704/100)*ROUND((Source!AF704*Source!AV704)*Source!I704, 2), 2)</f>
        <v>1151.95</v>
      </c>
      <c r="R903">
        <f>Source!X704</f>
        <v>1151.95</v>
      </c>
      <c r="S903">
        <f>ROUND((Source!CA704/100)*ROUND((Source!AF704*Source!AV704)*Source!I704, 2), 2)</f>
        <v>164.56</v>
      </c>
      <c r="T903">
        <f>Source!Y704</f>
        <v>164.56</v>
      </c>
      <c r="U903">
        <f>ROUND((175/100)*ROUND((Source!AE704*Source!AV704)*Source!I704, 2), 2)</f>
        <v>173.53</v>
      </c>
      <c r="V903">
        <f>ROUND((108/100)*ROUND(Source!CS704*Source!I704, 2), 2)</f>
        <v>107.09</v>
      </c>
    </row>
    <row r="904" spans="1:22" ht="14.25" x14ac:dyDescent="0.2">
      <c r="A904" s="18"/>
      <c r="B904" s="18"/>
      <c r="C904" s="18"/>
      <c r="D904" s="18" t="s">
        <v>820</v>
      </c>
      <c r="E904" s="19"/>
      <c r="F904" s="9"/>
      <c r="G904" s="21">
        <f>Source!AO704</f>
        <v>411.41</v>
      </c>
      <c r="H904" s="20" t="str">
        <f>Source!DG704</f>
        <v>)*2</v>
      </c>
      <c r="I904" s="9">
        <f>Source!AV704</f>
        <v>1</v>
      </c>
      <c r="J904" s="9">
        <f>IF(Source!BA704&lt;&gt; 0, Source!BA704, 1)</f>
        <v>1</v>
      </c>
      <c r="K904" s="21">
        <f>Source!S704</f>
        <v>1645.64</v>
      </c>
      <c r="L904" s="21"/>
    </row>
    <row r="905" spans="1:22" ht="14.25" x14ac:dyDescent="0.2">
      <c r="A905" s="18"/>
      <c r="B905" s="18"/>
      <c r="C905" s="18"/>
      <c r="D905" s="18" t="s">
        <v>827</v>
      </c>
      <c r="E905" s="19"/>
      <c r="F905" s="9"/>
      <c r="G905" s="21">
        <f>Source!AM704</f>
        <v>39.090000000000003</v>
      </c>
      <c r="H905" s="20" t="str">
        <f>Source!DE704</f>
        <v>)*2</v>
      </c>
      <c r="I905" s="9">
        <f>Source!AV704</f>
        <v>1</v>
      </c>
      <c r="J905" s="9">
        <f>IF(Source!BB704&lt;&gt; 0, Source!BB704, 1)</f>
        <v>1</v>
      </c>
      <c r="K905" s="21">
        <f>Source!Q704</f>
        <v>156.36000000000001</v>
      </c>
      <c r="L905" s="21"/>
    </row>
    <row r="906" spans="1:22" ht="14.25" x14ac:dyDescent="0.2">
      <c r="A906" s="18"/>
      <c r="B906" s="18"/>
      <c r="C906" s="18"/>
      <c r="D906" s="18" t="s">
        <v>828</v>
      </c>
      <c r="E906" s="19"/>
      <c r="F906" s="9"/>
      <c r="G906" s="21">
        <f>Source!AN704</f>
        <v>24.79</v>
      </c>
      <c r="H906" s="20" t="str">
        <f>Source!DF704</f>
        <v>)*2</v>
      </c>
      <c r="I906" s="9">
        <f>Source!AV704</f>
        <v>1</v>
      </c>
      <c r="J906" s="9">
        <f>IF(Source!BS704&lt;&gt; 0, Source!BS704, 1)</f>
        <v>1</v>
      </c>
      <c r="K906" s="26">
        <f>Source!R704</f>
        <v>99.16</v>
      </c>
      <c r="L906" s="21"/>
    </row>
    <row r="907" spans="1:22" ht="14.25" x14ac:dyDescent="0.2">
      <c r="A907" s="18"/>
      <c r="B907" s="18"/>
      <c r="C907" s="18"/>
      <c r="D907" s="18" t="s">
        <v>821</v>
      </c>
      <c r="E907" s="19"/>
      <c r="F907" s="9"/>
      <c r="G907" s="21">
        <f>Source!AL704</f>
        <v>4.72</v>
      </c>
      <c r="H907" s="20" t="str">
        <f>Source!DD704</f>
        <v>)*2</v>
      </c>
      <c r="I907" s="9">
        <f>Source!AW704</f>
        <v>1</v>
      </c>
      <c r="J907" s="9">
        <f>IF(Source!BC704&lt;&gt; 0, Source!BC704, 1)</f>
        <v>1</v>
      </c>
      <c r="K907" s="21">
        <f>Source!P704</f>
        <v>18.88</v>
      </c>
      <c r="L907" s="21"/>
    </row>
    <row r="908" spans="1:22" ht="14.25" x14ac:dyDescent="0.2">
      <c r="A908" s="18"/>
      <c r="B908" s="18"/>
      <c r="C908" s="18"/>
      <c r="D908" s="18" t="s">
        <v>822</v>
      </c>
      <c r="E908" s="19" t="s">
        <v>823</v>
      </c>
      <c r="F908" s="9">
        <f>Source!AT704</f>
        <v>70</v>
      </c>
      <c r="G908" s="21"/>
      <c r="H908" s="20"/>
      <c r="I908" s="9"/>
      <c r="J908" s="9"/>
      <c r="K908" s="21">
        <f>SUM(R903:R907)</f>
        <v>1151.95</v>
      </c>
      <c r="L908" s="21"/>
    </row>
    <row r="909" spans="1:22" ht="14.25" x14ac:dyDescent="0.2">
      <c r="A909" s="18"/>
      <c r="B909" s="18"/>
      <c r="C909" s="18"/>
      <c r="D909" s="18" t="s">
        <v>824</v>
      </c>
      <c r="E909" s="19" t="s">
        <v>823</v>
      </c>
      <c r="F909" s="9">
        <f>Source!AU704</f>
        <v>10</v>
      </c>
      <c r="G909" s="21"/>
      <c r="H909" s="20"/>
      <c r="I909" s="9"/>
      <c r="J909" s="9"/>
      <c r="K909" s="21">
        <f>SUM(T903:T908)</f>
        <v>164.56</v>
      </c>
      <c r="L909" s="21"/>
    </row>
    <row r="910" spans="1:22" ht="14.25" x14ac:dyDescent="0.2">
      <c r="A910" s="18"/>
      <c r="B910" s="18"/>
      <c r="C910" s="18"/>
      <c r="D910" s="18" t="s">
        <v>829</v>
      </c>
      <c r="E910" s="19" t="s">
        <v>823</v>
      </c>
      <c r="F910" s="9">
        <f>108</f>
        <v>108</v>
      </c>
      <c r="G910" s="21"/>
      <c r="H910" s="20"/>
      <c r="I910" s="9"/>
      <c r="J910" s="9"/>
      <c r="K910" s="21">
        <f>SUM(V903:V909)</f>
        <v>107.09</v>
      </c>
      <c r="L910" s="21"/>
    </row>
    <row r="911" spans="1:22" ht="14.25" x14ac:dyDescent="0.2">
      <c r="A911" s="18"/>
      <c r="B911" s="18"/>
      <c r="C911" s="18"/>
      <c r="D911" s="18" t="s">
        <v>825</v>
      </c>
      <c r="E911" s="19" t="s">
        <v>826</v>
      </c>
      <c r="F911" s="9">
        <f>Source!AQ704</f>
        <v>0.62</v>
      </c>
      <c r="G911" s="21"/>
      <c r="H911" s="20" t="str">
        <f>Source!DI704</f>
        <v>)*2</v>
      </c>
      <c r="I911" s="9">
        <f>Source!AV704</f>
        <v>1</v>
      </c>
      <c r="J911" s="9"/>
      <c r="K911" s="21"/>
      <c r="L911" s="21">
        <f>Source!U704</f>
        <v>2.48</v>
      </c>
    </row>
    <row r="912" spans="1:22" ht="15" x14ac:dyDescent="0.25">
      <c r="A912" s="23"/>
      <c r="B912" s="23"/>
      <c r="C912" s="23"/>
      <c r="D912" s="23"/>
      <c r="E912" s="23"/>
      <c r="F912" s="23"/>
      <c r="G912" s="23"/>
      <c r="H912" s="23"/>
      <c r="I912" s="23"/>
      <c r="J912" s="45">
        <f>K904+K905+K907+K908+K909+K910</f>
        <v>3244.48</v>
      </c>
      <c r="K912" s="45"/>
      <c r="L912" s="24">
        <f>IF(Source!I704&lt;&gt;0, ROUND(J912/Source!I704, 2), 0)</f>
        <v>1622.24</v>
      </c>
      <c r="P912" s="22">
        <f>J912</f>
        <v>3244.48</v>
      </c>
    </row>
    <row r="913" spans="1:22" ht="85.5" x14ac:dyDescent="0.2">
      <c r="A913" s="18">
        <v>101</v>
      </c>
      <c r="B913" s="18">
        <v>101</v>
      </c>
      <c r="C913" s="18" t="str">
        <f>Source!F705</f>
        <v>1.25-2503-5-2/1</v>
      </c>
      <c r="D913" s="18" t="str">
        <f>Source!G705</f>
        <v>Техническое обслуживание эскалатора типа OTIS NCE в зданиях, угол наклона 30-35 градусов, высота подъема до 6 м, скорость 0,5-0,65 м/с, верхнее машинное помещение - ежеквартальное</v>
      </c>
      <c r="E913" s="19" t="str">
        <f>Source!H705</f>
        <v>шт.</v>
      </c>
      <c r="F913" s="9">
        <f>Source!I705</f>
        <v>2</v>
      </c>
      <c r="G913" s="21"/>
      <c r="H913" s="20"/>
      <c r="I913" s="9"/>
      <c r="J913" s="9"/>
      <c r="K913" s="21"/>
      <c r="L913" s="21"/>
      <c r="Q913">
        <f>ROUND((Source!BZ705/100)*ROUND((Source!AF705*Source!AV705)*Source!I705, 2), 2)</f>
        <v>761.78</v>
      </c>
      <c r="R913">
        <f>Source!X705</f>
        <v>761.78</v>
      </c>
      <c r="S913">
        <f>ROUND((Source!CA705/100)*ROUND((Source!AF705*Source!AV705)*Source!I705, 2), 2)</f>
        <v>108.83</v>
      </c>
      <c r="T913">
        <f>Source!Y705</f>
        <v>108.83</v>
      </c>
      <c r="U913">
        <f>ROUND((175/100)*ROUND((Source!AE705*Source!AV705)*Source!I705, 2), 2)</f>
        <v>115.68</v>
      </c>
      <c r="V913">
        <f>ROUND((108/100)*ROUND(Source!CS705*Source!I705, 2), 2)</f>
        <v>71.39</v>
      </c>
    </row>
    <row r="914" spans="1:22" ht="14.25" x14ac:dyDescent="0.2">
      <c r="A914" s="18"/>
      <c r="B914" s="18"/>
      <c r="C914" s="18"/>
      <c r="D914" s="18" t="s">
        <v>820</v>
      </c>
      <c r="E914" s="19"/>
      <c r="F914" s="9"/>
      <c r="G914" s="21">
        <f>Source!AO705</f>
        <v>544.13</v>
      </c>
      <c r="H914" s="20" t="str">
        <f>Source!DG705</f>
        <v/>
      </c>
      <c r="I914" s="9">
        <f>Source!AV705</f>
        <v>1</v>
      </c>
      <c r="J914" s="9">
        <f>IF(Source!BA705&lt;&gt; 0, Source!BA705, 1)</f>
        <v>1</v>
      </c>
      <c r="K914" s="21">
        <f>Source!S705</f>
        <v>1088.26</v>
      </c>
      <c r="L914" s="21"/>
    </row>
    <row r="915" spans="1:22" ht="14.25" x14ac:dyDescent="0.2">
      <c r="A915" s="18"/>
      <c r="B915" s="18"/>
      <c r="C915" s="18"/>
      <c r="D915" s="18" t="s">
        <v>827</v>
      </c>
      <c r="E915" s="19"/>
      <c r="F915" s="9"/>
      <c r="G915" s="21">
        <f>Source!AM705</f>
        <v>52.12</v>
      </c>
      <c r="H915" s="20" t="str">
        <f>Source!DE705</f>
        <v/>
      </c>
      <c r="I915" s="9">
        <f>Source!AV705</f>
        <v>1</v>
      </c>
      <c r="J915" s="9">
        <f>IF(Source!BB705&lt;&gt; 0, Source!BB705, 1)</f>
        <v>1</v>
      </c>
      <c r="K915" s="21">
        <f>Source!Q705</f>
        <v>104.24</v>
      </c>
      <c r="L915" s="21"/>
    </row>
    <row r="916" spans="1:22" ht="14.25" x14ac:dyDescent="0.2">
      <c r="A916" s="18"/>
      <c r="B916" s="18"/>
      <c r="C916" s="18"/>
      <c r="D916" s="18" t="s">
        <v>828</v>
      </c>
      <c r="E916" s="19"/>
      <c r="F916" s="9"/>
      <c r="G916" s="21">
        <f>Source!AN705</f>
        <v>33.049999999999997</v>
      </c>
      <c r="H916" s="20" t="str">
        <f>Source!DF705</f>
        <v/>
      </c>
      <c r="I916" s="9">
        <f>Source!AV705</f>
        <v>1</v>
      </c>
      <c r="J916" s="9">
        <f>IF(Source!BS705&lt;&gt; 0, Source!BS705, 1)</f>
        <v>1</v>
      </c>
      <c r="K916" s="26">
        <f>Source!R705</f>
        <v>66.099999999999994</v>
      </c>
      <c r="L916" s="21"/>
    </row>
    <row r="917" spans="1:22" ht="14.25" x14ac:dyDescent="0.2">
      <c r="A917" s="18"/>
      <c r="B917" s="18"/>
      <c r="C917" s="18"/>
      <c r="D917" s="18" t="s">
        <v>821</v>
      </c>
      <c r="E917" s="19"/>
      <c r="F917" s="9"/>
      <c r="G917" s="21">
        <f>Source!AL705</f>
        <v>59.32</v>
      </c>
      <c r="H917" s="20" t="str">
        <f>Source!DD705</f>
        <v/>
      </c>
      <c r="I917" s="9">
        <f>Source!AW705</f>
        <v>1</v>
      </c>
      <c r="J917" s="9">
        <f>IF(Source!BC705&lt;&gt; 0, Source!BC705, 1)</f>
        <v>1</v>
      </c>
      <c r="K917" s="21">
        <f>Source!P705</f>
        <v>118.64</v>
      </c>
      <c r="L917" s="21"/>
    </row>
    <row r="918" spans="1:22" ht="14.25" x14ac:dyDescent="0.2">
      <c r="A918" s="18"/>
      <c r="B918" s="18"/>
      <c r="C918" s="18"/>
      <c r="D918" s="18" t="s">
        <v>822</v>
      </c>
      <c r="E918" s="19" t="s">
        <v>823</v>
      </c>
      <c r="F918" s="9">
        <f>Source!AT705</f>
        <v>70</v>
      </c>
      <c r="G918" s="21"/>
      <c r="H918" s="20"/>
      <c r="I918" s="9"/>
      <c r="J918" s="9"/>
      <c r="K918" s="21">
        <f>SUM(R913:R917)</f>
        <v>761.78</v>
      </c>
      <c r="L918" s="21"/>
    </row>
    <row r="919" spans="1:22" ht="14.25" x14ac:dyDescent="0.2">
      <c r="A919" s="18"/>
      <c r="B919" s="18"/>
      <c r="C919" s="18"/>
      <c r="D919" s="18" t="s">
        <v>824</v>
      </c>
      <c r="E919" s="19" t="s">
        <v>823</v>
      </c>
      <c r="F919" s="9">
        <f>Source!AU705</f>
        <v>10</v>
      </c>
      <c r="G919" s="21"/>
      <c r="H919" s="20"/>
      <c r="I919" s="9"/>
      <c r="J919" s="9"/>
      <c r="K919" s="21">
        <f>SUM(T913:T918)</f>
        <v>108.83</v>
      </c>
      <c r="L919" s="21"/>
    </row>
    <row r="920" spans="1:22" ht="14.25" x14ac:dyDescent="0.2">
      <c r="A920" s="18"/>
      <c r="B920" s="18"/>
      <c r="C920" s="18"/>
      <c r="D920" s="18" t="s">
        <v>829</v>
      </c>
      <c r="E920" s="19" t="s">
        <v>823</v>
      </c>
      <c r="F920" s="9">
        <f>108</f>
        <v>108</v>
      </c>
      <c r="G920" s="21"/>
      <c r="H920" s="20"/>
      <c r="I920" s="9"/>
      <c r="J920" s="9"/>
      <c r="K920" s="21">
        <f>SUM(V913:V919)</f>
        <v>71.39</v>
      </c>
      <c r="L920" s="21"/>
    </row>
    <row r="921" spans="1:22" ht="14.25" x14ac:dyDescent="0.2">
      <c r="A921" s="18"/>
      <c r="B921" s="18"/>
      <c r="C921" s="18"/>
      <c r="D921" s="18" t="s">
        <v>825</v>
      </c>
      <c r="E921" s="19" t="s">
        <v>826</v>
      </c>
      <c r="F921" s="9">
        <f>Source!AQ705</f>
        <v>0.82</v>
      </c>
      <c r="G921" s="21"/>
      <c r="H921" s="20" t="str">
        <f>Source!DI705</f>
        <v/>
      </c>
      <c r="I921" s="9">
        <f>Source!AV705</f>
        <v>1</v>
      </c>
      <c r="J921" s="9"/>
      <c r="K921" s="21"/>
      <c r="L921" s="21">
        <f>Source!U705</f>
        <v>1.64</v>
      </c>
    </row>
    <row r="922" spans="1:22" ht="15" x14ac:dyDescent="0.25">
      <c r="A922" s="23"/>
      <c r="B922" s="23"/>
      <c r="C922" s="23"/>
      <c r="D922" s="23"/>
      <c r="E922" s="23"/>
      <c r="F922" s="23"/>
      <c r="G922" s="23"/>
      <c r="H922" s="23"/>
      <c r="I922" s="23"/>
      <c r="J922" s="45">
        <f>K914+K915+K917+K918+K919+K920</f>
        <v>2253.14</v>
      </c>
      <c r="K922" s="45"/>
      <c r="L922" s="24">
        <f>IF(Source!I705&lt;&gt;0, ROUND(J922/Source!I705, 2), 0)</f>
        <v>1126.57</v>
      </c>
      <c r="P922" s="22">
        <f>J922</f>
        <v>2253.14</v>
      </c>
    </row>
    <row r="923" spans="1:22" ht="71.25" x14ac:dyDescent="0.2">
      <c r="A923" s="18">
        <v>102</v>
      </c>
      <c r="B923" s="18">
        <v>102</v>
      </c>
      <c r="C923" s="18" t="str">
        <f>Source!F706</f>
        <v>1.25-2503-5-3/1</v>
      </c>
      <c r="D923" s="18" t="str">
        <f>Source!G706</f>
        <v>Техническое обслуживание эскалатора типа OTIS NCE в зданиях, угол наклона 30-35 градусов, высота подъема до 6 м, скорость 0,5-0,65 м/с, верхнее машинное помещение - годовое</v>
      </c>
      <c r="E923" s="19" t="str">
        <f>Source!H706</f>
        <v>шт.</v>
      </c>
      <c r="F923" s="9">
        <f>Source!I706</f>
        <v>2</v>
      </c>
      <c r="G923" s="21"/>
      <c r="H923" s="20"/>
      <c r="I923" s="9"/>
      <c r="J923" s="9"/>
      <c r="K923" s="21"/>
      <c r="L923" s="21"/>
      <c r="Q923">
        <f>ROUND((Source!BZ706/100)*ROUND((Source!AF706*Source!AV706)*Source!I706, 2), 2)</f>
        <v>1356.35</v>
      </c>
      <c r="R923">
        <f>Source!X706</f>
        <v>1356.35</v>
      </c>
      <c r="S923">
        <f>ROUND((Source!CA706/100)*ROUND((Source!AF706*Source!AV706)*Source!I706, 2), 2)</f>
        <v>193.76</v>
      </c>
      <c r="T923">
        <f>Source!Y706</f>
        <v>193.76</v>
      </c>
      <c r="U923">
        <f>ROUND((175/100)*ROUND((Source!AE706*Source!AV706)*Source!I706, 2), 2)</f>
        <v>202.44</v>
      </c>
      <c r="V923">
        <f>ROUND((108/100)*ROUND(Source!CS706*Source!I706, 2), 2)</f>
        <v>124.93</v>
      </c>
    </row>
    <row r="924" spans="1:22" ht="14.25" x14ac:dyDescent="0.2">
      <c r="A924" s="18"/>
      <c r="B924" s="18"/>
      <c r="C924" s="18"/>
      <c r="D924" s="18" t="s">
        <v>820</v>
      </c>
      <c r="E924" s="19"/>
      <c r="F924" s="9"/>
      <c r="G924" s="21">
        <f>Source!AO706</f>
        <v>968.82</v>
      </c>
      <c r="H924" s="20" t="str">
        <f>Source!DG706</f>
        <v/>
      </c>
      <c r="I924" s="9">
        <f>Source!AV706</f>
        <v>1</v>
      </c>
      <c r="J924" s="9">
        <f>IF(Source!BA706&lt;&gt; 0, Source!BA706, 1)</f>
        <v>1</v>
      </c>
      <c r="K924" s="21">
        <f>Source!S706</f>
        <v>1937.64</v>
      </c>
      <c r="L924" s="21"/>
    </row>
    <row r="925" spans="1:22" ht="14.25" x14ac:dyDescent="0.2">
      <c r="A925" s="18"/>
      <c r="B925" s="18"/>
      <c r="C925" s="18"/>
      <c r="D925" s="18" t="s">
        <v>827</v>
      </c>
      <c r="E925" s="19"/>
      <c r="F925" s="9"/>
      <c r="G925" s="21">
        <f>Source!AM706</f>
        <v>91.98</v>
      </c>
      <c r="H925" s="20" t="str">
        <f>Source!DE706</f>
        <v/>
      </c>
      <c r="I925" s="9">
        <f>Source!AV706</f>
        <v>1</v>
      </c>
      <c r="J925" s="9">
        <f>IF(Source!BB706&lt;&gt; 0, Source!BB706, 1)</f>
        <v>1</v>
      </c>
      <c r="K925" s="21">
        <f>Source!Q706</f>
        <v>183.96</v>
      </c>
      <c r="L925" s="21"/>
    </row>
    <row r="926" spans="1:22" ht="14.25" x14ac:dyDescent="0.2">
      <c r="A926" s="18"/>
      <c r="B926" s="18"/>
      <c r="C926" s="18"/>
      <c r="D926" s="18" t="s">
        <v>828</v>
      </c>
      <c r="E926" s="19"/>
      <c r="F926" s="9"/>
      <c r="G926" s="21">
        <f>Source!AN706</f>
        <v>57.84</v>
      </c>
      <c r="H926" s="20" t="str">
        <f>Source!DF706</f>
        <v/>
      </c>
      <c r="I926" s="9">
        <f>Source!AV706</f>
        <v>1</v>
      </c>
      <c r="J926" s="9">
        <f>IF(Source!BS706&lt;&gt; 0, Source!BS706, 1)</f>
        <v>1</v>
      </c>
      <c r="K926" s="26">
        <f>Source!R706</f>
        <v>115.68</v>
      </c>
      <c r="L926" s="21"/>
    </row>
    <row r="927" spans="1:22" ht="14.25" x14ac:dyDescent="0.2">
      <c r="A927" s="18"/>
      <c r="B927" s="18"/>
      <c r="C927" s="18"/>
      <c r="D927" s="18" t="s">
        <v>821</v>
      </c>
      <c r="E927" s="19"/>
      <c r="F927" s="9"/>
      <c r="G927" s="21">
        <f>Source!AL706</f>
        <v>104.6</v>
      </c>
      <c r="H927" s="20" t="str">
        <f>Source!DD706</f>
        <v/>
      </c>
      <c r="I927" s="9">
        <f>Source!AW706</f>
        <v>1</v>
      </c>
      <c r="J927" s="9">
        <f>IF(Source!BC706&lt;&gt; 0, Source!BC706, 1)</f>
        <v>1</v>
      </c>
      <c r="K927" s="21">
        <f>Source!P706</f>
        <v>209.2</v>
      </c>
      <c r="L927" s="21"/>
    </row>
    <row r="928" spans="1:22" ht="14.25" x14ac:dyDescent="0.2">
      <c r="A928" s="18"/>
      <c r="B928" s="18"/>
      <c r="C928" s="18"/>
      <c r="D928" s="18" t="s">
        <v>822</v>
      </c>
      <c r="E928" s="19" t="s">
        <v>823</v>
      </c>
      <c r="F928" s="9">
        <f>Source!AT706</f>
        <v>70</v>
      </c>
      <c r="G928" s="21"/>
      <c r="H928" s="20"/>
      <c r="I928" s="9"/>
      <c r="J928" s="9"/>
      <c r="K928" s="21">
        <f>SUM(R923:R927)</f>
        <v>1356.35</v>
      </c>
      <c r="L928" s="21"/>
    </row>
    <row r="929" spans="1:22" ht="14.25" x14ac:dyDescent="0.2">
      <c r="A929" s="18"/>
      <c r="B929" s="18"/>
      <c r="C929" s="18"/>
      <c r="D929" s="18" t="s">
        <v>824</v>
      </c>
      <c r="E929" s="19" t="s">
        <v>823</v>
      </c>
      <c r="F929" s="9">
        <f>Source!AU706</f>
        <v>10</v>
      </c>
      <c r="G929" s="21"/>
      <c r="H929" s="20"/>
      <c r="I929" s="9"/>
      <c r="J929" s="9"/>
      <c r="K929" s="21">
        <f>SUM(T923:T928)</f>
        <v>193.76</v>
      </c>
      <c r="L929" s="21"/>
    </row>
    <row r="930" spans="1:22" ht="14.25" x14ac:dyDescent="0.2">
      <c r="A930" s="18"/>
      <c r="B930" s="18"/>
      <c r="C930" s="18"/>
      <c r="D930" s="18" t="s">
        <v>829</v>
      </c>
      <c r="E930" s="19" t="s">
        <v>823</v>
      </c>
      <c r="F930" s="9">
        <f>108</f>
        <v>108</v>
      </c>
      <c r="G930" s="21"/>
      <c r="H930" s="20"/>
      <c r="I930" s="9"/>
      <c r="J930" s="9"/>
      <c r="K930" s="21">
        <f>SUM(V923:V929)</f>
        <v>124.93</v>
      </c>
      <c r="L930" s="21"/>
    </row>
    <row r="931" spans="1:22" ht="14.25" x14ac:dyDescent="0.2">
      <c r="A931" s="18"/>
      <c r="B931" s="18"/>
      <c r="C931" s="18"/>
      <c r="D931" s="18" t="s">
        <v>825</v>
      </c>
      <c r="E931" s="19" t="s">
        <v>826</v>
      </c>
      <c r="F931" s="9">
        <f>Source!AQ706</f>
        <v>1.46</v>
      </c>
      <c r="G931" s="21"/>
      <c r="H931" s="20" t="str">
        <f>Source!DI706</f>
        <v/>
      </c>
      <c r="I931" s="9">
        <f>Source!AV706</f>
        <v>1</v>
      </c>
      <c r="J931" s="9"/>
      <c r="K931" s="21"/>
      <c r="L931" s="21">
        <f>Source!U706</f>
        <v>2.92</v>
      </c>
    </row>
    <row r="932" spans="1:22" ht="15" x14ac:dyDescent="0.25">
      <c r="A932" s="23"/>
      <c r="B932" s="23"/>
      <c r="C932" s="23"/>
      <c r="D932" s="23"/>
      <c r="E932" s="23"/>
      <c r="F932" s="23"/>
      <c r="G932" s="23"/>
      <c r="H932" s="23"/>
      <c r="I932" s="23"/>
      <c r="J932" s="45">
        <f>K924+K925+K927+K928+K929+K930</f>
        <v>4005.8399999999997</v>
      </c>
      <c r="K932" s="45"/>
      <c r="L932" s="24">
        <f>IF(Source!I706&lt;&gt;0, ROUND(J932/Source!I706, 2), 0)</f>
        <v>2002.92</v>
      </c>
      <c r="P932" s="22">
        <f>J932</f>
        <v>4005.8399999999997</v>
      </c>
    </row>
    <row r="933" spans="1:22" ht="71.25" x14ac:dyDescent="0.2">
      <c r="A933" s="18">
        <v>103</v>
      </c>
      <c r="B933" s="18">
        <v>103</v>
      </c>
      <c r="C933" s="18" t="str">
        <f>Source!F707</f>
        <v>1.25-2503-6-1/1</v>
      </c>
      <c r="D933" s="18" t="str">
        <f>Source!G707</f>
        <v>Техническое обслуживание эскалатора типа OTIS NCE в зданиях, угол наклона 30-35 градусов, высота подъема до 6 м, скорость 0,5-0,65 м/с, нижнее машинное помещение - ежемесячное</v>
      </c>
      <c r="E933" s="19" t="str">
        <f>Source!H707</f>
        <v>шт.</v>
      </c>
      <c r="F933" s="9">
        <f>Source!I707</f>
        <v>2</v>
      </c>
      <c r="G933" s="21"/>
      <c r="H933" s="20"/>
      <c r="I933" s="9"/>
      <c r="J933" s="9"/>
      <c r="K933" s="21"/>
      <c r="L933" s="21"/>
      <c r="Q933">
        <f>ROUND((Source!BZ707/100)*ROUND((Source!AF707*Source!AV707)*Source!I707, 2), 2)</f>
        <v>1672.23</v>
      </c>
      <c r="R933">
        <f>Source!X707</f>
        <v>1672.23</v>
      </c>
      <c r="S933">
        <f>ROUND((Source!CA707/100)*ROUND((Source!AF707*Source!AV707)*Source!I707, 2), 2)</f>
        <v>238.89</v>
      </c>
      <c r="T933">
        <f>Source!Y707</f>
        <v>238.89</v>
      </c>
      <c r="U933">
        <f>ROUND((175/100)*ROUND((Source!AE707*Source!AV707)*Source!I707, 2), 2)</f>
        <v>260.3</v>
      </c>
      <c r="V933">
        <f>ROUND((108/100)*ROUND(Source!CS707*Source!I707, 2), 2)</f>
        <v>160.63999999999999</v>
      </c>
    </row>
    <row r="934" spans="1:22" ht="14.25" x14ac:dyDescent="0.2">
      <c r="A934" s="18"/>
      <c r="B934" s="18"/>
      <c r="C934" s="18"/>
      <c r="D934" s="18" t="s">
        <v>820</v>
      </c>
      <c r="E934" s="19"/>
      <c r="F934" s="9"/>
      <c r="G934" s="21">
        <f>Source!AO707</f>
        <v>398.15</v>
      </c>
      <c r="H934" s="20" t="str">
        <f>Source!DG707</f>
        <v>)*3</v>
      </c>
      <c r="I934" s="9">
        <f>Source!AV707</f>
        <v>1</v>
      </c>
      <c r="J934" s="9">
        <f>IF(Source!BA707&lt;&gt; 0, Source!BA707, 1)</f>
        <v>1</v>
      </c>
      <c r="K934" s="21">
        <f>Source!S707</f>
        <v>2388.9</v>
      </c>
      <c r="L934" s="21"/>
    </row>
    <row r="935" spans="1:22" ht="14.25" x14ac:dyDescent="0.2">
      <c r="A935" s="18"/>
      <c r="B935" s="18"/>
      <c r="C935" s="18"/>
      <c r="D935" s="18" t="s">
        <v>827</v>
      </c>
      <c r="E935" s="19"/>
      <c r="F935" s="9"/>
      <c r="G935" s="21">
        <f>Source!AM707</f>
        <v>39.090000000000003</v>
      </c>
      <c r="H935" s="20" t="str">
        <f>Source!DE707</f>
        <v>)*3</v>
      </c>
      <c r="I935" s="9">
        <f>Source!AV707</f>
        <v>1</v>
      </c>
      <c r="J935" s="9">
        <f>IF(Source!BB707&lt;&gt; 0, Source!BB707, 1)</f>
        <v>1</v>
      </c>
      <c r="K935" s="21">
        <f>Source!Q707</f>
        <v>234.54</v>
      </c>
      <c r="L935" s="21"/>
    </row>
    <row r="936" spans="1:22" ht="14.25" x14ac:dyDescent="0.2">
      <c r="A936" s="18"/>
      <c r="B936" s="18"/>
      <c r="C936" s="18"/>
      <c r="D936" s="18" t="s">
        <v>828</v>
      </c>
      <c r="E936" s="19"/>
      <c r="F936" s="9"/>
      <c r="G936" s="21">
        <f>Source!AN707</f>
        <v>24.79</v>
      </c>
      <c r="H936" s="20" t="str">
        <f>Source!DF707</f>
        <v>)*3</v>
      </c>
      <c r="I936" s="9">
        <f>Source!AV707</f>
        <v>1</v>
      </c>
      <c r="J936" s="9">
        <f>IF(Source!BS707&lt;&gt; 0, Source!BS707, 1)</f>
        <v>1</v>
      </c>
      <c r="K936" s="26">
        <f>Source!R707</f>
        <v>148.74</v>
      </c>
      <c r="L936" s="21"/>
    </row>
    <row r="937" spans="1:22" ht="14.25" x14ac:dyDescent="0.2">
      <c r="A937" s="18"/>
      <c r="B937" s="18"/>
      <c r="C937" s="18"/>
      <c r="D937" s="18" t="s">
        <v>821</v>
      </c>
      <c r="E937" s="19"/>
      <c r="F937" s="9"/>
      <c r="G937" s="21">
        <f>Source!AL707</f>
        <v>6.3</v>
      </c>
      <c r="H937" s="20" t="str">
        <f>Source!DD707</f>
        <v>)*3</v>
      </c>
      <c r="I937" s="9">
        <f>Source!AW707</f>
        <v>1</v>
      </c>
      <c r="J937" s="9">
        <f>IF(Source!BC707&lt;&gt; 0, Source!BC707, 1)</f>
        <v>1</v>
      </c>
      <c r="K937" s="21">
        <f>Source!P707</f>
        <v>37.799999999999997</v>
      </c>
      <c r="L937" s="21"/>
    </row>
    <row r="938" spans="1:22" ht="14.25" x14ac:dyDescent="0.2">
      <c r="A938" s="18"/>
      <c r="B938" s="18"/>
      <c r="C938" s="18"/>
      <c r="D938" s="18" t="s">
        <v>822</v>
      </c>
      <c r="E938" s="19" t="s">
        <v>823</v>
      </c>
      <c r="F938" s="9">
        <f>Source!AT707</f>
        <v>70</v>
      </c>
      <c r="G938" s="21"/>
      <c r="H938" s="20"/>
      <c r="I938" s="9"/>
      <c r="J938" s="9"/>
      <c r="K938" s="21">
        <f>SUM(R933:R937)</f>
        <v>1672.23</v>
      </c>
      <c r="L938" s="21"/>
    </row>
    <row r="939" spans="1:22" ht="14.25" x14ac:dyDescent="0.2">
      <c r="A939" s="18"/>
      <c r="B939" s="18"/>
      <c r="C939" s="18"/>
      <c r="D939" s="18" t="s">
        <v>824</v>
      </c>
      <c r="E939" s="19" t="s">
        <v>823</v>
      </c>
      <c r="F939" s="9">
        <f>Source!AU707</f>
        <v>10</v>
      </c>
      <c r="G939" s="21"/>
      <c r="H939" s="20"/>
      <c r="I939" s="9"/>
      <c r="J939" s="9"/>
      <c r="K939" s="21">
        <f>SUM(T933:T938)</f>
        <v>238.89</v>
      </c>
      <c r="L939" s="21"/>
    </row>
    <row r="940" spans="1:22" ht="14.25" x14ac:dyDescent="0.2">
      <c r="A940" s="18"/>
      <c r="B940" s="18"/>
      <c r="C940" s="18"/>
      <c r="D940" s="18" t="s">
        <v>829</v>
      </c>
      <c r="E940" s="19" t="s">
        <v>823</v>
      </c>
      <c r="F940" s="9">
        <f>108</f>
        <v>108</v>
      </c>
      <c r="G940" s="21"/>
      <c r="H940" s="20"/>
      <c r="I940" s="9"/>
      <c r="J940" s="9"/>
      <c r="K940" s="21">
        <f>SUM(V933:V939)</f>
        <v>160.63999999999999</v>
      </c>
      <c r="L940" s="21"/>
    </row>
    <row r="941" spans="1:22" ht="14.25" x14ac:dyDescent="0.2">
      <c r="A941" s="18"/>
      <c r="B941" s="18"/>
      <c r="C941" s="18"/>
      <c r="D941" s="18" t="s">
        <v>825</v>
      </c>
      <c r="E941" s="19" t="s">
        <v>826</v>
      </c>
      <c r="F941" s="9">
        <f>Source!AQ707</f>
        <v>0.6</v>
      </c>
      <c r="G941" s="21"/>
      <c r="H941" s="20" t="str">
        <f>Source!DI707</f>
        <v>)*3</v>
      </c>
      <c r="I941" s="9">
        <f>Source!AV707</f>
        <v>1</v>
      </c>
      <c r="J941" s="9"/>
      <c r="K941" s="21"/>
      <c r="L941" s="21">
        <f>Source!U707</f>
        <v>3.5999999999999996</v>
      </c>
    </row>
    <row r="942" spans="1:22" ht="15" x14ac:dyDescent="0.25">
      <c r="A942" s="23"/>
      <c r="B942" s="23"/>
      <c r="C942" s="23"/>
      <c r="D942" s="23"/>
      <c r="E942" s="23"/>
      <c r="F942" s="23"/>
      <c r="G942" s="23"/>
      <c r="H942" s="23"/>
      <c r="I942" s="23"/>
      <c r="J942" s="45">
        <f>K934+K935+K937+K938+K939+K940</f>
        <v>4733.0000000000009</v>
      </c>
      <c r="K942" s="45"/>
      <c r="L942" s="24">
        <f>IF(Source!I707&lt;&gt;0, ROUND(J942/Source!I707, 2), 0)</f>
        <v>2366.5</v>
      </c>
      <c r="P942" s="22">
        <f>J942</f>
        <v>4733.0000000000009</v>
      </c>
    </row>
    <row r="943" spans="1:22" ht="71.25" x14ac:dyDescent="0.2">
      <c r="A943" s="18">
        <v>104</v>
      </c>
      <c r="B943" s="18">
        <v>104</v>
      </c>
      <c r="C943" s="18" t="str">
        <f>Source!F708</f>
        <v>1.25-2503-6-2/1</v>
      </c>
      <c r="D943" s="18" t="str">
        <f>Source!G708</f>
        <v>Техническое обслуживание эскалатора типа OTIS NCE в зданиях, угол наклона 30-35 градусов, высота подъема до 6 м, скорость 0,5-0,65 м/с, нижнее машинное помещение - годовое</v>
      </c>
      <c r="E943" s="19" t="str">
        <f>Source!H708</f>
        <v>шт.</v>
      </c>
      <c r="F943" s="9">
        <f>Source!I708</f>
        <v>2</v>
      </c>
      <c r="G943" s="21"/>
      <c r="H943" s="20"/>
      <c r="I943" s="9"/>
      <c r="J943" s="9"/>
      <c r="K943" s="21"/>
      <c r="L943" s="21"/>
      <c r="Q943">
        <f>ROUND((Source!BZ708/100)*ROUND((Source!AF708*Source!AV708)*Source!I708, 2), 2)</f>
        <v>984.75</v>
      </c>
      <c r="R943">
        <f>Source!X708</f>
        <v>984.75</v>
      </c>
      <c r="S943">
        <f>ROUND((Source!CA708/100)*ROUND((Source!AF708*Source!AV708)*Source!I708, 2), 2)</f>
        <v>140.68</v>
      </c>
      <c r="T943">
        <f>Source!Y708</f>
        <v>140.68</v>
      </c>
      <c r="U943">
        <f>ROUND((175/100)*ROUND((Source!AE708*Source!AV708)*Source!I708, 2), 2)</f>
        <v>144.62</v>
      </c>
      <c r="V943">
        <f>ROUND((108/100)*ROUND(Source!CS708*Source!I708, 2), 2)</f>
        <v>89.25</v>
      </c>
    </row>
    <row r="944" spans="1:22" ht="14.25" x14ac:dyDescent="0.2">
      <c r="A944" s="18"/>
      <c r="B944" s="18"/>
      <c r="C944" s="18"/>
      <c r="D944" s="18" t="s">
        <v>820</v>
      </c>
      <c r="E944" s="19"/>
      <c r="F944" s="9"/>
      <c r="G944" s="21">
        <f>Source!AO708</f>
        <v>703.39</v>
      </c>
      <c r="H944" s="20" t="str">
        <f>Source!DG708</f>
        <v/>
      </c>
      <c r="I944" s="9">
        <f>Source!AV708</f>
        <v>1</v>
      </c>
      <c r="J944" s="9">
        <f>IF(Source!BA708&lt;&gt; 0, Source!BA708, 1)</f>
        <v>1</v>
      </c>
      <c r="K944" s="21">
        <f>Source!S708</f>
        <v>1406.78</v>
      </c>
      <c r="L944" s="21"/>
    </row>
    <row r="945" spans="1:22" ht="14.25" x14ac:dyDescent="0.2">
      <c r="A945" s="18"/>
      <c r="B945" s="18"/>
      <c r="C945" s="18"/>
      <c r="D945" s="18" t="s">
        <v>827</v>
      </c>
      <c r="E945" s="19"/>
      <c r="F945" s="9"/>
      <c r="G945" s="21">
        <f>Source!AM708</f>
        <v>65.92</v>
      </c>
      <c r="H945" s="20" t="str">
        <f>Source!DE708</f>
        <v/>
      </c>
      <c r="I945" s="9">
        <f>Source!AV708</f>
        <v>1</v>
      </c>
      <c r="J945" s="9">
        <f>IF(Source!BB708&lt;&gt; 0, Source!BB708, 1)</f>
        <v>1</v>
      </c>
      <c r="K945" s="21">
        <f>Source!Q708</f>
        <v>131.84</v>
      </c>
      <c r="L945" s="21"/>
    </row>
    <row r="946" spans="1:22" ht="14.25" x14ac:dyDescent="0.2">
      <c r="A946" s="18"/>
      <c r="B946" s="18"/>
      <c r="C946" s="18"/>
      <c r="D946" s="18" t="s">
        <v>828</v>
      </c>
      <c r="E946" s="19"/>
      <c r="F946" s="9"/>
      <c r="G946" s="21">
        <f>Source!AN708</f>
        <v>41.32</v>
      </c>
      <c r="H946" s="20" t="str">
        <f>Source!DF708</f>
        <v/>
      </c>
      <c r="I946" s="9">
        <f>Source!AV708</f>
        <v>1</v>
      </c>
      <c r="J946" s="9">
        <f>IF(Source!BS708&lt;&gt; 0, Source!BS708, 1)</f>
        <v>1</v>
      </c>
      <c r="K946" s="26">
        <f>Source!R708</f>
        <v>82.64</v>
      </c>
      <c r="L946" s="21"/>
    </row>
    <row r="947" spans="1:22" ht="14.25" x14ac:dyDescent="0.2">
      <c r="A947" s="18"/>
      <c r="B947" s="18"/>
      <c r="C947" s="18"/>
      <c r="D947" s="18" t="s">
        <v>821</v>
      </c>
      <c r="E947" s="19"/>
      <c r="F947" s="9"/>
      <c r="G947" s="21">
        <f>Source!AL708</f>
        <v>60.01</v>
      </c>
      <c r="H947" s="20" t="str">
        <f>Source!DD708</f>
        <v/>
      </c>
      <c r="I947" s="9">
        <f>Source!AW708</f>
        <v>1</v>
      </c>
      <c r="J947" s="9">
        <f>IF(Source!BC708&lt;&gt; 0, Source!BC708, 1)</f>
        <v>1</v>
      </c>
      <c r="K947" s="21">
        <f>Source!P708</f>
        <v>120.02</v>
      </c>
      <c r="L947" s="21"/>
    </row>
    <row r="948" spans="1:22" ht="14.25" x14ac:dyDescent="0.2">
      <c r="A948" s="18"/>
      <c r="B948" s="18"/>
      <c r="C948" s="18"/>
      <c r="D948" s="18" t="s">
        <v>822</v>
      </c>
      <c r="E948" s="19" t="s">
        <v>823</v>
      </c>
      <c r="F948" s="9">
        <f>Source!AT708</f>
        <v>70</v>
      </c>
      <c r="G948" s="21"/>
      <c r="H948" s="20"/>
      <c r="I948" s="9"/>
      <c r="J948" s="9"/>
      <c r="K948" s="21">
        <f>SUM(R943:R947)</f>
        <v>984.75</v>
      </c>
      <c r="L948" s="21"/>
    </row>
    <row r="949" spans="1:22" ht="14.25" x14ac:dyDescent="0.2">
      <c r="A949" s="18"/>
      <c r="B949" s="18"/>
      <c r="C949" s="18"/>
      <c r="D949" s="18" t="s">
        <v>824</v>
      </c>
      <c r="E949" s="19" t="s">
        <v>823</v>
      </c>
      <c r="F949" s="9">
        <f>Source!AU708</f>
        <v>10</v>
      </c>
      <c r="G949" s="21"/>
      <c r="H949" s="20"/>
      <c r="I949" s="9"/>
      <c r="J949" s="9"/>
      <c r="K949" s="21">
        <f>SUM(T943:T948)</f>
        <v>140.68</v>
      </c>
      <c r="L949" s="21"/>
    </row>
    <row r="950" spans="1:22" ht="14.25" x14ac:dyDescent="0.2">
      <c r="A950" s="18"/>
      <c r="B950" s="18"/>
      <c r="C950" s="18"/>
      <c r="D950" s="18" t="s">
        <v>829</v>
      </c>
      <c r="E950" s="19" t="s">
        <v>823</v>
      </c>
      <c r="F950" s="9">
        <f>108</f>
        <v>108</v>
      </c>
      <c r="G950" s="21"/>
      <c r="H950" s="20"/>
      <c r="I950" s="9"/>
      <c r="J950" s="9"/>
      <c r="K950" s="21">
        <f>SUM(V943:V949)</f>
        <v>89.25</v>
      </c>
      <c r="L950" s="21"/>
    </row>
    <row r="951" spans="1:22" ht="14.25" x14ac:dyDescent="0.2">
      <c r="A951" s="18"/>
      <c r="B951" s="18"/>
      <c r="C951" s="18"/>
      <c r="D951" s="18" t="s">
        <v>825</v>
      </c>
      <c r="E951" s="19" t="s">
        <v>826</v>
      </c>
      <c r="F951" s="9">
        <f>Source!AQ708</f>
        <v>1.06</v>
      </c>
      <c r="G951" s="21"/>
      <c r="H951" s="20" t="str">
        <f>Source!DI708</f>
        <v/>
      </c>
      <c r="I951" s="9">
        <f>Source!AV708</f>
        <v>1</v>
      </c>
      <c r="J951" s="9"/>
      <c r="K951" s="21"/>
      <c r="L951" s="21">
        <f>Source!U708</f>
        <v>2.12</v>
      </c>
    </row>
    <row r="952" spans="1:22" ht="15" x14ac:dyDescent="0.25">
      <c r="A952" s="23"/>
      <c r="B952" s="23"/>
      <c r="C952" s="23"/>
      <c r="D952" s="23"/>
      <c r="E952" s="23"/>
      <c r="F952" s="23"/>
      <c r="G952" s="23"/>
      <c r="H952" s="23"/>
      <c r="I952" s="23"/>
      <c r="J952" s="45">
        <f>K944+K945+K947+K948+K949+K950</f>
        <v>2873.3199999999997</v>
      </c>
      <c r="K952" s="45"/>
      <c r="L952" s="24">
        <f>IF(Source!I708&lt;&gt;0, ROUND(J952/Source!I708, 2), 0)</f>
        <v>1436.66</v>
      </c>
      <c r="P952" s="22">
        <f>J952</f>
        <v>2873.3199999999997</v>
      </c>
    </row>
    <row r="953" spans="1:22" ht="71.25" x14ac:dyDescent="0.2">
      <c r="A953" s="18">
        <v>105</v>
      </c>
      <c r="B953" s="18">
        <v>105</v>
      </c>
      <c r="C953" s="18" t="str">
        <f>Source!F709</f>
        <v>1.25-2503-9-1/1</v>
      </c>
      <c r="D953" s="18" t="str">
        <f>Source!G709</f>
        <v>Техническое обслуживание эскалатора типа OTIS NCE в зданиях, угол наклона 30-35 градусов, высота подъема до 6 м, скорость 0,5-0,65 м/с, привод поручневого устройства - годовое</v>
      </c>
      <c r="E953" s="19" t="str">
        <f>Source!H709</f>
        <v>шт.</v>
      </c>
      <c r="F953" s="9">
        <f>Source!I709</f>
        <v>2</v>
      </c>
      <c r="G953" s="21"/>
      <c r="H953" s="20"/>
      <c r="I953" s="9"/>
      <c r="J953" s="9"/>
      <c r="K953" s="21"/>
      <c r="L953" s="21"/>
      <c r="Q953">
        <f>ROUND((Source!BZ709/100)*ROUND((Source!AF709*Source!AV709)*Source!I709, 2), 2)</f>
        <v>4737.92</v>
      </c>
      <c r="R953">
        <f>Source!X709</f>
        <v>4737.92</v>
      </c>
      <c r="S953">
        <f>ROUND((Source!CA709/100)*ROUND((Source!AF709*Source!AV709)*Source!I709, 2), 2)</f>
        <v>676.85</v>
      </c>
      <c r="T953">
        <f>Source!Y709</f>
        <v>676.85</v>
      </c>
      <c r="U953">
        <f>ROUND((175/100)*ROUND((Source!AE709*Source!AV709)*Source!I709, 2), 2)</f>
        <v>722.93</v>
      </c>
      <c r="V953">
        <f>ROUND((108/100)*ROUND(Source!CS709*Source!I709, 2), 2)</f>
        <v>446.15</v>
      </c>
    </row>
    <row r="954" spans="1:22" ht="14.25" x14ac:dyDescent="0.2">
      <c r="A954" s="18"/>
      <c r="B954" s="18"/>
      <c r="C954" s="18"/>
      <c r="D954" s="18" t="s">
        <v>820</v>
      </c>
      <c r="E954" s="19"/>
      <c r="F954" s="9"/>
      <c r="G954" s="21">
        <f>Source!AO709</f>
        <v>3384.23</v>
      </c>
      <c r="H954" s="20" t="str">
        <f>Source!DG709</f>
        <v/>
      </c>
      <c r="I954" s="9">
        <f>Source!AV709</f>
        <v>1</v>
      </c>
      <c r="J954" s="9">
        <f>IF(Source!BA709&lt;&gt; 0, Source!BA709, 1)</f>
        <v>1</v>
      </c>
      <c r="K954" s="21">
        <f>Source!S709</f>
        <v>6768.46</v>
      </c>
      <c r="L954" s="21"/>
    </row>
    <row r="955" spans="1:22" ht="14.25" x14ac:dyDescent="0.2">
      <c r="A955" s="18"/>
      <c r="B955" s="18"/>
      <c r="C955" s="18"/>
      <c r="D955" s="18" t="s">
        <v>827</v>
      </c>
      <c r="E955" s="19"/>
      <c r="F955" s="9"/>
      <c r="G955" s="21">
        <f>Source!AM709</f>
        <v>325.75</v>
      </c>
      <c r="H955" s="20" t="str">
        <f>Source!DE709</f>
        <v/>
      </c>
      <c r="I955" s="9">
        <f>Source!AV709</f>
        <v>1</v>
      </c>
      <c r="J955" s="9">
        <f>IF(Source!BB709&lt;&gt; 0, Source!BB709, 1)</f>
        <v>1</v>
      </c>
      <c r="K955" s="21">
        <f>Source!Q709</f>
        <v>651.5</v>
      </c>
      <c r="L955" s="21"/>
    </row>
    <row r="956" spans="1:22" ht="14.25" x14ac:dyDescent="0.2">
      <c r="A956" s="18"/>
      <c r="B956" s="18"/>
      <c r="C956" s="18"/>
      <c r="D956" s="18" t="s">
        <v>828</v>
      </c>
      <c r="E956" s="19"/>
      <c r="F956" s="9"/>
      <c r="G956" s="21">
        <f>Source!AN709</f>
        <v>206.55</v>
      </c>
      <c r="H956" s="20" t="str">
        <f>Source!DF709</f>
        <v/>
      </c>
      <c r="I956" s="9">
        <f>Source!AV709</f>
        <v>1</v>
      </c>
      <c r="J956" s="9">
        <f>IF(Source!BS709&lt;&gt; 0, Source!BS709, 1)</f>
        <v>1</v>
      </c>
      <c r="K956" s="26">
        <f>Source!R709</f>
        <v>413.1</v>
      </c>
      <c r="L956" s="21"/>
    </row>
    <row r="957" spans="1:22" ht="14.25" x14ac:dyDescent="0.2">
      <c r="A957" s="18"/>
      <c r="B957" s="18"/>
      <c r="C957" s="18"/>
      <c r="D957" s="18" t="s">
        <v>821</v>
      </c>
      <c r="E957" s="19"/>
      <c r="F957" s="9"/>
      <c r="G957" s="21">
        <f>Source!AL709</f>
        <v>6.3</v>
      </c>
      <c r="H957" s="20" t="str">
        <f>Source!DD709</f>
        <v/>
      </c>
      <c r="I957" s="9">
        <f>Source!AW709</f>
        <v>1</v>
      </c>
      <c r="J957" s="9">
        <f>IF(Source!BC709&lt;&gt; 0, Source!BC709, 1)</f>
        <v>1</v>
      </c>
      <c r="K957" s="21">
        <f>Source!P709</f>
        <v>12.6</v>
      </c>
      <c r="L957" s="21"/>
    </row>
    <row r="958" spans="1:22" ht="14.25" x14ac:dyDescent="0.2">
      <c r="A958" s="18"/>
      <c r="B958" s="18"/>
      <c r="C958" s="18"/>
      <c r="D958" s="18" t="s">
        <v>822</v>
      </c>
      <c r="E958" s="19" t="s">
        <v>823</v>
      </c>
      <c r="F958" s="9">
        <f>Source!AT709</f>
        <v>70</v>
      </c>
      <c r="G958" s="21"/>
      <c r="H958" s="20"/>
      <c r="I958" s="9"/>
      <c r="J958" s="9"/>
      <c r="K958" s="21">
        <f>SUM(R953:R957)</f>
        <v>4737.92</v>
      </c>
      <c r="L958" s="21"/>
    </row>
    <row r="959" spans="1:22" ht="14.25" x14ac:dyDescent="0.2">
      <c r="A959" s="18"/>
      <c r="B959" s="18"/>
      <c r="C959" s="18"/>
      <c r="D959" s="18" t="s">
        <v>824</v>
      </c>
      <c r="E959" s="19" t="s">
        <v>823</v>
      </c>
      <c r="F959" s="9">
        <f>Source!AU709</f>
        <v>10</v>
      </c>
      <c r="G959" s="21"/>
      <c r="H959" s="20"/>
      <c r="I959" s="9"/>
      <c r="J959" s="9"/>
      <c r="K959" s="21">
        <f>SUM(T953:T958)</f>
        <v>676.85</v>
      </c>
      <c r="L959" s="21"/>
    </row>
    <row r="960" spans="1:22" ht="14.25" x14ac:dyDescent="0.2">
      <c r="A960" s="18"/>
      <c r="B960" s="18"/>
      <c r="C960" s="18"/>
      <c r="D960" s="18" t="s">
        <v>829</v>
      </c>
      <c r="E960" s="19" t="s">
        <v>823</v>
      </c>
      <c r="F960" s="9">
        <f>108</f>
        <v>108</v>
      </c>
      <c r="G960" s="21"/>
      <c r="H960" s="20"/>
      <c r="I960" s="9"/>
      <c r="J960" s="9"/>
      <c r="K960" s="21">
        <f>SUM(V953:V959)</f>
        <v>446.15</v>
      </c>
      <c r="L960" s="21"/>
    </row>
    <row r="961" spans="1:22" ht="14.25" x14ac:dyDescent="0.2">
      <c r="A961" s="18"/>
      <c r="B961" s="18"/>
      <c r="C961" s="18"/>
      <c r="D961" s="18" t="s">
        <v>825</v>
      </c>
      <c r="E961" s="19" t="s">
        <v>826</v>
      </c>
      <c r="F961" s="9">
        <f>Source!AQ709</f>
        <v>5.0999999999999996</v>
      </c>
      <c r="G961" s="21"/>
      <c r="H961" s="20" t="str">
        <f>Source!DI709</f>
        <v/>
      </c>
      <c r="I961" s="9">
        <f>Source!AV709</f>
        <v>1</v>
      </c>
      <c r="J961" s="9"/>
      <c r="K961" s="21"/>
      <c r="L961" s="21">
        <f>Source!U709</f>
        <v>10.199999999999999</v>
      </c>
    </row>
    <row r="962" spans="1:22" ht="15" x14ac:dyDescent="0.25">
      <c r="A962" s="23"/>
      <c r="B962" s="23"/>
      <c r="C962" s="23"/>
      <c r="D962" s="23"/>
      <c r="E962" s="23"/>
      <c r="F962" s="23"/>
      <c r="G962" s="23"/>
      <c r="H962" s="23"/>
      <c r="I962" s="23"/>
      <c r="J962" s="45">
        <f>K954+K955+K957+K958+K959+K960</f>
        <v>13293.48</v>
      </c>
      <c r="K962" s="45"/>
      <c r="L962" s="24">
        <f>IF(Source!I709&lt;&gt;0, ROUND(J962/Source!I709, 2), 0)</f>
        <v>6646.74</v>
      </c>
      <c r="P962" s="22">
        <f>J962</f>
        <v>13293.48</v>
      </c>
    </row>
    <row r="963" spans="1:22" ht="71.25" x14ac:dyDescent="0.2">
      <c r="A963" s="18">
        <v>106</v>
      </c>
      <c r="B963" s="18">
        <v>106</v>
      </c>
      <c r="C963" s="18" t="str">
        <f>Source!F710</f>
        <v>1.25-2503-10-1/1</v>
      </c>
      <c r="D963" s="18" t="str">
        <f>Source!G710</f>
        <v>Техническое обслуживание эскалатора типа OTIS NCE в зданиях, угол наклона 30-35 градусов, высота подъема до 6 м, скорость 0,5-0,65 м/с, частотный преобразователь - полугодовое</v>
      </c>
      <c r="E963" s="19" t="str">
        <f>Source!H710</f>
        <v>компл.</v>
      </c>
      <c r="F963" s="9">
        <f>Source!I710</f>
        <v>2</v>
      </c>
      <c r="G963" s="21"/>
      <c r="H963" s="20"/>
      <c r="I963" s="9"/>
      <c r="J963" s="9"/>
      <c r="K963" s="21"/>
      <c r="L963" s="21"/>
      <c r="Q963">
        <f>ROUND((Source!BZ710/100)*ROUND((Source!AF710*Source!AV710)*Source!I710, 2), 2)</f>
        <v>910.42</v>
      </c>
      <c r="R963">
        <f>Source!X710</f>
        <v>910.42</v>
      </c>
      <c r="S963">
        <f>ROUND((Source!CA710/100)*ROUND((Source!AF710*Source!AV710)*Source!I710, 2), 2)</f>
        <v>130.06</v>
      </c>
      <c r="T963">
        <f>Source!Y710</f>
        <v>130.06</v>
      </c>
      <c r="U963">
        <f>ROUND((175/100)*ROUND((Source!AE710*Source!AV710)*Source!I710, 2), 2)</f>
        <v>144.59</v>
      </c>
      <c r="V963">
        <f>ROUND((108/100)*ROUND(Source!CS710*Source!I710, 2), 2)</f>
        <v>89.23</v>
      </c>
    </row>
    <row r="964" spans="1:22" ht="14.25" x14ac:dyDescent="0.2">
      <c r="A964" s="18"/>
      <c r="B964" s="18"/>
      <c r="C964" s="18"/>
      <c r="D964" s="18" t="s">
        <v>820</v>
      </c>
      <c r="E964" s="19"/>
      <c r="F964" s="9"/>
      <c r="G964" s="21">
        <f>Source!AO710</f>
        <v>650.29999999999995</v>
      </c>
      <c r="H964" s="20" t="str">
        <f>Source!DG710</f>
        <v/>
      </c>
      <c r="I964" s="9">
        <f>Source!AV710</f>
        <v>1</v>
      </c>
      <c r="J964" s="9">
        <f>IF(Source!BA710&lt;&gt; 0, Source!BA710, 1)</f>
        <v>1</v>
      </c>
      <c r="K964" s="21">
        <f>Source!S710</f>
        <v>1300.5999999999999</v>
      </c>
      <c r="L964" s="21"/>
    </row>
    <row r="965" spans="1:22" ht="14.25" x14ac:dyDescent="0.2">
      <c r="A965" s="18"/>
      <c r="B965" s="18"/>
      <c r="C965" s="18"/>
      <c r="D965" s="18" t="s">
        <v>827</v>
      </c>
      <c r="E965" s="19"/>
      <c r="F965" s="9"/>
      <c r="G965" s="21">
        <f>Source!AM710</f>
        <v>65.150000000000006</v>
      </c>
      <c r="H965" s="20" t="str">
        <f>Source!DE710</f>
        <v/>
      </c>
      <c r="I965" s="9">
        <f>Source!AV710</f>
        <v>1</v>
      </c>
      <c r="J965" s="9">
        <f>IF(Source!BB710&lt;&gt; 0, Source!BB710, 1)</f>
        <v>1</v>
      </c>
      <c r="K965" s="21">
        <f>Source!Q710</f>
        <v>130.30000000000001</v>
      </c>
      <c r="L965" s="21"/>
    </row>
    <row r="966" spans="1:22" ht="14.25" x14ac:dyDescent="0.2">
      <c r="A966" s="18"/>
      <c r="B966" s="18"/>
      <c r="C966" s="18"/>
      <c r="D966" s="18" t="s">
        <v>828</v>
      </c>
      <c r="E966" s="19"/>
      <c r="F966" s="9"/>
      <c r="G966" s="21">
        <f>Source!AN710</f>
        <v>41.31</v>
      </c>
      <c r="H966" s="20" t="str">
        <f>Source!DF710</f>
        <v/>
      </c>
      <c r="I966" s="9">
        <f>Source!AV710</f>
        <v>1</v>
      </c>
      <c r="J966" s="9">
        <f>IF(Source!BS710&lt;&gt; 0, Source!BS710, 1)</f>
        <v>1</v>
      </c>
      <c r="K966" s="26">
        <f>Source!R710</f>
        <v>82.62</v>
      </c>
      <c r="L966" s="21"/>
    </row>
    <row r="967" spans="1:22" ht="14.25" x14ac:dyDescent="0.2">
      <c r="A967" s="18"/>
      <c r="B967" s="18"/>
      <c r="C967" s="18"/>
      <c r="D967" s="18" t="s">
        <v>821</v>
      </c>
      <c r="E967" s="19"/>
      <c r="F967" s="9"/>
      <c r="G967" s="21">
        <f>Source!AL710</f>
        <v>4.72</v>
      </c>
      <c r="H967" s="20" t="str">
        <f>Source!DD710</f>
        <v/>
      </c>
      <c r="I967" s="9">
        <f>Source!AW710</f>
        <v>1</v>
      </c>
      <c r="J967" s="9">
        <f>IF(Source!BC710&lt;&gt; 0, Source!BC710, 1)</f>
        <v>1</v>
      </c>
      <c r="K967" s="21">
        <f>Source!P710</f>
        <v>9.44</v>
      </c>
      <c r="L967" s="21"/>
    </row>
    <row r="968" spans="1:22" ht="14.25" x14ac:dyDescent="0.2">
      <c r="A968" s="18"/>
      <c r="B968" s="18"/>
      <c r="C968" s="18"/>
      <c r="D968" s="18" t="s">
        <v>822</v>
      </c>
      <c r="E968" s="19" t="s">
        <v>823</v>
      </c>
      <c r="F968" s="9">
        <f>Source!AT710</f>
        <v>70</v>
      </c>
      <c r="G968" s="21"/>
      <c r="H968" s="20"/>
      <c r="I968" s="9"/>
      <c r="J968" s="9"/>
      <c r="K968" s="21">
        <f>SUM(R963:R967)</f>
        <v>910.42</v>
      </c>
      <c r="L968" s="21"/>
    </row>
    <row r="969" spans="1:22" ht="14.25" x14ac:dyDescent="0.2">
      <c r="A969" s="18"/>
      <c r="B969" s="18"/>
      <c r="C969" s="18"/>
      <c r="D969" s="18" t="s">
        <v>824</v>
      </c>
      <c r="E969" s="19" t="s">
        <v>823</v>
      </c>
      <c r="F969" s="9">
        <f>Source!AU710</f>
        <v>10</v>
      </c>
      <c r="G969" s="21"/>
      <c r="H969" s="20"/>
      <c r="I969" s="9"/>
      <c r="J969" s="9"/>
      <c r="K969" s="21">
        <f>SUM(T963:T968)</f>
        <v>130.06</v>
      </c>
      <c r="L969" s="21"/>
    </row>
    <row r="970" spans="1:22" ht="14.25" x14ac:dyDescent="0.2">
      <c r="A970" s="18"/>
      <c r="B970" s="18"/>
      <c r="C970" s="18"/>
      <c r="D970" s="18" t="s">
        <v>829</v>
      </c>
      <c r="E970" s="19" t="s">
        <v>823</v>
      </c>
      <c r="F970" s="9">
        <f>108</f>
        <v>108</v>
      </c>
      <c r="G970" s="21"/>
      <c r="H970" s="20"/>
      <c r="I970" s="9"/>
      <c r="J970" s="9"/>
      <c r="K970" s="21">
        <f>SUM(V963:V969)</f>
        <v>89.23</v>
      </c>
      <c r="L970" s="21"/>
    </row>
    <row r="971" spans="1:22" ht="14.25" x14ac:dyDescent="0.2">
      <c r="A971" s="18"/>
      <c r="B971" s="18"/>
      <c r="C971" s="18"/>
      <c r="D971" s="18" t="s">
        <v>825</v>
      </c>
      <c r="E971" s="19" t="s">
        <v>826</v>
      </c>
      <c r="F971" s="9">
        <f>Source!AQ710</f>
        <v>0.98</v>
      </c>
      <c r="G971" s="21"/>
      <c r="H971" s="20" t="str">
        <f>Source!DI710</f>
        <v/>
      </c>
      <c r="I971" s="9">
        <f>Source!AV710</f>
        <v>1</v>
      </c>
      <c r="J971" s="9"/>
      <c r="K971" s="21"/>
      <c r="L971" s="21">
        <f>Source!U710</f>
        <v>1.96</v>
      </c>
    </row>
    <row r="972" spans="1:22" ht="15" x14ac:dyDescent="0.25">
      <c r="A972" s="23"/>
      <c r="B972" s="23"/>
      <c r="C972" s="23"/>
      <c r="D972" s="23"/>
      <c r="E972" s="23"/>
      <c r="F972" s="23"/>
      <c r="G972" s="23"/>
      <c r="H972" s="23"/>
      <c r="I972" s="23"/>
      <c r="J972" s="45">
        <f>K964+K965+K967+K968+K969+K970</f>
        <v>2570.0499999999997</v>
      </c>
      <c r="K972" s="45"/>
      <c r="L972" s="24">
        <f>IF(Source!I710&lt;&gt;0, ROUND(J972/Source!I710, 2), 0)</f>
        <v>1285.03</v>
      </c>
      <c r="P972" s="22">
        <f>J972</f>
        <v>2570.0499999999997</v>
      </c>
    </row>
    <row r="973" spans="1:22" ht="71.25" x14ac:dyDescent="0.2">
      <c r="A973" s="18">
        <v>107</v>
      </c>
      <c r="B973" s="18">
        <v>107</v>
      </c>
      <c r="C973" s="18" t="str">
        <f>Source!F711</f>
        <v>1.25-2503-8-1/1</v>
      </c>
      <c r="D973" s="18" t="str">
        <f>Source!G711</f>
        <v>Техническое обслуживание эскалатора типа OTIS NCE в зданиях, угол наклона 30-35 градусов, высота подъема до 6 м, скорость 0,5-0,65 м/с, поручневое устройство - ежемесячное</v>
      </c>
      <c r="E973" s="19" t="str">
        <f>Source!H711</f>
        <v>компл.</v>
      </c>
      <c r="F973" s="9">
        <f>Source!I711</f>
        <v>2</v>
      </c>
      <c r="G973" s="21"/>
      <c r="H973" s="20"/>
      <c r="I973" s="9"/>
      <c r="J973" s="9"/>
      <c r="K973" s="21"/>
      <c r="L973" s="21"/>
      <c r="Q973">
        <f>ROUND((Source!BZ711/100)*ROUND((Source!AF711*Source!AV711)*Source!I711, 2), 2)</f>
        <v>1170.54</v>
      </c>
      <c r="R973">
        <f>Source!X711</f>
        <v>1170.54</v>
      </c>
      <c r="S973">
        <f>ROUND((Source!CA711/100)*ROUND((Source!AF711*Source!AV711)*Source!I711, 2), 2)</f>
        <v>167.22</v>
      </c>
      <c r="T973">
        <f>Source!Y711</f>
        <v>167.22</v>
      </c>
      <c r="U973">
        <f>ROUND((175/100)*ROUND((Source!AE711*Source!AV711)*Source!I711, 2), 2)</f>
        <v>173.46</v>
      </c>
      <c r="V973">
        <f>ROUND((108/100)*ROUND(Source!CS711*Source!I711, 2), 2)</f>
        <v>107.05</v>
      </c>
    </row>
    <row r="974" spans="1:22" ht="14.25" x14ac:dyDescent="0.2">
      <c r="A974" s="18"/>
      <c r="B974" s="18"/>
      <c r="C974" s="18"/>
      <c r="D974" s="18" t="s">
        <v>820</v>
      </c>
      <c r="E974" s="19"/>
      <c r="F974" s="9"/>
      <c r="G974" s="21">
        <f>Source!AO711</f>
        <v>278.7</v>
      </c>
      <c r="H974" s="20" t="str">
        <f>Source!DG711</f>
        <v>)*3</v>
      </c>
      <c r="I974" s="9">
        <f>Source!AV711</f>
        <v>1</v>
      </c>
      <c r="J974" s="9">
        <f>IF(Source!BA711&lt;&gt; 0, Source!BA711, 1)</f>
        <v>1</v>
      </c>
      <c r="K974" s="21">
        <f>Source!S711</f>
        <v>1672.2</v>
      </c>
      <c r="L974" s="21"/>
    </row>
    <row r="975" spans="1:22" ht="14.25" x14ac:dyDescent="0.2">
      <c r="A975" s="18"/>
      <c r="B975" s="18"/>
      <c r="C975" s="18"/>
      <c r="D975" s="18" t="s">
        <v>827</v>
      </c>
      <c r="E975" s="19"/>
      <c r="F975" s="9"/>
      <c r="G975" s="21">
        <f>Source!AM711</f>
        <v>26.06</v>
      </c>
      <c r="H975" s="20" t="str">
        <f>Source!DE711</f>
        <v>)*3</v>
      </c>
      <c r="I975" s="9">
        <f>Source!AV711</f>
        <v>1</v>
      </c>
      <c r="J975" s="9">
        <f>IF(Source!BB711&lt;&gt; 0, Source!BB711, 1)</f>
        <v>1</v>
      </c>
      <c r="K975" s="21">
        <f>Source!Q711</f>
        <v>156.36000000000001</v>
      </c>
      <c r="L975" s="21"/>
    </row>
    <row r="976" spans="1:22" ht="14.25" x14ac:dyDescent="0.2">
      <c r="A976" s="18"/>
      <c r="B976" s="18"/>
      <c r="C976" s="18"/>
      <c r="D976" s="18" t="s">
        <v>828</v>
      </c>
      <c r="E976" s="19"/>
      <c r="F976" s="9"/>
      <c r="G976" s="21">
        <f>Source!AN711</f>
        <v>16.52</v>
      </c>
      <c r="H976" s="20" t="str">
        <f>Source!DF711</f>
        <v>)*3</v>
      </c>
      <c r="I976" s="9">
        <f>Source!AV711</f>
        <v>1</v>
      </c>
      <c r="J976" s="9">
        <f>IF(Source!BS711&lt;&gt; 0, Source!BS711, 1)</f>
        <v>1</v>
      </c>
      <c r="K976" s="26">
        <f>Source!R711</f>
        <v>99.12</v>
      </c>
      <c r="L976" s="21"/>
    </row>
    <row r="977" spans="1:22" ht="14.25" x14ac:dyDescent="0.2">
      <c r="A977" s="18"/>
      <c r="B977" s="18"/>
      <c r="C977" s="18"/>
      <c r="D977" s="18" t="s">
        <v>822</v>
      </c>
      <c r="E977" s="19" t="s">
        <v>823</v>
      </c>
      <c r="F977" s="9">
        <f>Source!AT711</f>
        <v>70</v>
      </c>
      <c r="G977" s="21"/>
      <c r="H977" s="20"/>
      <c r="I977" s="9"/>
      <c r="J977" s="9"/>
      <c r="K977" s="21">
        <f>SUM(R973:R976)</f>
        <v>1170.54</v>
      </c>
      <c r="L977" s="21"/>
    </row>
    <row r="978" spans="1:22" ht="14.25" x14ac:dyDescent="0.2">
      <c r="A978" s="18"/>
      <c r="B978" s="18"/>
      <c r="C978" s="18"/>
      <c r="D978" s="18" t="s">
        <v>824</v>
      </c>
      <c r="E978" s="19" t="s">
        <v>823</v>
      </c>
      <c r="F978" s="9">
        <f>Source!AU711</f>
        <v>10</v>
      </c>
      <c r="G978" s="21"/>
      <c r="H978" s="20"/>
      <c r="I978" s="9"/>
      <c r="J978" s="9"/>
      <c r="K978" s="21">
        <f>SUM(T973:T977)</f>
        <v>167.22</v>
      </c>
      <c r="L978" s="21"/>
    </row>
    <row r="979" spans="1:22" ht="14.25" x14ac:dyDescent="0.2">
      <c r="A979" s="18"/>
      <c r="B979" s="18"/>
      <c r="C979" s="18"/>
      <c r="D979" s="18" t="s">
        <v>829</v>
      </c>
      <c r="E979" s="19" t="s">
        <v>823</v>
      </c>
      <c r="F979" s="9">
        <f>108</f>
        <v>108</v>
      </c>
      <c r="G979" s="21"/>
      <c r="H979" s="20"/>
      <c r="I979" s="9"/>
      <c r="J979" s="9"/>
      <c r="K979" s="21">
        <f>SUM(V973:V978)</f>
        <v>107.05</v>
      </c>
      <c r="L979" s="21"/>
    </row>
    <row r="980" spans="1:22" ht="14.25" x14ac:dyDescent="0.2">
      <c r="A980" s="18"/>
      <c r="B980" s="18"/>
      <c r="C980" s="18"/>
      <c r="D980" s="18" t="s">
        <v>825</v>
      </c>
      <c r="E980" s="19" t="s">
        <v>826</v>
      </c>
      <c r="F980" s="9">
        <f>Source!AQ711</f>
        <v>0.42</v>
      </c>
      <c r="G980" s="21"/>
      <c r="H980" s="20" t="str">
        <f>Source!DI711</f>
        <v>)*3</v>
      </c>
      <c r="I980" s="9">
        <f>Source!AV711</f>
        <v>1</v>
      </c>
      <c r="J980" s="9"/>
      <c r="K980" s="21"/>
      <c r="L980" s="21">
        <f>Source!U711</f>
        <v>2.52</v>
      </c>
    </row>
    <row r="981" spans="1:22" ht="15" x14ac:dyDescent="0.25">
      <c r="A981" s="23"/>
      <c r="B981" s="23"/>
      <c r="C981" s="23"/>
      <c r="D981" s="23"/>
      <c r="E981" s="23"/>
      <c r="F981" s="23"/>
      <c r="G981" s="23"/>
      <c r="H981" s="23"/>
      <c r="I981" s="23"/>
      <c r="J981" s="45">
        <f>K974+K975+K977+K978+K979</f>
        <v>3273.37</v>
      </c>
      <c r="K981" s="45"/>
      <c r="L981" s="24">
        <f>IF(Source!I711&lt;&gt;0, ROUND(J981/Source!I711, 2), 0)</f>
        <v>1636.69</v>
      </c>
      <c r="P981" s="22">
        <f>J981</f>
        <v>3273.37</v>
      </c>
    </row>
    <row r="982" spans="1:22" ht="71.25" x14ac:dyDescent="0.2">
      <c r="A982" s="18">
        <v>108</v>
      </c>
      <c r="B982" s="18">
        <v>108</v>
      </c>
      <c r="C982" s="18" t="str">
        <f>Source!F712</f>
        <v>1.25-2503-8-2/1</v>
      </c>
      <c r="D982" s="18" t="str">
        <f>Source!G712</f>
        <v>Техническое обслуживание эскалатора типа OTIS NCE в зданиях, угол наклона 30-35 градусов, высота подъема до 6 м, скорость 0,5-0,65 м/с, поручневое устройство - годовое</v>
      </c>
      <c r="E982" s="19" t="str">
        <f>Source!H712</f>
        <v>компл.</v>
      </c>
      <c r="F982" s="9">
        <f>Source!I712</f>
        <v>2</v>
      </c>
      <c r="G982" s="21"/>
      <c r="H982" s="20"/>
      <c r="I982" s="9"/>
      <c r="J982" s="9"/>
      <c r="K982" s="21"/>
      <c r="L982" s="21"/>
      <c r="Q982">
        <f>ROUND((Source!BZ712/100)*ROUND((Source!AF712*Source!AV712)*Source!I712, 2), 2)</f>
        <v>1579.31</v>
      </c>
      <c r="R982">
        <f>Source!X712</f>
        <v>1579.31</v>
      </c>
      <c r="S982">
        <f>ROUND((Source!CA712/100)*ROUND((Source!AF712*Source!AV712)*Source!I712, 2), 2)</f>
        <v>225.62</v>
      </c>
      <c r="T982">
        <f>Source!Y712</f>
        <v>225.62</v>
      </c>
      <c r="U982">
        <f>ROUND((175/100)*ROUND((Source!AE712*Source!AV712)*Source!I712, 2), 2)</f>
        <v>231.35</v>
      </c>
      <c r="V982">
        <f>ROUND((108/100)*ROUND(Source!CS712*Source!I712, 2), 2)</f>
        <v>142.78</v>
      </c>
    </row>
    <row r="983" spans="1:22" ht="14.25" x14ac:dyDescent="0.2">
      <c r="A983" s="18"/>
      <c r="B983" s="18"/>
      <c r="C983" s="18"/>
      <c r="D983" s="18" t="s">
        <v>820</v>
      </c>
      <c r="E983" s="19"/>
      <c r="F983" s="9"/>
      <c r="G983" s="21">
        <f>Source!AO712</f>
        <v>1128.08</v>
      </c>
      <c r="H983" s="20" t="str">
        <f>Source!DG712</f>
        <v/>
      </c>
      <c r="I983" s="9">
        <f>Source!AV712</f>
        <v>1</v>
      </c>
      <c r="J983" s="9">
        <f>IF(Source!BA712&lt;&gt; 0, Source!BA712, 1)</f>
        <v>1</v>
      </c>
      <c r="K983" s="21">
        <f>Source!S712</f>
        <v>2256.16</v>
      </c>
      <c r="L983" s="21"/>
    </row>
    <row r="984" spans="1:22" ht="14.25" x14ac:dyDescent="0.2">
      <c r="A984" s="18"/>
      <c r="B984" s="18"/>
      <c r="C984" s="18"/>
      <c r="D984" s="18" t="s">
        <v>827</v>
      </c>
      <c r="E984" s="19"/>
      <c r="F984" s="9"/>
      <c r="G984" s="21">
        <f>Source!AM712</f>
        <v>105.01</v>
      </c>
      <c r="H984" s="20" t="str">
        <f>Source!DE712</f>
        <v/>
      </c>
      <c r="I984" s="9">
        <f>Source!AV712</f>
        <v>1</v>
      </c>
      <c r="J984" s="9">
        <f>IF(Source!BB712&lt;&gt; 0, Source!BB712, 1)</f>
        <v>1</v>
      </c>
      <c r="K984" s="21">
        <f>Source!Q712</f>
        <v>210.02</v>
      </c>
      <c r="L984" s="21"/>
    </row>
    <row r="985" spans="1:22" ht="14.25" x14ac:dyDescent="0.2">
      <c r="A985" s="18"/>
      <c r="B985" s="18"/>
      <c r="C985" s="18"/>
      <c r="D985" s="18" t="s">
        <v>828</v>
      </c>
      <c r="E985" s="19"/>
      <c r="F985" s="9"/>
      <c r="G985" s="21">
        <f>Source!AN712</f>
        <v>66.099999999999994</v>
      </c>
      <c r="H985" s="20" t="str">
        <f>Source!DF712</f>
        <v/>
      </c>
      <c r="I985" s="9">
        <f>Source!AV712</f>
        <v>1</v>
      </c>
      <c r="J985" s="9">
        <f>IF(Source!BS712&lt;&gt; 0, Source!BS712, 1)</f>
        <v>1</v>
      </c>
      <c r="K985" s="26">
        <f>Source!R712</f>
        <v>132.19999999999999</v>
      </c>
      <c r="L985" s="21"/>
    </row>
    <row r="986" spans="1:22" ht="14.25" x14ac:dyDescent="0.2">
      <c r="A986" s="18"/>
      <c r="B986" s="18"/>
      <c r="C986" s="18"/>
      <c r="D986" s="18" t="s">
        <v>821</v>
      </c>
      <c r="E986" s="19"/>
      <c r="F986" s="9"/>
      <c r="G986" s="21">
        <f>Source!AL712</f>
        <v>9.4499999999999993</v>
      </c>
      <c r="H986" s="20" t="str">
        <f>Source!DD712</f>
        <v/>
      </c>
      <c r="I986" s="9">
        <f>Source!AW712</f>
        <v>1</v>
      </c>
      <c r="J986" s="9">
        <f>IF(Source!BC712&lt;&gt; 0, Source!BC712, 1)</f>
        <v>1</v>
      </c>
      <c r="K986" s="21">
        <f>Source!P712</f>
        <v>18.899999999999999</v>
      </c>
      <c r="L986" s="21"/>
    </row>
    <row r="987" spans="1:22" ht="14.25" x14ac:dyDescent="0.2">
      <c r="A987" s="18"/>
      <c r="B987" s="18"/>
      <c r="C987" s="18"/>
      <c r="D987" s="18" t="s">
        <v>822</v>
      </c>
      <c r="E987" s="19" t="s">
        <v>823</v>
      </c>
      <c r="F987" s="9">
        <f>Source!AT712</f>
        <v>70</v>
      </c>
      <c r="G987" s="21"/>
      <c r="H987" s="20"/>
      <c r="I987" s="9"/>
      <c r="J987" s="9"/>
      <c r="K987" s="21">
        <f>SUM(R982:R986)</f>
        <v>1579.31</v>
      </c>
      <c r="L987" s="21"/>
    </row>
    <row r="988" spans="1:22" ht="14.25" x14ac:dyDescent="0.2">
      <c r="A988" s="18"/>
      <c r="B988" s="18"/>
      <c r="C988" s="18"/>
      <c r="D988" s="18" t="s">
        <v>824</v>
      </c>
      <c r="E988" s="19" t="s">
        <v>823</v>
      </c>
      <c r="F988" s="9">
        <f>Source!AU712</f>
        <v>10</v>
      </c>
      <c r="G988" s="21"/>
      <c r="H988" s="20"/>
      <c r="I988" s="9"/>
      <c r="J988" s="9"/>
      <c r="K988" s="21">
        <f>SUM(T982:T987)</f>
        <v>225.62</v>
      </c>
      <c r="L988" s="21"/>
    </row>
    <row r="989" spans="1:22" ht="14.25" x14ac:dyDescent="0.2">
      <c r="A989" s="18"/>
      <c r="B989" s="18"/>
      <c r="C989" s="18"/>
      <c r="D989" s="18" t="s">
        <v>829</v>
      </c>
      <c r="E989" s="19" t="s">
        <v>823</v>
      </c>
      <c r="F989" s="9">
        <f>108</f>
        <v>108</v>
      </c>
      <c r="G989" s="21"/>
      <c r="H989" s="20"/>
      <c r="I989" s="9"/>
      <c r="J989" s="9"/>
      <c r="K989" s="21">
        <f>SUM(V982:V988)</f>
        <v>142.78</v>
      </c>
      <c r="L989" s="21"/>
    </row>
    <row r="990" spans="1:22" ht="14.25" x14ac:dyDescent="0.2">
      <c r="A990" s="18"/>
      <c r="B990" s="18"/>
      <c r="C990" s="18"/>
      <c r="D990" s="18" t="s">
        <v>825</v>
      </c>
      <c r="E990" s="19" t="s">
        <v>826</v>
      </c>
      <c r="F990" s="9">
        <f>Source!AQ712</f>
        <v>1.7</v>
      </c>
      <c r="G990" s="21"/>
      <c r="H990" s="20" t="str">
        <f>Source!DI712</f>
        <v/>
      </c>
      <c r="I990" s="9">
        <f>Source!AV712</f>
        <v>1</v>
      </c>
      <c r="J990" s="9"/>
      <c r="K990" s="21"/>
      <c r="L990" s="21">
        <f>Source!U712</f>
        <v>3.4</v>
      </c>
    </row>
    <row r="991" spans="1:22" ht="15" x14ac:dyDescent="0.25">
      <c r="A991" s="23"/>
      <c r="B991" s="23"/>
      <c r="C991" s="23"/>
      <c r="D991" s="23"/>
      <c r="E991" s="23"/>
      <c r="F991" s="23"/>
      <c r="G991" s="23"/>
      <c r="H991" s="23"/>
      <c r="I991" s="23"/>
      <c r="J991" s="45">
        <f>K983+K984+K986+K987+K988+K989</f>
        <v>4432.79</v>
      </c>
      <c r="K991" s="45"/>
      <c r="L991" s="24">
        <f>IF(Source!I712&lt;&gt;0, ROUND(J991/Source!I712, 2), 0)</f>
        <v>2216.4</v>
      </c>
      <c r="P991" s="22">
        <f>J991</f>
        <v>4432.79</v>
      </c>
    </row>
    <row r="993" spans="1:12" ht="15" x14ac:dyDescent="0.25">
      <c r="A993" s="44" t="str">
        <f>CONCATENATE("Итого по подразделу: ",IF(Source!G714&lt;&gt;"Новый подраздел", Source!G714, ""))</f>
        <v>Итого по подразделу: ТО Эскалаторов</v>
      </c>
      <c r="B993" s="44"/>
      <c r="C993" s="44"/>
      <c r="D993" s="44"/>
      <c r="E993" s="44"/>
      <c r="F993" s="44"/>
      <c r="G993" s="44"/>
      <c r="H993" s="44"/>
      <c r="I993" s="44"/>
      <c r="J993" s="42">
        <f>SUM(P756:P992)</f>
        <v>105051.61999999998</v>
      </c>
      <c r="K993" s="43"/>
      <c r="L993" s="27"/>
    </row>
    <row r="996" spans="1:12" ht="15" x14ac:dyDescent="0.25">
      <c r="A996" s="44" t="str">
        <f>CONCATENATE("Итого по разделу: ",IF(Source!G744&lt;&gt;"Новый раздел", Source!G744, ""))</f>
        <v>Итого по разделу: ТСБО</v>
      </c>
      <c r="B996" s="44"/>
      <c r="C996" s="44"/>
      <c r="D996" s="44"/>
      <c r="E996" s="44"/>
      <c r="F996" s="44"/>
      <c r="G996" s="44"/>
      <c r="H996" s="44"/>
      <c r="I996" s="44"/>
      <c r="J996" s="42">
        <f>SUM(P754:P995)</f>
        <v>105051.61999999998</v>
      </c>
      <c r="K996" s="43"/>
      <c r="L996" s="27"/>
    </row>
    <row r="999" spans="1:12" ht="15" x14ac:dyDescent="0.25">
      <c r="A999" s="44" t="str">
        <f>CONCATENATE("Итого по локальной смете: ",IF(Source!G774&lt;&gt;"Новая локальная смета", Source!G774, ""))</f>
        <v xml:space="preserve">Итого по локальной смете: </v>
      </c>
      <c r="B999" s="44"/>
      <c r="C999" s="44"/>
      <c r="D999" s="44"/>
      <c r="E999" s="44"/>
      <c r="F999" s="44"/>
      <c r="G999" s="44"/>
      <c r="H999" s="44"/>
      <c r="I999" s="44"/>
      <c r="J999" s="42">
        <f>SUM(P38:P998)</f>
        <v>2444614.7700000019</v>
      </c>
      <c r="K999" s="43"/>
      <c r="L999" s="27"/>
    </row>
    <row r="1002" spans="1:12" ht="15" x14ac:dyDescent="0.25">
      <c r="A1002" s="44" t="s">
        <v>868</v>
      </c>
      <c r="B1002" s="44"/>
      <c r="C1002" s="44"/>
      <c r="D1002" s="44"/>
      <c r="E1002" s="44"/>
      <c r="F1002" s="44"/>
      <c r="G1002" s="44"/>
      <c r="H1002" s="44"/>
      <c r="I1002" s="44"/>
      <c r="J1002" s="42">
        <f>SUM(P1:P1001)</f>
        <v>2444614.7700000019</v>
      </c>
      <c r="K1002" s="43"/>
      <c r="L1002" s="27"/>
    </row>
    <row r="1003" spans="1:12" ht="14.25" x14ac:dyDescent="0.2">
      <c r="D1003" s="38" t="str">
        <f>Source!H833</f>
        <v>Итого</v>
      </c>
      <c r="E1003" s="38"/>
      <c r="F1003" s="38"/>
      <c r="G1003" s="38"/>
      <c r="H1003" s="38"/>
      <c r="I1003" s="38"/>
      <c r="J1003" s="39">
        <f>IF(Source!F833=0, "", Source!F833)</f>
        <v>2444614.77</v>
      </c>
      <c r="K1003" s="39"/>
    </row>
    <row r="1004" spans="1:12" ht="14.25" x14ac:dyDescent="0.2">
      <c r="D1004" s="38" t="str">
        <f>Source!H834</f>
        <v>НДС, 22%</v>
      </c>
      <c r="E1004" s="38"/>
      <c r="F1004" s="38"/>
      <c r="G1004" s="38"/>
      <c r="H1004" s="38"/>
      <c r="I1004" s="38"/>
      <c r="J1004" s="39">
        <f>IF(Source!F834=0, "", Source!F834)</f>
        <v>537815.25</v>
      </c>
      <c r="K1004" s="39"/>
    </row>
    <row r="1005" spans="1:12" ht="14.25" x14ac:dyDescent="0.2">
      <c r="D1005" s="38" t="str">
        <f>Source!H835</f>
        <v>Всего с НДС</v>
      </c>
      <c r="E1005" s="38"/>
      <c r="F1005" s="38"/>
      <c r="G1005" s="38"/>
      <c r="H1005" s="38"/>
      <c r="I1005" s="38"/>
      <c r="J1005" s="39">
        <f>IF(Source!F835=0, "", Source!F835)</f>
        <v>2982430.02</v>
      </c>
      <c r="K1005" s="39"/>
    </row>
  </sheetData>
  <mergeCells count="212">
    <mergeCell ref="I2:L2"/>
    <mergeCell ref="I3:L3"/>
    <mergeCell ref="I4:L4"/>
    <mergeCell ref="J6:L6"/>
    <mergeCell ref="J7:L7"/>
    <mergeCell ref="J8:L9"/>
    <mergeCell ref="C14:H14"/>
    <mergeCell ref="J14:L15"/>
    <mergeCell ref="C15:H15"/>
    <mergeCell ref="C16:H16"/>
    <mergeCell ref="J16:L17"/>
    <mergeCell ref="C17:H17"/>
    <mergeCell ref="C9:H9"/>
    <mergeCell ref="C10:H10"/>
    <mergeCell ref="J10:L11"/>
    <mergeCell ref="C11:H11"/>
    <mergeCell ref="C12:H12"/>
    <mergeCell ref="J12:L13"/>
    <mergeCell ref="C13:H13"/>
    <mergeCell ref="J22:L22"/>
    <mergeCell ref="G24:G25"/>
    <mergeCell ref="H24:H25"/>
    <mergeCell ref="I24:J24"/>
    <mergeCell ref="A28:L28"/>
    <mergeCell ref="A29:L29"/>
    <mergeCell ref="C18:H18"/>
    <mergeCell ref="G19:I19"/>
    <mergeCell ref="J19:L19"/>
    <mergeCell ref="G20:H20"/>
    <mergeCell ref="J20:L20"/>
    <mergeCell ref="J21:L21"/>
    <mergeCell ref="H31:I31"/>
    <mergeCell ref="A33:B33"/>
    <mergeCell ref="C33:C35"/>
    <mergeCell ref="D33:D35"/>
    <mergeCell ref="E33:E35"/>
    <mergeCell ref="F33:F35"/>
    <mergeCell ref="G33:G35"/>
    <mergeCell ref="H33:H35"/>
    <mergeCell ref="I33:I35"/>
    <mergeCell ref="A42:L42"/>
    <mergeCell ref="J49:K49"/>
    <mergeCell ref="J56:K56"/>
    <mergeCell ref="J63:K63"/>
    <mergeCell ref="J70:K70"/>
    <mergeCell ref="J81:K81"/>
    <mergeCell ref="J33:J35"/>
    <mergeCell ref="K33:K35"/>
    <mergeCell ref="A34:A35"/>
    <mergeCell ref="B34:B35"/>
    <mergeCell ref="A38:L38"/>
    <mergeCell ref="A40:L40"/>
    <mergeCell ref="J127:K127"/>
    <mergeCell ref="J135:K135"/>
    <mergeCell ref="J143:K143"/>
    <mergeCell ref="J150:K150"/>
    <mergeCell ref="J152:K152"/>
    <mergeCell ref="A152:I152"/>
    <mergeCell ref="J89:K89"/>
    <mergeCell ref="J91:K91"/>
    <mergeCell ref="A91:I91"/>
    <mergeCell ref="A94:L94"/>
    <mergeCell ref="J105:K105"/>
    <mergeCell ref="J116:K116"/>
    <mergeCell ref="J186:K186"/>
    <mergeCell ref="J193:K193"/>
    <mergeCell ref="J202:K202"/>
    <mergeCell ref="J211:K211"/>
    <mergeCell ref="J213:K213"/>
    <mergeCell ref="A213:I213"/>
    <mergeCell ref="J155:K155"/>
    <mergeCell ref="A155:I155"/>
    <mergeCell ref="A158:L158"/>
    <mergeCell ref="A160:L160"/>
    <mergeCell ref="J168:K168"/>
    <mergeCell ref="J177:K177"/>
    <mergeCell ref="J255:K255"/>
    <mergeCell ref="J263:K263"/>
    <mergeCell ref="J270:K270"/>
    <mergeCell ref="J276:K276"/>
    <mergeCell ref="J278:K278"/>
    <mergeCell ref="A278:I278"/>
    <mergeCell ref="A216:L216"/>
    <mergeCell ref="J226:K226"/>
    <mergeCell ref="C228:K228"/>
    <mergeCell ref="J235:K235"/>
    <mergeCell ref="J241:K241"/>
    <mergeCell ref="J248:K248"/>
    <mergeCell ref="J321:K321"/>
    <mergeCell ref="J331:K331"/>
    <mergeCell ref="J333:K333"/>
    <mergeCell ref="A333:I333"/>
    <mergeCell ref="J336:K336"/>
    <mergeCell ref="A336:I336"/>
    <mergeCell ref="A281:L281"/>
    <mergeCell ref="J288:K288"/>
    <mergeCell ref="J295:K295"/>
    <mergeCell ref="J301:K301"/>
    <mergeCell ref="J308:K308"/>
    <mergeCell ref="J315:K315"/>
    <mergeCell ref="A370:L370"/>
    <mergeCell ref="J372:K372"/>
    <mergeCell ref="A372:I372"/>
    <mergeCell ref="J375:K375"/>
    <mergeCell ref="A375:I375"/>
    <mergeCell ref="A378:L378"/>
    <mergeCell ref="A339:L339"/>
    <mergeCell ref="A341:L341"/>
    <mergeCell ref="J348:K348"/>
    <mergeCell ref="J358:K358"/>
    <mergeCell ref="J365:K365"/>
    <mergeCell ref="J367:K367"/>
    <mergeCell ref="A367:I367"/>
    <mergeCell ref="J408:K408"/>
    <mergeCell ref="J415:K415"/>
    <mergeCell ref="J422:K422"/>
    <mergeCell ref="J429:K429"/>
    <mergeCell ref="J436:K436"/>
    <mergeCell ref="J443:K443"/>
    <mergeCell ref="J387:K387"/>
    <mergeCell ref="J389:K389"/>
    <mergeCell ref="A389:I389"/>
    <mergeCell ref="A392:L392"/>
    <mergeCell ref="A394:L394"/>
    <mergeCell ref="J401:K401"/>
    <mergeCell ref="J492:K492"/>
    <mergeCell ref="J502:K502"/>
    <mergeCell ref="J509:K509"/>
    <mergeCell ref="J520:K520"/>
    <mergeCell ref="J527:K527"/>
    <mergeCell ref="J535:K535"/>
    <mergeCell ref="J450:K450"/>
    <mergeCell ref="J457:K457"/>
    <mergeCell ref="J464:K464"/>
    <mergeCell ref="J471:K471"/>
    <mergeCell ref="J478:K478"/>
    <mergeCell ref="J485:K485"/>
    <mergeCell ref="J578:K578"/>
    <mergeCell ref="J585:K585"/>
    <mergeCell ref="J592:K592"/>
    <mergeCell ref="J599:K599"/>
    <mergeCell ref="J606:K606"/>
    <mergeCell ref="J613:K613"/>
    <mergeCell ref="J537:K537"/>
    <mergeCell ref="A537:I537"/>
    <mergeCell ref="A540:L540"/>
    <mergeCell ref="J550:K550"/>
    <mergeCell ref="J561:K561"/>
    <mergeCell ref="J571:K571"/>
    <mergeCell ref="J662:K662"/>
    <mergeCell ref="J669:K669"/>
    <mergeCell ref="J676:K676"/>
    <mergeCell ref="J683:K683"/>
    <mergeCell ref="J690:K690"/>
    <mergeCell ref="J697:K697"/>
    <mergeCell ref="J620:K620"/>
    <mergeCell ref="J627:K627"/>
    <mergeCell ref="J634:K634"/>
    <mergeCell ref="J641:K641"/>
    <mergeCell ref="J648:K648"/>
    <mergeCell ref="J655:K655"/>
    <mergeCell ref="J746:K746"/>
    <mergeCell ref="J748:K748"/>
    <mergeCell ref="A748:I748"/>
    <mergeCell ref="J751:K751"/>
    <mergeCell ref="A751:I751"/>
    <mergeCell ref="A754:L754"/>
    <mergeCell ref="J704:K704"/>
    <mergeCell ref="J711:K711"/>
    <mergeCell ref="J718:K718"/>
    <mergeCell ref="J725:K725"/>
    <mergeCell ref="J732:K732"/>
    <mergeCell ref="J739:K739"/>
    <mergeCell ref="J813:K813"/>
    <mergeCell ref="J822:K822"/>
    <mergeCell ref="J832:K832"/>
    <mergeCell ref="J842:K842"/>
    <mergeCell ref="J852:K852"/>
    <mergeCell ref="J862:K862"/>
    <mergeCell ref="A756:L756"/>
    <mergeCell ref="J765:K765"/>
    <mergeCell ref="J774:K774"/>
    <mergeCell ref="J784:K784"/>
    <mergeCell ref="J794:K794"/>
    <mergeCell ref="J804:K804"/>
    <mergeCell ref="J932:K932"/>
    <mergeCell ref="J942:K942"/>
    <mergeCell ref="J952:K952"/>
    <mergeCell ref="J962:K962"/>
    <mergeCell ref="J972:K972"/>
    <mergeCell ref="J981:K981"/>
    <mergeCell ref="J872:K872"/>
    <mergeCell ref="J882:K882"/>
    <mergeCell ref="J892:K892"/>
    <mergeCell ref="J902:K902"/>
    <mergeCell ref="J912:K912"/>
    <mergeCell ref="J922:K922"/>
    <mergeCell ref="D1005:I1005"/>
    <mergeCell ref="J1005:K1005"/>
    <mergeCell ref="J1002:K1002"/>
    <mergeCell ref="A1002:I1002"/>
    <mergeCell ref="D1003:I1003"/>
    <mergeCell ref="J1003:K1003"/>
    <mergeCell ref="D1004:I1004"/>
    <mergeCell ref="J1004:K1004"/>
    <mergeCell ref="J991:K991"/>
    <mergeCell ref="J993:K993"/>
    <mergeCell ref="A993:I993"/>
    <mergeCell ref="J996:K996"/>
    <mergeCell ref="A996:I996"/>
    <mergeCell ref="J999:K999"/>
    <mergeCell ref="A999:I999"/>
  </mergeCells>
  <pageMargins left="0.4" right="0.2" top="0.2" bottom="0.4" header="0.2" footer="0.2"/>
  <pageSetup paperSize="9" scale="58" fitToHeight="0" orientation="portrait" r:id="rId1"/>
  <headerFooter>
    <oddHeader>&amp;L&amp;8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K847"/>
  <sheetViews>
    <sheetView topLeftCell="A790" workbookViewId="0">
      <selection activeCell="F835" sqref="F835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48718</v>
      </c>
      <c r="M1">
        <v>997253121</v>
      </c>
      <c r="N1">
        <v>11</v>
      </c>
      <c r="O1">
        <v>12</v>
      </c>
      <c r="P1">
        <v>0</v>
      </c>
      <c r="Q1">
        <v>1</v>
      </c>
    </row>
    <row r="12" spans="1:133" x14ac:dyDescent="0.2">
      <c r="A12" s="1">
        <v>1</v>
      </c>
      <c r="B12" s="1">
        <v>843</v>
      </c>
      <c r="C12" s="1">
        <v>0</v>
      </c>
      <c r="D12" s="1">
        <f>ROW(A804)</f>
        <v>804</v>
      </c>
      <c r="E12" s="1">
        <v>0</v>
      </c>
      <c r="F12" s="1" t="s">
        <v>3</v>
      </c>
      <c r="G12" s="1" t="s">
        <v>4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/>
      <c r="Y12" s="1"/>
      <c r="Z12" s="1"/>
      <c r="AA12" s="1"/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/>
      <c r="AI12" s="1"/>
      <c r="AJ12" s="1"/>
      <c r="AK12" s="1"/>
      <c r="AL12" s="1" t="s">
        <v>3</v>
      </c>
      <c r="AM12" s="1" t="s">
        <v>3</v>
      </c>
      <c r="AN12" s="1" t="s">
        <v>3</v>
      </c>
      <c r="AO12" s="1" t="s">
        <v>3</v>
      </c>
      <c r="AP12" s="1" t="s">
        <v>3</v>
      </c>
      <c r="AQ12" s="1" t="s">
        <v>3</v>
      </c>
      <c r="AR12" s="1" t="s">
        <v>3</v>
      </c>
      <c r="AS12" s="1" t="s">
        <v>3</v>
      </c>
      <c r="AT12" s="1"/>
      <c r="AU12" s="1"/>
      <c r="AV12" s="1"/>
      <c r="AW12" s="1"/>
      <c r="AX12" s="1"/>
      <c r="AY12" s="1"/>
      <c r="AZ12" s="1"/>
      <c r="BA12" s="1"/>
      <c r="BB12" s="1">
        <v>0</v>
      </c>
      <c r="BC12" s="1"/>
      <c r="BD12" s="1"/>
      <c r="BE12" s="1"/>
      <c r="BF12" s="1"/>
      <c r="BG12" s="1"/>
      <c r="BH12" s="1" t="s">
        <v>5</v>
      </c>
      <c r="BI12" s="1" t="s">
        <v>6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1</v>
      </c>
      <c r="BU12" s="1">
        <v>0</v>
      </c>
      <c r="BV12" s="1">
        <v>1</v>
      </c>
      <c r="BW12" s="1">
        <v>1</v>
      </c>
      <c r="BX12" s="1">
        <v>0</v>
      </c>
      <c r="BY12" s="1" t="s">
        <v>7</v>
      </c>
      <c r="BZ12" s="1" t="s">
        <v>8</v>
      </c>
      <c r="CA12" s="1" t="s">
        <v>9</v>
      </c>
      <c r="CB12" s="1" t="s">
        <v>9</v>
      </c>
      <c r="CC12" s="1" t="s">
        <v>9</v>
      </c>
      <c r="CD12" s="1" t="s">
        <v>9</v>
      </c>
      <c r="CE12" s="1" t="s">
        <v>10</v>
      </c>
      <c r="CF12" s="1">
        <v>0</v>
      </c>
      <c r="CG12" s="1">
        <v>0</v>
      </c>
      <c r="CH12" s="1">
        <v>16785418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B804</f>
        <v>843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/>
      </c>
      <c r="G18" s="2" t="str">
        <f t="shared" si="0"/>
        <v>6.6_Аэропорт_на 4 месяца_(10%) испр.</v>
      </c>
      <c r="H18" s="2"/>
      <c r="I18" s="2"/>
      <c r="J18" s="2"/>
      <c r="K18" s="2"/>
      <c r="L18" s="2"/>
      <c r="M18" s="2"/>
      <c r="N18" s="2"/>
      <c r="O18" s="2">
        <f t="shared" ref="O18:AT18" si="1">O804</f>
        <v>1377394.38</v>
      </c>
      <c r="P18" s="2">
        <f t="shared" si="1"/>
        <v>37261.760000000002</v>
      </c>
      <c r="Q18" s="2">
        <f t="shared" si="1"/>
        <v>42235.97</v>
      </c>
      <c r="R18" s="2">
        <f t="shared" si="1"/>
        <v>26762.09</v>
      </c>
      <c r="S18" s="2">
        <f t="shared" si="1"/>
        <v>1297896.6499999999</v>
      </c>
      <c r="T18" s="2">
        <f t="shared" si="1"/>
        <v>0</v>
      </c>
      <c r="U18" s="2">
        <f t="shared" si="1"/>
        <v>2126.6508999999996</v>
      </c>
      <c r="V18" s="2">
        <f t="shared" si="1"/>
        <v>0</v>
      </c>
      <c r="W18" s="2">
        <f t="shared" si="1"/>
        <v>0</v>
      </c>
      <c r="X18" s="2">
        <f t="shared" si="1"/>
        <v>908527.66</v>
      </c>
      <c r="Y18" s="2">
        <f t="shared" si="1"/>
        <v>129789.65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2444614.77</v>
      </c>
      <c r="AS18" s="2">
        <f t="shared" si="1"/>
        <v>0</v>
      </c>
      <c r="AT18" s="2">
        <f t="shared" si="1"/>
        <v>0</v>
      </c>
      <c r="AU18" s="2">
        <f t="shared" ref="AU18:BZ18" si="2">AU804</f>
        <v>2444614.77</v>
      </c>
      <c r="AV18" s="2">
        <f t="shared" si="2"/>
        <v>37261.760000000002</v>
      </c>
      <c r="AW18" s="2">
        <f t="shared" si="2"/>
        <v>37261.760000000002</v>
      </c>
      <c r="AX18" s="2">
        <f t="shared" si="2"/>
        <v>0</v>
      </c>
      <c r="AY18" s="2">
        <f t="shared" si="2"/>
        <v>37261.760000000002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CA804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DG804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EM804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FS804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ROW(A774)</f>
        <v>774</v>
      </c>
      <c r="E20" s="1"/>
      <c r="F20" s="1" t="s">
        <v>3</v>
      </c>
      <c r="G20" s="1" t="s">
        <v>11</v>
      </c>
      <c r="H20" s="1" t="s">
        <v>3</v>
      </c>
      <c r="I20" s="1">
        <v>0</v>
      </c>
      <c r="J20" s="1" t="s">
        <v>3</v>
      </c>
      <c r="K20" s="1">
        <v>0</v>
      </c>
      <c r="L20" s="1" t="s">
        <v>11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45" x14ac:dyDescent="0.2">
      <c r="A22" s="2">
        <v>52</v>
      </c>
      <c r="B22" s="2">
        <f t="shared" ref="B22:G22" si="7">B774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/>
      </c>
      <c r="G22" s="2" t="str">
        <f t="shared" si="7"/>
        <v>Новая локальная смета</v>
      </c>
      <c r="H22" s="2"/>
      <c r="I22" s="2"/>
      <c r="J22" s="2"/>
      <c r="K22" s="2"/>
      <c r="L22" s="2"/>
      <c r="M22" s="2"/>
      <c r="N22" s="2"/>
      <c r="O22" s="2">
        <f t="shared" ref="O22:AT22" si="8">O774</f>
        <v>1377394.38</v>
      </c>
      <c r="P22" s="2">
        <f t="shared" si="8"/>
        <v>37261.760000000002</v>
      </c>
      <c r="Q22" s="2">
        <f t="shared" si="8"/>
        <v>42235.97</v>
      </c>
      <c r="R22" s="2">
        <f t="shared" si="8"/>
        <v>26762.09</v>
      </c>
      <c r="S22" s="2">
        <f t="shared" si="8"/>
        <v>1297896.6499999999</v>
      </c>
      <c r="T22" s="2">
        <f t="shared" si="8"/>
        <v>0</v>
      </c>
      <c r="U22" s="2">
        <f t="shared" si="8"/>
        <v>2126.6508999999996</v>
      </c>
      <c r="V22" s="2">
        <f t="shared" si="8"/>
        <v>0</v>
      </c>
      <c r="W22" s="2">
        <f t="shared" si="8"/>
        <v>0</v>
      </c>
      <c r="X22" s="2">
        <f t="shared" si="8"/>
        <v>908527.66</v>
      </c>
      <c r="Y22" s="2">
        <f t="shared" si="8"/>
        <v>129789.65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2444614.77</v>
      </c>
      <c r="AS22" s="2">
        <f t="shared" si="8"/>
        <v>0</v>
      </c>
      <c r="AT22" s="2">
        <f t="shared" si="8"/>
        <v>0</v>
      </c>
      <c r="AU22" s="2">
        <f t="shared" ref="AU22:BZ22" si="9">AU774</f>
        <v>2444614.77</v>
      </c>
      <c r="AV22" s="2">
        <f t="shared" si="9"/>
        <v>37261.760000000002</v>
      </c>
      <c r="AW22" s="2">
        <f t="shared" si="9"/>
        <v>37261.760000000002</v>
      </c>
      <c r="AX22" s="2">
        <f t="shared" si="9"/>
        <v>0</v>
      </c>
      <c r="AY22" s="2">
        <f t="shared" si="9"/>
        <v>37261.760000000002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CA774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DG774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EM774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FS774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ROW(A121)</f>
        <v>121</v>
      </c>
      <c r="E24" s="1"/>
      <c r="F24" s="1" t="s">
        <v>12</v>
      </c>
      <c r="G24" s="1" t="s">
        <v>13</v>
      </c>
      <c r="H24" s="1" t="s">
        <v>3</v>
      </c>
      <c r="I24" s="1">
        <v>0</v>
      </c>
      <c r="J24" s="1"/>
      <c r="K24" s="1">
        <v>0</v>
      </c>
      <c r="L24" s="1"/>
      <c r="M24" s="1" t="s">
        <v>3</v>
      </c>
      <c r="N24" s="1"/>
      <c r="O24" s="1"/>
      <c r="P24" s="1"/>
      <c r="Q24" s="1"/>
      <c r="R24" s="1"/>
      <c r="S24" s="1">
        <v>0</v>
      </c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B121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Водоснабжение и водоотведение</v>
      </c>
      <c r="H26" s="2"/>
      <c r="I26" s="2"/>
      <c r="J26" s="2"/>
      <c r="K26" s="2"/>
      <c r="L26" s="2"/>
      <c r="M26" s="2"/>
      <c r="N26" s="2"/>
      <c r="O26" s="2">
        <f t="shared" ref="O26:AT26" si="15">O121</f>
        <v>73114.38</v>
      </c>
      <c r="P26" s="2">
        <f t="shared" si="15"/>
        <v>2922.1</v>
      </c>
      <c r="Q26" s="2">
        <f t="shared" si="15"/>
        <v>99.82</v>
      </c>
      <c r="R26" s="2">
        <f t="shared" si="15"/>
        <v>49.81</v>
      </c>
      <c r="S26" s="2">
        <f t="shared" si="15"/>
        <v>70092.460000000006</v>
      </c>
      <c r="T26" s="2">
        <f t="shared" si="15"/>
        <v>0</v>
      </c>
      <c r="U26" s="2">
        <f t="shared" si="15"/>
        <v>133.69740000000002</v>
      </c>
      <c r="V26" s="2">
        <f t="shared" si="15"/>
        <v>0</v>
      </c>
      <c r="W26" s="2">
        <f t="shared" si="15"/>
        <v>0</v>
      </c>
      <c r="X26" s="2">
        <f t="shared" si="15"/>
        <v>49064.74</v>
      </c>
      <c r="Y26" s="2">
        <f t="shared" si="15"/>
        <v>7009.24</v>
      </c>
      <c r="Z26" s="2">
        <f t="shared" si="15"/>
        <v>0</v>
      </c>
      <c r="AA26" s="2">
        <f t="shared" si="15"/>
        <v>0</v>
      </c>
      <c r="AB26" s="2">
        <f t="shared" si="15"/>
        <v>0</v>
      </c>
      <c r="AC26" s="2">
        <f t="shared" si="15"/>
        <v>0</v>
      </c>
      <c r="AD26" s="2">
        <f t="shared" si="15"/>
        <v>0</v>
      </c>
      <c r="AE26" s="2">
        <f t="shared" si="15"/>
        <v>0</v>
      </c>
      <c r="AF26" s="2">
        <f t="shared" si="15"/>
        <v>0</v>
      </c>
      <c r="AG26" s="2">
        <f t="shared" si="15"/>
        <v>0</v>
      </c>
      <c r="AH26" s="2">
        <f t="shared" si="15"/>
        <v>0</v>
      </c>
      <c r="AI26" s="2">
        <f t="shared" si="15"/>
        <v>0</v>
      </c>
      <c r="AJ26" s="2">
        <f t="shared" si="15"/>
        <v>0</v>
      </c>
      <c r="AK26" s="2">
        <f t="shared" si="15"/>
        <v>0</v>
      </c>
      <c r="AL26" s="2">
        <f t="shared" si="15"/>
        <v>0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129242.16</v>
      </c>
      <c r="AS26" s="2">
        <f t="shared" si="15"/>
        <v>0</v>
      </c>
      <c r="AT26" s="2">
        <f t="shared" si="15"/>
        <v>0</v>
      </c>
      <c r="AU26" s="2">
        <f t="shared" ref="AU26:BZ26" si="16">AU121</f>
        <v>129242.16</v>
      </c>
      <c r="AV26" s="2">
        <f t="shared" si="16"/>
        <v>2922.1</v>
      </c>
      <c r="AW26" s="2">
        <f t="shared" si="16"/>
        <v>2922.1</v>
      </c>
      <c r="AX26" s="2">
        <f t="shared" si="16"/>
        <v>0</v>
      </c>
      <c r="AY26" s="2">
        <f t="shared" si="16"/>
        <v>2922.1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CA121</f>
        <v>0</v>
      </c>
      <c r="CB26" s="2">
        <f t="shared" si="17"/>
        <v>0</v>
      </c>
      <c r="CC26" s="2">
        <f t="shared" si="17"/>
        <v>0</v>
      </c>
      <c r="CD26" s="2">
        <f t="shared" si="17"/>
        <v>0</v>
      </c>
      <c r="CE26" s="2">
        <f t="shared" si="17"/>
        <v>0</v>
      </c>
      <c r="CF26" s="2">
        <f t="shared" si="17"/>
        <v>0</v>
      </c>
      <c r="CG26" s="2">
        <f t="shared" si="17"/>
        <v>0</v>
      </c>
      <c r="CH26" s="2">
        <f t="shared" si="17"/>
        <v>0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DG121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EM121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FS121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 s="1">
        <v>5</v>
      </c>
      <c r="B28" s="1">
        <v>1</v>
      </c>
      <c r="C28" s="1"/>
      <c r="D28" s="1">
        <f>ROW(A44)</f>
        <v>44</v>
      </c>
      <c r="E28" s="1"/>
      <c r="F28" s="1" t="s">
        <v>14</v>
      </c>
      <c r="G28" s="1" t="s">
        <v>15</v>
      </c>
      <c r="H28" s="1" t="s">
        <v>3</v>
      </c>
      <c r="I28" s="1">
        <v>0</v>
      </c>
      <c r="J28" s="1"/>
      <c r="K28" s="1">
        <v>0</v>
      </c>
      <c r="L28" s="1"/>
      <c r="M28" s="1" t="s">
        <v>3</v>
      </c>
      <c r="N28" s="1"/>
      <c r="O28" s="1"/>
      <c r="P28" s="1"/>
      <c r="Q28" s="1"/>
      <c r="R28" s="1"/>
      <c r="S28" s="1">
        <v>0</v>
      </c>
      <c r="T28" s="1"/>
      <c r="U28" s="1" t="s">
        <v>3</v>
      </c>
      <c r="V28" s="1">
        <v>0</v>
      </c>
      <c r="W28" s="1"/>
      <c r="X28" s="1"/>
      <c r="Y28" s="1"/>
      <c r="Z28" s="1"/>
      <c r="AA28" s="1"/>
      <c r="AB28" s="1" t="s">
        <v>3</v>
      </c>
      <c r="AC28" s="1" t="s">
        <v>3</v>
      </c>
      <c r="AD28" s="1" t="s">
        <v>3</v>
      </c>
      <c r="AE28" s="1" t="s">
        <v>3</v>
      </c>
      <c r="AF28" s="1" t="s">
        <v>3</v>
      </c>
      <c r="AG28" s="1" t="s">
        <v>3</v>
      </c>
      <c r="AH28" s="1"/>
      <c r="AI28" s="1"/>
      <c r="AJ28" s="1"/>
      <c r="AK28" s="1"/>
      <c r="AL28" s="1"/>
      <c r="AM28" s="1"/>
      <c r="AN28" s="1"/>
      <c r="AO28" s="1"/>
      <c r="AP28" s="1" t="s">
        <v>3</v>
      </c>
      <c r="AQ28" s="1" t="s">
        <v>3</v>
      </c>
      <c r="AR28" s="1" t="s">
        <v>3</v>
      </c>
      <c r="AS28" s="1"/>
      <c r="AT28" s="1"/>
      <c r="AU28" s="1"/>
      <c r="AV28" s="1"/>
      <c r="AW28" s="1"/>
      <c r="AX28" s="1"/>
      <c r="AY28" s="1"/>
      <c r="AZ28" s="1" t="s">
        <v>3</v>
      </c>
      <c r="BA28" s="1"/>
      <c r="BB28" s="1" t="s">
        <v>3</v>
      </c>
      <c r="BC28" s="1" t="s">
        <v>3</v>
      </c>
      <c r="BD28" s="1" t="s">
        <v>3</v>
      </c>
      <c r="BE28" s="1" t="s">
        <v>3</v>
      </c>
      <c r="BF28" s="1" t="s">
        <v>3</v>
      </c>
      <c r="BG28" s="1" t="s">
        <v>3</v>
      </c>
      <c r="BH28" s="1" t="s">
        <v>3</v>
      </c>
      <c r="BI28" s="1" t="s">
        <v>3</v>
      </c>
      <c r="BJ28" s="1" t="s">
        <v>3</v>
      </c>
      <c r="BK28" s="1" t="s">
        <v>3</v>
      </c>
      <c r="BL28" s="1" t="s">
        <v>3</v>
      </c>
      <c r="BM28" s="1" t="s">
        <v>3</v>
      </c>
      <c r="BN28" s="1" t="s">
        <v>3</v>
      </c>
      <c r="BO28" s="1" t="s">
        <v>3</v>
      </c>
      <c r="BP28" s="1" t="s">
        <v>3</v>
      </c>
      <c r="BQ28" s="1"/>
      <c r="BR28" s="1"/>
      <c r="BS28" s="1"/>
      <c r="BT28" s="1"/>
      <c r="BU28" s="1"/>
      <c r="BV28" s="1"/>
      <c r="BW28" s="1"/>
      <c r="BX28" s="1">
        <v>0</v>
      </c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>
        <v>0</v>
      </c>
    </row>
    <row r="30" spans="1:245" x14ac:dyDescent="0.2">
      <c r="A30" s="2">
        <v>52</v>
      </c>
      <c r="B30" s="2">
        <f t="shared" ref="B30:G30" si="21">B44</f>
        <v>1</v>
      </c>
      <c r="C30" s="2">
        <f t="shared" si="21"/>
        <v>5</v>
      </c>
      <c r="D30" s="2">
        <f t="shared" si="21"/>
        <v>28</v>
      </c>
      <c r="E30" s="2">
        <f t="shared" si="21"/>
        <v>0</v>
      </c>
      <c r="F30" s="2" t="str">
        <f t="shared" si="21"/>
        <v>Новый подраздел</v>
      </c>
      <c r="G30" s="2" t="str">
        <f t="shared" si="21"/>
        <v>Система водоснабжения</v>
      </c>
      <c r="H30" s="2"/>
      <c r="I30" s="2"/>
      <c r="J30" s="2"/>
      <c r="K30" s="2"/>
      <c r="L30" s="2"/>
      <c r="M30" s="2"/>
      <c r="N30" s="2"/>
      <c r="O30" s="2">
        <f t="shared" ref="O30:AT30" si="22">O44</f>
        <v>27573.88</v>
      </c>
      <c r="P30" s="2">
        <f t="shared" si="22"/>
        <v>2270.35</v>
      </c>
      <c r="Q30" s="2">
        <f t="shared" si="22"/>
        <v>78.180000000000007</v>
      </c>
      <c r="R30" s="2">
        <f t="shared" si="22"/>
        <v>49.57</v>
      </c>
      <c r="S30" s="2">
        <f t="shared" si="22"/>
        <v>25225.35</v>
      </c>
      <c r="T30" s="2">
        <f t="shared" si="22"/>
        <v>0</v>
      </c>
      <c r="U30" s="2">
        <f t="shared" si="22"/>
        <v>45.265000000000001</v>
      </c>
      <c r="V30" s="2">
        <f t="shared" si="22"/>
        <v>0</v>
      </c>
      <c r="W30" s="2">
        <f t="shared" si="22"/>
        <v>0</v>
      </c>
      <c r="X30" s="2">
        <f t="shared" si="22"/>
        <v>17657.759999999998</v>
      </c>
      <c r="Y30" s="2">
        <f t="shared" si="22"/>
        <v>2522.54</v>
      </c>
      <c r="Z30" s="2">
        <f t="shared" si="22"/>
        <v>0</v>
      </c>
      <c r="AA30" s="2">
        <f t="shared" si="22"/>
        <v>0</v>
      </c>
      <c r="AB30" s="2">
        <f t="shared" si="22"/>
        <v>27573.88</v>
      </c>
      <c r="AC30" s="2">
        <f t="shared" si="22"/>
        <v>2270.35</v>
      </c>
      <c r="AD30" s="2">
        <f t="shared" si="22"/>
        <v>78.180000000000007</v>
      </c>
      <c r="AE30" s="2">
        <f t="shared" si="22"/>
        <v>49.57</v>
      </c>
      <c r="AF30" s="2">
        <f t="shared" si="22"/>
        <v>25225.35</v>
      </c>
      <c r="AG30" s="2">
        <f t="shared" si="22"/>
        <v>0</v>
      </c>
      <c r="AH30" s="2">
        <f t="shared" si="22"/>
        <v>45.265000000000001</v>
      </c>
      <c r="AI30" s="2">
        <f t="shared" si="22"/>
        <v>0</v>
      </c>
      <c r="AJ30" s="2">
        <f t="shared" si="22"/>
        <v>0</v>
      </c>
      <c r="AK30" s="2">
        <f t="shared" si="22"/>
        <v>17657.759999999998</v>
      </c>
      <c r="AL30" s="2">
        <f t="shared" si="22"/>
        <v>2522.54</v>
      </c>
      <c r="AM30" s="2">
        <f t="shared" si="22"/>
        <v>0</v>
      </c>
      <c r="AN30" s="2">
        <f t="shared" si="22"/>
        <v>0</v>
      </c>
      <c r="AO30" s="2">
        <f t="shared" si="22"/>
        <v>0</v>
      </c>
      <c r="AP30" s="2">
        <f t="shared" si="22"/>
        <v>0</v>
      </c>
      <c r="AQ30" s="2">
        <f t="shared" si="22"/>
        <v>0</v>
      </c>
      <c r="AR30" s="2">
        <f t="shared" si="22"/>
        <v>47807.72</v>
      </c>
      <c r="AS30" s="2">
        <f t="shared" si="22"/>
        <v>0</v>
      </c>
      <c r="AT30" s="2">
        <f t="shared" si="22"/>
        <v>0</v>
      </c>
      <c r="AU30" s="2">
        <f t="shared" ref="AU30:BZ30" si="23">AU44</f>
        <v>47807.72</v>
      </c>
      <c r="AV30" s="2">
        <f t="shared" si="23"/>
        <v>2270.35</v>
      </c>
      <c r="AW30" s="2">
        <f t="shared" si="23"/>
        <v>2270.35</v>
      </c>
      <c r="AX30" s="2">
        <f t="shared" si="23"/>
        <v>0</v>
      </c>
      <c r="AY30" s="2">
        <f t="shared" si="23"/>
        <v>2270.35</v>
      </c>
      <c r="AZ30" s="2">
        <f t="shared" si="23"/>
        <v>0</v>
      </c>
      <c r="BA30" s="2">
        <f t="shared" si="23"/>
        <v>0</v>
      </c>
      <c r="BB30" s="2">
        <f t="shared" si="23"/>
        <v>0</v>
      </c>
      <c r="BC30" s="2">
        <f t="shared" si="23"/>
        <v>0</v>
      </c>
      <c r="BD30" s="2">
        <f t="shared" si="23"/>
        <v>0</v>
      </c>
      <c r="BE30" s="2">
        <f t="shared" si="23"/>
        <v>0</v>
      </c>
      <c r="BF30" s="2">
        <f t="shared" si="23"/>
        <v>0</v>
      </c>
      <c r="BG30" s="2">
        <f t="shared" si="23"/>
        <v>0</v>
      </c>
      <c r="BH30" s="2">
        <f t="shared" si="23"/>
        <v>0</v>
      </c>
      <c r="BI30" s="2">
        <f t="shared" si="23"/>
        <v>0</v>
      </c>
      <c r="BJ30" s="2">
        <f t="shared" si="23"/>
        <v>0</v>
      </c>
      <c r="BK30" s="2">
        <f t="shared" si="23"/>
        <v>0</v>
      </c>
      <c r="BL30" s="2">
        <f t="shared" si="23"/>
        <v>0</v>
      </c>
      <c r="BM30" s="2">
        <f t="shared" si="23"/>
        <v>0</v>
      </c>
      <c r="BN30" s="2">
        <f t="shared" si="23"/>
        <v>0</v>
      </c>
      <c r="BO30" s="2">
        <f t="shared" si="23"/>
        <v>0</v>
      </c>
      <c r="BP30" s="2">
        <f t="shared" si="23"/>
        <v>0</v>
      </c>
      <c r="BQ30" s="2">
        <f t="shared" si="23"/>
        <v>0</v>
      </c>
      <c r="BR30" s="2">
        <f t="shared" si="23"/>
        <v>0</v>
      </c>
      <c r="BS30" s="2">
        <f t="shared" si="23"/>
        <v>0</v>
      </c>
      <c r="BT30" s="2">
        <f t="shared" si="23"/>
        <v>0</v>
      </c>
      <c r="BU30" s="2">
        <f t="shared" si="23"/>
        <v>0</v>
      </c>
      <c r="BV30" s="2">
        <f t="shared" si="23"/>
        <v>0</v>
      </c>
      <c r="BW30" s="2">
        <f t="shared" si="23"/>
        <v>0</v>
      </c>
      <c r="BX30" s="2">
        <f t="shared" si="23"/>
        <v>0</v>
      </c>
      <c r="BY30" s="2">
        <f t="shared" si="23"/>
        <v>0</v>
      </c>
      <c r="BZ30" s="2">
        <f t="shared" si="23"/>
        <v>0</v>
      </c>
      <c r="CA30" s="2">
        <f t="shared" ref="CA30:DF30" si="24">CA44</f>
        <v>47807.72</v>
      </c>
      <c r="CB30" s="2">
        <f t="shared" si="24"/>
        <v>0</v>
      </c>
      <c r="CC30" s="2">
        <f t="shared" si="24"/>
        <v>0</v>
      </c>
      <c r="CD30" s="2">
        <f t="shared" si="24"/>
        <v>47807.72</v>
      </c>
      <c r="CE30" s="2">
        <f t="shared" si="24"/>
        <v>2270.35</v>
      </c>
      <c r="CF30" s="2">
        <f t="shared" si="24"/>
        <v>2270.35</v>
      </c>
      <c r="CG30" s="2">
        <f t="shared" si="24"/>
        <v>0</v>
      </c>
      <c r="CH30" s="2">
        <f t="shared" si="24"/>
        <v>2270.35</v>
      </c>
      <c r="CI30" s="2">
        <f t="shared" si="24"/>
        <v>0</v>
      </c>
      <c r="CJ30" s="2">
        <f t="shared" si="24"/>
        <v>0</v>
      </c>
      <c r="CK30" s="2">
        <f t="shared" si="24"/>
        <v>0</v>
      </c>
      <c r="CL30" s="2">
        <f t="shared" si="24"/>
        <v>0</v>
      </c>
      <c r="CM30" s="2">
        <f t="shared" si="24"/>
        <v>0</v>
      </c>
      <c r="CN30" s="2">
        <f t="shared" si="24"/>
        <v>0</v>
      </c>
      <c r="CO30" s="2">
        <f t="shared" si="24"/>
        <v>0</v>
      </c>
      <c r="CP30" s="2">
        <f t="shared" si="24"/>
        <v>0</v>
      </c>
      <c r="CQ30" s="2">
        <f t="shared" si="24"/>
        <v>0</v>
      </c>
      <c r="CR30" s="2">
        <f t="shared" si="24"/>
        <v>0</v>
      </c>
      <c r="CS30" s="2">
        <f t="shared" si="24"/>
        <v>0</v>
      </c>
      <c r="CT30" s="2">
        <f t="shared" si="24"/>
        <v>0</v>
      </c>
      <c r="CU30" s="2">
        <f t="shared" si="24"/>
        <v>0</v>
      </c>
      <c r="CV30" s="2">
        <f t="shared" si="24"/>
        <v>0</v>
      </c>
      <c r="CW30" s="2">
        <f t="shared" si="24"/>
        <v>0</v>
      </c>
      <c r="CX30" s="2">
        <f t="shared" si="24"/>
        <v>0</v>
      </c>
      <c r="CY30" s="2">
        <f t="shared" si="24"/>
        <v>0</v>
      </c>
      <c r="CZ30" s="2">
        <f t="shared" si="24"/>
        <v>0</v>
      </c>
      <c r="DA30" s="2">
        <f t="shared" si="24"/>
        <v>0</v>
      </c>
      <c r="DB30" s="2">
        <f t="shared" si="24"/>
        <v>0</v>
      </c>
      <c r="DC30" s="2">
        <f t="shared" si="24"/>
        <v>0</v>
      </c>
      <c r="DD30" s="2">
        <f t="shared" si="24"/>
        <v>0</v>
      </c>
      <c r="DE30" s="2">
        <f t="shared" si="24"/>
        <v>0</v>
      </c>
      <c r="DF30" s="2">
        <f t="shared" si="24"/>
        <v>0</v>
      </c>
      <c r="DG30" s="3">
        <f t="shared" ref="DG30:EL30" si="25">DG44</f>
        <v>0</v>
      </c>
      <c r="DH30" s="3">
        <f t="shared" si="25"/>
        <v>0</v>
      </c>
      <c r="DI30" s="3">
        <f t="shared" si="25"/>
        <v>0</v>
      </c>
      <c r="DJ30" s="3">
        <f t="shared" si="25"/>
        <v>0</v>
      </c>
      <c r="DK30" s="3">
        <f t="shared" si="25"/>
        <v>0</v>
      </c>
      <c r="DL30" s="3">
        <f t="shared" si="25"/>
        <v>0</v>
      </c>
      <c r="DM30" s="3">
        <f t="shared" si="25"/>
        <v>0</v>
      </c>
      <c r="DN30" s="3">
        <f t="shared" si="25"/>
        <v>0</v>
      </c>
      <c r="DO30" s="3">
        <f t="shared" si="25"/>
        <v>0</v>
      </c>
      <c r="DP30" s="3">
        <f t="shared" si="25"/>
        <v>0</v>
      </c>
      <c r="DQ30" s="3">
        <f t="shared" si="25"/>
        <v>0</v>
      </c>
      <c r="DR30" s="3">
        <f t="shared" si="25"/>
        <v>0</v>
      </c>
      <c r="DS30" s="3">
        <f t="shared" si="25"/>
        <v>0</v>
      </c>
      <c r="DT30" s="3">
        <f t="shared" si="25"/>
        <v>0</v>
      </c>
      <c r="DU30" s="3">
        <f t="shared" si="25"/>
        <v>0</v>
      </c>
      <c r="DV30" s="3">
        <f t="shared" si="25"/>
        <v>0</v>
      </c>
      <c r="DW30" s="3">
        <f t="shared" si="25"/>
        <v>0</v>
      </c>
      <c r="DX30" s="3">
        <f t="shared" si="25"/>
        <v>0</v>
      </c>
      <c r="DY30" s="3">
        <f t="shared" si="25"/>
        <v>0</v>
      </c>
      <c r="DZ30" s="3">
        <f t="shared" si="25"/>
        <v>0</v>
      </c>
      <c r="EA30" s="3">
        <f t="shared" si="25"/>
        <v>0</v>
      </c>
      <c r="EB30" s="3">
        <f t="shared" si="25"/>
        <v>0</v>
      </c>
      <c r="EC30" s="3">
        <f t="shared" si="25"/>
        <v>0</v>
      </c>
      <c r="ED30" s="3">
        <f t="shared" si="25"/>
        <v>0</v>
      </c>
      <c r="EE30" s="3">
        <f t="shared" si="25"/>
        <v>0</v>
      </c>
      <c r="EF30" s="3">
        <f t="shared" si="25"/>
        <v>0</v>
      </c>
      <c r="EG30" s="3">
        <f t="shared" si="25"/>
        <v>0</v>
      </c>
      <c r="EH30" s="3">
        <f t="shared" si="25"/>
        <v>0</v>
      </c>
      <c r="EI30" s="3">
        <f t="shared" si="25"/>
        <v>0</v>
      </c>
      <c r="EJ30" s="3">
        <f t="shared" si="25"/>
        <v>0</v>
      </c>
      <c r="EK30" s="3">
        <f t="shared" si="25"/>
        <v>0</v>
      </c>
      <c r="EL30" s="3">
        <f t="shared" si="25"/>
        <v>0</v>
      </c>
      <c r="EM30" s="3">
        <f t="shared" ref="EM30:FR30" si="26">EM44</f>
        <v>0</v>
      </c>
      <c r="EN30" s="3">
        <f t="shared" si="26"/>
        <v>0</v>
      </c>
      <c r="EO30" s="3">
        <f t="shared" si="26"/>
        <v>0</v>
      </c>
      <c r="EP30" s="3">
        <f t="shared" si="26"/>
        <v>0</v>
      </c>
      <c r="EQ30" s="3">
        <f t="shared" si="26"/>
        <v>0</v>
      </c>
      <c r="ER30" s="3">
        <f t="shared" si="26"/>
        <v>0</v>
      </c>
      <c r="ES30" s="3">
        <f t="shared" si="26"/>
        <v>0</v>
      </c>
      <c r="ET30" s="3">
        <f t="shared" si="26"/>
        <v>0</v>
      </c>
      <c r="EU30" s="3">
        <f t="shared" si="26"/>
        <v>0</v>
      </c>
      <c r="EV30" s="3">
        <f t="shared" si="26"/>
        <v>0</v>
      </c>
      <c r="EW30" s="3">
        <f t="shared" si="26"/>
        <v>0</v>
      </c>
      <c r="EX30" s="3">
        <f t="shared" si="26"/>
        <v>0</v>
      </c>
      <c r="EY30" s="3">
        <f t="shared" si="26"/>
        <v>0</v>
      </c>
      <c r="EZ30" s="3">
        <f t="shared" si="26"/>
        <v>0</v>
      </c>
      <c r="FA30" s="3">
        <f t="shared" si="26"/>
        <v>0</v>
      </c>
      <c r="FB30" s="3">
        <f t="shared" si="26"/>
        <v>0</v>
      </c>
      <c r="FC30" s="3">
        <f t="shared" si="26"/>
        <v>0</v>
      </c>
      <c r="FD30" s="3">
        <f t="shared" si="26"/>
        <v>0</v>
      </c>
      <c r="FE30" s="3">
        <f t="shared" si="26"/>
        <v>0</v>
      </c>
      <c r="FF30" s="3">
        <f t="shared" si="26"/>
        <v>0</v>
      </c>
      <c r="FG30" s="3">
        <f t="shared" si="26"/>
        <v>0</v>
      </c>
      <c r="FH30" s="3">
        <f t="shared" si="26"/>
        <v>0</v>
      </c>
      <c r="FI30" s="3">
        <f t="shared" si="26"/>
        <v>0</v>
      </c>
      <c r="FJ30" s="3">
        <f t="shared" si="26"/>
        <v>0</v>
      </c>
      <c r="FK30" s="3">
        <f t="shared" si="26"/>
        <v>0</v>
      </c>
      <c r="FL30" s="3">
        <f t="shared" si="26"/>
        <v>0</v>
      </c>
      <c r="FM30" s="3">
        <f t="shared" si="26"/>
        <v>0</v>
      </c>
      <c r="FN30" s="3">
        <f t="shared" si="26"/>
        <v>0</v>
      </c>
      <c r="FO30" s="3">
        <f t="shared" si="26"/>
        <v>0</v>
      </c>
      <c r="FP30" s="3">
        <f t="shared" si="26"/>
        <v>0</v>
      </c>
      <c r="FQ30" s="3">
        <f t="shared" si="26"/>
        <v>0</v>
      </c>
      <c r="FR30" s="3">
        <f t="shared" si="26"/>
        <v>0</v>
      </c>
      <c r="FS30" s="3">
        <f t="shared" ref="FS30:GX30" si="27">FS44</f>
        <v>0</v>
      </c>
      <c r="FT30" s="3">
        <f t="shared" si="27"/>
        <v>0</v>
      </c>
      <c r="FU30" s="3">
        <f t="shared" si="27"/>
        <v>0</v>
      </c>
      <c r="FV30" s="3">
        <f t="shared" si="27"/>
        <v>0</v>
      </c>
      <c r="FW30" s="3">
        <f t="shared" si="27"/>
        <v>0</v>
      </c>
      <c r="FX30" s="3">
        <f t="shared" si="27"/>
        <v>0</v>
      </c>
      <c r="FY30" s="3">
        <f t="shared" si="27"/>
        <v>0</v>
      </c>
      <c r="FZ30" s="3">
        <f t="shared" si="27"/>
        <v>0</v>
      </c>
      <c r="GA30" s="3">
        <f t="shared" si="27"/>
        <v>0</v>
      </c>
      <c r="GB30" s="3">
        <f t="shared" si="27"/>
        <v>0</v>
      </c>
      <c r="GC30" s="3">
        <f t="shared" si="27"/>
        <v>0</v>
      </c>
      <c r="GD30" s="3">
        <f t="shared" si="27"/>
        <v>0</v>
      </c>
      <c r="GE30" s="3">
        <f t="shared" si="27"/>
        <v>0</v>
      </c>
      <c r="GF30" s="3">
        <f t="shared" si="27"/>
        <v>0</v>
      </c>
      <c r="GG30" s="3">
        <f t="shared" si="27"/>
        <v>0</v>
      </c>
      <c r="GH30" s="3">
        <f t="shared" si="27"/>
        <v>0</v>
      </c>
      <c r="GI30" s="3">
        <f t="shared" si="27"/>
        <v>0</v>
      </c>
      <c r="GJ30" s="3">
        <f t="shared" si="27"/>
        <v>0</v>
      </c>
      <c r="GK30" s="3">
        <f t="shared" si="27"/>
        <v>0</v>
      </c>
      <c r="GL30" s="3">
        <f t="shared" si="27"/>
        <v>0</v>
      </c>
      <c r="GM30" s="3">
        <f t="shared" si="27"/>
        <v>0</v>
      </c>
      <c r="GN30" s="3">
        <f t="shared" si="27"/>
        <v>0</v>
      </c>
      <c r="GO30" s="3">
        <f t="shared" si="27"/>
        <v>0</v>
      </c>
      <c r="GP30" s="3">
        <f t="shared" si="27"/>
        <v>0</v>
      </c>
      <c r="GQ30" s="3">
        <f t="shared" si="27"/>
        <v>0</v>
      </c>
      <c r="GR30" s="3">
        <f t="shared" si="27"/>
        <v>0</v>
      </c>
      <c r="GS30" s="3">
        <f t="shared" si="27"/>
        <v>0</v>
      </c>
      <c r="GT30" s="3">
        <f t="shared" si="27"/>
        <v>0</v>
      </c>
      <c r="GU30" s="3">
        <f t="shared" si="27"/>
        <v>0</v>
      </c>
      <c r="GV30" s="3">
        <f t="shared" si="27"/>
        <v>0</v>
      </c>
      <c r="GW30" s="3">
        <f t="shared" si="27"/>
        <v>0</v>
      </c>
      <c r="GX30" s="3">
        <f t="shared" si="27"/>
        <v>0</v>
      </c>
    </row>
    <row r="32" spans="1:245" x14ac:dyDescent="0.2">
      <c r="A32">
        <v>17</v>
      </c>
      <c r="B32">
        <v>1</v>
      </c>
      <c r="D32">
        <f>ROW(EtalonRes!A1)</f>
        <v>1</v>
      </c>
      <c r="E32" t="s">
        <v>3</v>
      </c>
      <c r="F32" t="s">
        <v>16</v>
      </c>
      <c r="G32" t="s">
        <v>17</v>
      </c>
      <c r="H32" t="s">
        <v>18</v>
      </c>
      <c r="I32">
        <f>ROUND(1008*0.25*0.1/100,9)</f>
        <v>0.252</v>
      </c>
      <c r="J32">
        <v>0</v>
      </c>
      <c r="K32">
        <f>ROUND(1008*0.25*0.1/100,9)</f>
        <v>0.252</v>
      </c>
      <c r="O32">
        <f t="shared" ref="O32:O42" si="28">ROUND(CP32,2)</f>
        <v>510</v>
      </c>
      <c r="P32">
        <f t="shared" ref="P32:P42" si="29">ROUND(CQ32*I32,2)</f>
        <v>0</v>
      </c>
      <c r="Q32">
        <f t="shared" ref="Q32:Q42" si="30">ROUND(CR32*I32,2)</f>
        <v>0</v>
      </c>
      <c r="R32">
        <f t="shared" ref="R32:R42" si="31">ROUND(CS32*I32,2)</f>
        <v>0</v>
      </c>
      <c r="S32">
        <f t="shared" ref="S32:S42" si="32">ROUND(CT32*I32,2)</f>
        <v>510</v>
      </c>
      <c r="T32">
        <f t="shared" ref="T32:T42" si="33">ROUND(CU32*I32,2)</f>
        <v>0</v>
      </c>
      <c r="U32">
        <f t="shared" ref="U32:U42" si="34">CV32*I32</f>
        <v>0.90720000000000001</v>
      </c>
      <c r="V32">
        <f t="shared" ref="V32:V42" si="35">CW32*I32</f>
        <v>0</v>
      </c>
      <c r="W32">
        <f t="shared" ref="W32:W42" si="36">ROUND(CX32*I32,2)</f>
        <v>0</v>
      </c>
      <c r="X32">
        <f t="shared" ref="X32:X42" si="37">ROUND(CY32,2)</f>
        <v>357</v>
      </c>
      <c r="Y32">
        <f t="shared" ref="Y32:Y42" si="38">ROUND(CZ32,2)</f>
        <v>51</v>
      </c>
      <c r="AA32">
        <v>-1</v>
      </c>
      <c r="AB32">
        <f t="shared" ref="AB32:AB42" si="39">ROUND((AC32+AD32+AF32),6)</f>
        <v>2023.8</v>
      </c>
      <c r="AC32">
        <f>ROUND(((ES32*4)),6)</f>
        <v>0</v>
      </c>
      <c r="AD32">
        <f>ROUND(((((ET32*4))-((EU32*4)))+AE32),6)</f>
        <v>0</v>
      </c>
      <c r="AE32">
        <f>ROUND(((EU32*4)),6)</f>
        <v>0</v>
      </c>
      <c r="AF32">
        <f>ROUND(((EV32*4)),6)</f>
        <v>2023.8</v>
      </c>
      <c r="AG32">
        <f t="shared" ref="AG32:AG42" si="40">ROUND((AP32),6)</f>
        <v>0</v>
      </c>
      <c r="AH32">
        <f>((EW32*4))</f>
        <v>3.6</v>
      </c>
      <c r="AI32">
        <f>((EX32*4))</f>
        <v>0</v>
      </c>
      <c r="AJ32">
        <f t="shared" ref="AJ32:AJ42" si="41">(AS32)</f>
        <v>0</v>
      </c>
      <c r="AK32">
        <v>505.95</v>
      </c>
      <c r="AL32">
        <v>0</v>
      </c>
      <c r="AM32">
        <v>0</v>
      </c>
      <c r="AN32">
        <v>0</v>
      </c>
      <c r="AO32">
        <v>505.95</v>
      </c>
      <c r="AP32">
        <v>0</v>
      </c>
      <c r="AQ32">
        <v>0.9</v>
      </c>
      <c r="AR32">
        <v>0</v>
      </c>
      <c r="AS32">
        <v>0</v>
      </c>
      <c r="AT32">
        <v>70</v>
      </c>
      <c r="AU32">
        <v>10</v>
      </c>
      <c r="AV32">
        <v>1</v>
      </c>
      <c r="AW32">
        <v>1</v>
      </c>
      <c r="AZ32">
        <v>1</v>
      </c>
      <c r="BA32">
        <v>1</v>
      </c>
      <c r="BB32">
        <v>1</v>
      </c>
      <c r="BC32">
        <v>1</v>
      </c>
      <c r="BD32" t="s">
        <v>3</v>
      </c>
      <c r="BE32" t="s">
        <v>3</v>
      </c>
      <c r="BF32" t="s">
        <v>3</v>
      </c>
      <c r="BG32" t="s">
        <v>3</v>
      </c>
      <c r="BH32">
        <v>0</v>
      </c>
      <c r="BI32">
        <v>4</v>
      </c>
      <c r="BJ32" t="s">
        <v>19</v>
      </c>
      <c r="BM32">
        <v>0</v>
      </c>
      <c r="BN32">
        <v>0</v>
      </c>
      <c r="BO32" t="s">
        <v>3</v>
      </c>
      <c r="BP32">
        <v>0</v>
      </c>
      <c r="BQ32">
        <v>1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70</v>
      </c>
      <c r="CA32">
        <v>10</v>
      </c>
      <c r="CB32" t="s">
        <v>3</v>
      </c>
      <c r="CE32">
        <v>0</v>
      </c>
      <c r="CF32">
        <v>0</v>
      </c>
      <c r="CG32">
        <v>0</v>
      </c>
      <c r="CM32">
        <v>0</v>
      </c>
      <c r="CN32" t="s">
        <v>3</v>
      </c>
      <c r="CO32">
        <v>0</v>
      </c>
      <c r="CP32">
        <f t="shared" ref="CP32:CP42" si="42">(P32+Q32+S32)</f>
        <v>510</v>
      </c>
      <c r="CQ32">
        <f t="shared" ref="CQ32:CQ42" si="43">(AC32*BC32*AW32)</f>
        <v>0</v>
      </c>
      <c r="CR32">
        <f>(((((ET32*4))*BB32-((EU32*4))*BS32)+AE32*BS32)*AV32)</f>
        <v>0</v>
      </c>
      <c r="CS32">
        <f t="shared" ref="CS32:CS42" si="44">(AE32*BS32*AV32)</f>
        <v>0</v>
      </c>
      <c r="CT32">
        <f t="shared" ref="CT32:CT42" si="45">(AF32*BA32*AV32)</f>
        <v>2023.8</v>
      </c>
      <c r="CU32">
        <f t="shared" ref="CU32:CU42" si="46">AG32</f>
        <v>0</v>
      </c>
      <c r="CV32">
        <f t="shared" ref="CV32:CV42" si="47">(AH32*AV32)</f>
        <v>3.6</v>
      </c>
      <c r="CW32">
        <f t="shared" ref="CW32:CW42" si="48">AI32</f>
        <v>0</v>
      </c>
      <c r="CX32">
        <f t="shared" ref="CX32:CX42" si="49">AJ32</f>
        <v>0</v>
      </c>
      <c r="CY32">
        <f t="shared" ref="CY32:CY42" si="50">((S32*BZ32)/100)</f>
        <v>357</v>
      </c>
      <c r="CZ32">
        <f t="shared" ref="CZ32:CZ42" si="51">((S32*CA32)/100)</f>
        <v>51</v>
      </c>
      <c r="DC32" t="s">
        <v>3</v>
      </c>
      <c r="DD32" t="s">
        <v>20</v>
      </c>
      <c r="DE32" t="s">
        <v>20</v>
      </c>
      <c r="DF32" t="s">
        <v>20</v>
      </c>
      <c r="DG32" t="s">
        <v>20</v>
      </c>
      <c r="DH32" t="s">
        <v>3</v>
      </c>
      <c r="DI32" t="s">
        <v>20</v>
      </c>
      <c r="DJ32" t="s">
        <v>20</v>
      </c>
      <c r="DK32" t="s">
        <v>3</v>
      </c>
      <c r="DL32" t="s">
        <v>3</v>
      </c>
      <c r="DM32" t="s">
        <v>3</v>
      </c>
      <c r="DN32">
        <v>0</v>
      </c>
      <c r="DO32">
        <v>0</v>
      </c>
      <c r="DP32">
        <v>1</v>
      </c>
      <c r="DQ32">
        <v>1</v>
      </c>
      <c r="DU32">
        <v>1003</v>
      </c>
      <c r="DV32" t="s">
        <v>18</v>
      </c>
      <c r="DW32" t="s">
        <v>18</v>
      </c>
      <c r="DX32">
        <v>100</v>
      </c>
      <c r="DZ32" t="s">
        <v>3</v>
      </c>
      <c r="EA32" t="s">
        <v>3</v>
      </c>
      <c r="EB32" t="s">
        <v>3</v>
      </c>
      <c r="EC32" t="s">
        <v>3</v>
      </c>
      <c r="EE32">
        <v>1441815344</v>
      </c>
      <c r="EF32">
        <v>1</v>
      </c>
      <c r="EG32" t="s">
        <v>21</v>
      </c>
      <c r="EH32">
        <v>0</v>
      </c>
      <c r="EI32" t="s">
        <v>3</v>
      </c>
      <c r="EJ32">
        <v>4</v>
      </c>
      <c r="EK32">
        <v>0</v>
      </c>
      <c r="EL32" t="s">
        <v>22</v>
      </c>
      <c r="EM32" t="s">
        <v>23</v>
      </c>
      <c r="EO32" t="s">
        <v>3</v>
      </c>
      <c r="EQ32">
        <v>1024</v>
      </c>
      <c r="ER32">
        <v>505.95</v>
      </c>
      <c r="ES32">
        <v>0</v>
      </c>
      <c r="ET32">
        <v>0</v>
      </c>
      <c r="EU32">
        <v>0</v>
      </c>
      <c r="EV32">
        <v>505.95</v>
      </c>
      <c r="EW32">
        <v>0.9</v>
      </c>
      <c r="EX32">
        <v>0</v>
      </c>
      <c r="EY32">
        <v>0</v>
      </c>
      <c r="FQ32">
        <v>0</v>
      </c>
      <c r="FR32">
        <f t="shared" ref="FR32:FR42" si="52">ROUND(IF(BI32=3,GM32,0),2)</f>
        <v>0</v>
      </c>
      <c r="FS32">
        <v>0</v>
      </c>
      <c r="FX32">
        <v>70</v>
      </c>
      <c r="FY32">
        <v>10</v>
      </c>
      <c r="GA32" t="s">
        <v>3</v>
      </c>
      <c r="GD32">
        <v>0</v>
      </c>
      <c r="GF32">
        <v>-341239612</v>
      </c>
      <c r="GG32">
        <v>2</v>
      </c>
      <c r="GH32">
        <v>1</v>
      </c>
      <c r="GI32">
        <v>-2</v>
      </c>
      <c r="GJ32">
        <v>0</v>
      </c>
      <c r="GK32">
        <f>ROUND(R32*(R12)/100,2)</f>
        <v>0</v>
      </c>
      <c r="GL32">
        <f t="shared" ref="GL32:GL42" si="53">ROUND(IF(AND(BH32=3,BI32=3,FS32&lt;&gt;0),P32,0),2)</f>
        <v>0</v>
      </c>
      <c r="GM32">
        <f t="shared" ref="GM32:GM42" si="54">ROUND(O32+X32+Y32+GK32,2)+GX32</f>
        <v>918</v>
      </c>
      <c r="GN32">
        <f t="shared" ref="GN32:GN42" si="55">IF(OR(BI32=0,BI32=1),GM32-GX32,0)</f>
        <v>0</v>
      </c>
      <c r="GO32">
        <f t="shared" ref="GO32:GO42" si="56">IF(BI32=2,GM32-GX32,0)</f>
        <v>0</v>
      </c>
      <c r="GP32">
        <f t="shared" ref="GP32:GP42" si="57">IF(BI32=4,GM32-GX32,0)</f>
        <v>918</v>
      </c>
      <c r="GR32">
        <v>0</v>
      </c>
      <c r="GS32">
        <v>3</v>
      </c>
      <c r="GT32">
        <v>0</v>
      </c>
      <c r="GU32" t="s">
        <v>3</v>
      </c>
      <c r="GV32">
        <f t="shared" ref="GV32:GV42" si="58">ROUND((GT32),6)</f>
        <v>0</v>
      </c>
      <c r="GW32">
        <v>1</v>
      </c>
      <c r="GX32">
        <f t="shared" ref="GX32:GX42" si="59">ROUND(HC32*I32,2)</f>
        <v>0</v>
      </c>
      <c r="HA32">
        <v>0</v>
      </c>
      <c r="HB32">
        <v>0</v>
      </c>
      <c r="HC32">
        <f t="shared" ref="HC32:HC42" si="60">GV32*GW32</f>
        <v>0</v>
      </c>
      <c r="HE32" t="s">
        <v>3</v>
      </c>
      <c r="HF32" t="s">
        <v>3</v>
      </c>
      <c r="HM32" t="s">
        <v>3</v>
      </c>
      <c r="HN32" t="s">
        <v>3</v>
      </c>
      <c r="HO32" t="s">
        <v>3</v>
      </c>
      <c r="HP32" t="s">
        <v>3</v>
      </c>
      <c r="HQ32" t="s">
        <v>3</v>
      </c>
      <c r="IK32">
        <v>0</v>
      </c>
    </row>
    <row r="33" spans="1:245" x14ac:dyDescent="0.2">
      <c r="A33">
        <v>17</v>
      </c>
      <c r="B33">
        <v>1</v>
      </c>
      <c r="D33">
        <f>ROW(EtalonRes!A2)</f>
        <v>2</v>
      </c>
      <c r="E33" t="s">
        <v>3</v>
      </c>
      <c r="F33" t="s">
        <v>24</v>
      </c>
      <c r="G33" t="s">
        <v>25</v>
      </c>
      <c r="H33" t="s">
        <v>18</v>
      </c>
      <c r="I33">
        <f>ROUND(1008*0.75*0.1/100,9)</f>
        <v>0.75600000000000001</v>
      </c>
      <c r="J33">
        <v>0</v>
      </c>
      <c r="K33">
        <f>ROUND(1008*0.75*0.1/100,9)</f>
        <v>0.75600000000000001</v>
      </c>
      <c r="O33">
        <f t="shared" si="28"/>
        <v>4488.01</v>
      </c>
      <c r="P33">
        <f t="shared" si="29"/>
        <v>0</v>
      </c>
      <c r="Q33">
        <f t="shared" si="30"/>
        <v>0</v>
      </c>
      <c r="R33">
        <f t="shared" si="31"/>
        <v>0</v>
      </c>
      <c r="S33">
        <f t="shared" si="32"/>
        <v>4488.01</v>
      </c>
      <c r="T33">
        <f t="shared" si="33"/>
        <v>0</v>
      </c>
      <c r="U33">
        <f t="shared" si="34"/>
        <v>7.9833600000000002</v>
      </c>
      <c r="V33">
        <f t="shared" si="35"/>
        <v>0</v>
      </c>
      <c r="W33">
        <f t="shared" si="36"/>
        <v>0</v>
      </c>
      <c r="X33">
        <f t="shared" si="37"/>
        <v>3141.61</v>
      </c>
      <c r="Y33">
        <f t="shared" si="38"/>
        <v>448.8</v>
      </c>
      <c r="AA33">
        <v>-1</v>
      </c>
      <c r="AB33">
        <f t="shared" si="39"/>
        <v>5936.52</v>
      </c>
      <c r="AC33">
        <f>ROUND(((ES33*4)),6)</f>
        <v>0</v>
      </c>
      <c r="AD33">
        <f>ROUND(((((ET33*4))-((EU33*4)))+AE33),6)</f>
        <v>0</v>
      </c>
      <c r="AE33">
        <f>ROUND(((EU33*4)),6)</f>
        <v>0</v>
      </c>
      <c r="AF33">
        <f>ROUND(((EV33*4)),6)</f>
        <v>5936.52</v>
      </c>
      <c r="AG33">
        <f t="shared" si="40"/>
        <v>0</v>
      </c>
      <c r="AH33">
        <f>((EW33*4))</f>
        <v>10.56</v>
      </c>
      <c r="AI33">
        <f>((EX33*4))</f>
        <v>0</v>
      </c>
      <c r="AJ33">
        <f t="shared" si="41"/>
        <v>0</v>
      </c>
      <c r="AK33">
        <v>1484.13</v>
      </c>
      <c r="AL33">
        <v>0</v>
      </c>
      <c r="AM33">
        <v>0</v>
      </c>
      <c r="AN33">
        <v>0</v>
      </c>
      <c r="AO33">
        <v>1484.13</v>
      </c>
      <c r="AP33">
        <v>0</v>
      </c>
      <c r="AQ33">
        <v>2.64</v>
      </c>
      <c r="AR33">
        <v>0</v>
      </c>
      <c r="AS33">
        <v>0</v>
      </c>
      <c r="AT33">
        <v>70</v>
      </c>
      <c r="AU33">
        <v>10</v>
      </c>
      <c r="AV33">
        <v>1</v>
      </c>
      <c r="AW33">
        <v>1</v>
      </c>
      <c r="AZ33">
        <v>1</v>
      </c>
      <c r="BA33">
        <v>1</v>
      </c>
      <c r="BB33">
        <v>1</v>
      </c>
      <c r="BC33">
        <v>1</v>
      </c>
      <c r="BD33" t="s">
        <v>3</v>
      </c>
      <c r="BE33" t="s">
        <v>3</v>
      </c>
      <c r="BF33" t="s">
        <v>3</v>
      </c>
      <c r="BG33" t="s">
        <v>3</v>
      </c>
      <c r="BH33">
        <v>0</v>
      </c>
      <c r="BI33">
        <v>4</v>
      </c>
      <c r="BJ33" t="s">
        <v>26</v>
      </c>
      <c r="BM33">
        <v>0</v>
      </c>
      <c r="BN33">
        <v>0</v>
      </c>
      <c r="BO33" t="s">
        <v>3</v>
      </c>
      <c r="BP33">
        <v>0</v>
      </c>
      <c r="BQ33">
        <v>1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70</v>
      </c>
      <c r="CA33">
        <v>10</v>
      </c>
      <c r="CB33" t="s">
        <v>3</v>
      </c>
      <c r="CE33">
        <v>0</v>
      </c>
      <c r="CF33">
        <v>0</v>
      </c>
      <c r="CG33">
        <v>0</v>
      </c>
      <c r="CM33">
        <v>0</v>
      </c>
      <c r="CN33" t="s">
        <v>3</v>
      </c>
      <c r="CO33">
        <v>0</v>
      </c>
      <c r="CP33">
        <f t="shared" si="42"/>
        <v>4488.01</v>
      </c>
      <c r="CQ33">
        <f t="shared" si="43"/>
        <v>0</v>
      </c>
      <c r="CR33">
        <f>(((((ET33*4))*BB33-((EU33*4))*BS33)+AE33*BS33)*AV33)</f>
        <v>0</v>
      </c>
      <c r="CS33">
        <f t="shared" si="44"/>
        <v>0</v>
      </c>
      <c r="CT33">
        <f t="shared" si="45"/>
        <v>5936.52</v>
      </c>
      <c r="CU33">
        <f t="shared" si="46"/>
        <v>0</v>
      </c>
      <c r="CV33">
        <f t="shared" si="47"/>
        <v>10.56</v>
      </c>
      <c r="CW33">
        <f t="shared" si="48"/>
        <v>0</v>
      </c>
      <c r="CX33">
        <f t="shared" si="49"/>
        <v>0</v>
      </c>
      <c r="CY33">
        <f t="shared" si="50"/>
        <v>3141.607</v>
      </c>
      <c r="CZ33">
        <f t="shared" si="51"/>
        <v>448.80100000000004</v>
      </c>
      <c r="DC33" t="s">
        <v>3</v>
      </c>
      <c r="DD33" t="s">
        <v>20</v>
      </c>
      <c r="DE33" t="s">
        <v>20</v>
      </c>
      <c r="DF33" t="s">
        <v>20</v>
      </c>
      <c r="DG33" t="s">
        <v>20</v>
      </c>
      <c r="DH33" t="s">
        <v>3</v>
      </c>
      <c r="DI33" t="s">
        <v>20</v>
      </c>
      <c r="DJ33" t="s">
        <v>20</v>
      </c>
      <c r="DK33" t="s">
        <v>3</v>
      </c>
      <c r="DL33" t="s">
        <v>3</v>
      </c>
      <c r="DM33" t="s">
        <v>3</v>
      </c>
      <c r="DN33">
        <v>0</v>
      </c>
      <c r="DO33">
        <v>0</v>
      </c>
      <c r="DP33">
        <v>1</v>
      </c>
      <c r="DQ33">
        <v>1</v>
      </c>
      <c r="DU33">
        <v>1003</v>
      </c>
      <c r="DV33" t="s">
        <v>18</v>
      </c>
      <c r="DW33" t="s">
        <v>18</v>
      </c>
      <c r="DX33">
        <v>100</v>
      </c>
      <c r="DZ33" t="s">
        <v>3</v>
      </c>
      <c r="EA33" t="s">
        <v>3</v>
      </c>
      <c r="EB33" t="s">
        <v>3</v>
      </c>
      <c r="EC33" t="s">
        <v>3</v>
      </c>
      <c r="EE33">
        <v>1441815344</v>
      </c>
      <c r="EF33">
        <v>1</v>
      </c>
      <c r="EG33" t="s">
        <v>21</v>
      </c>
      <c r="EH33">
        <v>0</v>
      </c>
      <c r="EI33" t="s">
        <v>3</v>
      </c>
      <c r="EJ33">
        <v>4</v>
      </c>
      <c r="EK33">
        <v>0</v>
      </c>
      <c r="EL33" t="s">
        <v>22</v>
      </c>
      <c r="EM33" t="s">
        <v>23</v>
      </c>
      <c r="EO33" t="s">
        <v>3</v>
      </c>
      <c r="EQ33">
        <v>1536</v>
      </c>
      <c r="ER33">
        <v>1484.13</v>
      </c>
      <c r="ES33">
        <v>0</v>
      </c>
      <c r="ET33">
        <v>0</v>
      </c>
      <c r="EU33">
        <v>0</v>
      </c>
      <c r="EV33">
        <v>1484.13</v>
      </c>
      <c r="EW33">
        <v>2.64</v>
      </c>
      <c r="EX33">
        <v>0</v>
      </c>
      <c r="EY33">
        <v>0</v>
      </c>
      <c r="FQ33">
        <v>0</v>
      </c>
      <c r="FR33">
        <f t="shared" si="52"/>
        <v>0</v>
      </c>
      <c r="FS33">
        <v>0</v>
      </c>
      <c r="FX33">
        <v>70</v>
      </c>
      <c r="FY33">
        <v>10</v>
      </c>
      <c r="GA33" t="s">
        <v>3</v>
      </c>
      <c r="GD33">
        <v>0</v>
      </c>
      <c r="GF33">
        <v>1802126441</v>
      </c>
      <c r="GG33">
        <v>2</v>
      </c>
      <c r="GH33">
        <v>1</v>
      </c>
      <c r="GI33">
        <v>-2</v>
      </c>
      <c r="GJ33">
        <v>0</v>
      </c>
      <c r="GK33">
        <f>ROUND(R33*(R12)/100,2)</f>
        <v>0</v>
      </c>
      <c r="GL33">
        <f t="shared" si="53"/>
        <v>0</v>
      </c>
      <c r="GM33">
        <f t="shared" si="54"/>
        <v>8078.42</v>
      </c>
      <c r="GN33">
        <f t="shared" si="55"/>
        <v>0</v>
      </c>
      <c r="GO33">
        <f t="shared" si="56"/>
        <v>0</v>
      </c>
      <c r="GP33">
        <f t="shared" si="57"/>
        <v>8078.42</v>
      </c>
      <c r="GR33">
        <v>0</v>
      </c>
      <c r="GS33">
        <v>3</v>
      </c>
      <c r="GT33">
        <v>0</v>
      </c>
      <c r="GU33" t="s">
        <v>3</v>
      </c>
      <c r="GV33">
        <f t="shared" si="58"/>
        <v>0</v>
      </c>
      <c r="GW33">
        <v>1</v>
      </c>
      <c r="GX33">
        <f t="shared" si="59"/>
        <v>0</v>
      </c>
      <c r="HA33">
        <v>0</v>
      </c>
      <c r="HB33">
        <v>0</v>
      </c>
      <c r="HC33">
        <f t="shared" si="60"/>
        <v>0</v>
      </c>
      <c r="HE33" t="s">
        <v>3</v>
      </c>
      <c r="HF33" t="s">
        <v>3</v>
      </c>
      <c r="HM33" t="s">
        <v>3</v>
      </c>
      <c r="HN33" t="s">
        <v>3</v>
      </c>
      <c r="HO33" t="s">
        <v>3</v>
      </c>
      <c r="HP33" t="s">
        <v>3</v>
      </c>
      <c r="HQ33" t="s">
        <v>3</v>
      </c>
      <c r="IK33">
        <v>0</v>
      </c>
    </row>
    <row r="34" spans="1:245" x14ac:dyDescent="0.2">
      <c r="A34">
        <v>17</v>
      </c>
      <c r="B34">
        <v>1</v>
      </c>
      <c r="D34">
        <f>ROW(EtalonRes!A6)</f>
        <v>6</v>
      </c>
      <c r="E34" t="s">
        <v>3</v>
      </c>
      <c r="F34" t="s">
        <v>27</v>
      </c>
      <c r="G34" t="s">
        <v>28</v>
      </c>
      <c r="H34" t="s">
        <v>18</v>
      </c>
      <c r="I34">
        <f>ROUND((1008)/100,9)</f>
        <v>10.08</v>
      </c>
      <c r="J34">
        <v>0</v>
      </c>
      <c r="K34">
        <f>ROUND((1008)/100,9)</f>
        <v>10.08</v>
      </c>
      <c r="O34">
        <f t="shared" si="28"/>
        <v>35024.07</v>
      </c>
      <c r="P34">
        <f t="shared" si="29"/>
        <v>3215.72</v>
      </c>
      <c r="Q34">
        <f t="shared" si="30"/>
        <v>236.98</v>
      </c>
      <c r="R34">
        <f t="shared" si="31"/>
        <v>0.71</v>
      </c>
      <c r="S34">
        <f t="shared" si="32"/>
        <v>31571.37</v>
      </c>
      <c r="T34">
        <f t="shared" si="33"/>
        <v>0</v>
      </c>
      <c r="U34">
        <f t="shared" si="34"/>
        <v>47.577599999999997</v>
      </c>
      <c r="V34">
        <f t="shared" si="35"/>
        <v>0</v>
      </c>
      <c r="W34">
        <f t="shared" si="36"/>
        <v>0</v>
      </c>
      <c r="X34">
        <f t="shared" si="37"/>
        <v>22099.96</v>
      </c>
      <c r="Y34">
        <f t="shared" si="38"/>
        <v>3157.14</v>
      </c>
      <c r="AA34">
        <v>-1</v>
      </c>
      <c r="AB34">
        <f t="shared" si="39"/>
        <v>3474.61</v>
      </c>
      <c r="AC34">
        <f>ROUND((ES34),6)</f>
        <v>319.02</v>
      </c>
      <c r="AD34">
        <f>ROUND((((ET34)-(EU34))+AE34),6)</f>
        <v>23.51</v>
      </c>
      <c r="AE34">
        <f t="shared" ref="AE34:AF36" si="61">ROUND((EU34),6)</f>
        <v>7.0000000000000007E-2</v>
      </c>
      <c r="AF34">
        <f t="shared" si="61"/>
        <v>3132.08</v>
      </c>
      <c r="AG34">
        <f t="shared" si="40"/>
        <v>0</v>
      </c>
      <c r="AH34">
        <f t="shared" ref="AH34:AI36" si="62">(EW34)</f>
        <v>4.72</v>
      </c>
      <c r="AI34">
        <f t="shared" si="62"/>
        <v>0</v>
      </c>
      <c r="AJ34">
        <f t="shared" si="41"/>
        <v>0</v>
      </c>
      <c r="AK34">
        <v>3474.61</v>
      </c>
      <c r="AL34">
        <v>319.02</v>
      </c>
      <c r="AM34">
        <v>23.51</v>
      </c>
      <c r="AN34">
        <v>7.0000000000000007E-2</v>
      </c>
      <c r="AO34">
        <v>3132.08</v>
      </c>
      <c r="AP34">
        <v>0</v>
      </c>
      <c r="AQ34">
        <v>4.72</v>
      </c>
      <c r="AR34">
        <v>0</v>
      </c>
      <c r="AS34">
        <v>0</v>
      </c>
      <c r="AT34">
        <v>70</v>
      </c>
      <c r="AU34">
        <v>10</v>
      </c>
      <c r="AV34">
        <v>1</v>
      </c>
      <c r="AW34">
        <v>1</v>
      </c>
      <c r="AZ34">
        <v>1</v>
      </c>
      <c r="BA34">
        <v>1</v>
      </c>
      <c r="BB34">
        <v>1</v>
      </c>
      <c r="BC34">
        <v>1</v>
      </c>
      <c r="BD34" t="s">
        <v>3</v>
      </c>
      <c r="BE34" t="s">
        <v>3</v>
      </c>
      <c r="BF34" t="s">
        <v>3</v>
      </c>
      <c r="BG34" t="s">
        <v>3</v>
      </c>
      <c r="BH34">
        <v>0</v>
      </c>
      <c r="BI34">
        <v>4</v>
      </c>
      <c r="BJ34" t="s">
        <v>29</v>
      </c>
      <c r="BM34">
        <v>0</v>
      </c>
      <c r="BN34">
        <v>0</v>
      </c>
      <c r="BO34" t="s">
        <v>3</v>
      </c>
      <c r="BP34">
        <v>0</v>
      </c>
      <c r="BQ34">
        <v>1</v>
      </c>
      <c r="BR34">
        <v>0</v>
      </c>
      <c r="BS34">
        <v>1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3</v>
      </c>
      <c r="BZ34">
        <v>70</v>
      </c>
      <c r="CA34">
        <v>10</v>
      </c>
      <c r="CB34" t="s">
        <v>3</v>
      </c>
      <c r="CE34">
        <v>0</v>
      </c>
      <c r="CF34">
        <v>0</v>
      </c>
      <c r="CG34">
        <v>0</v>
      </c>
      <c r="CM34">
        <v>0</v>
      </c>
      <c r="CN34" t="s">
        <v>3</v>
      </c>
      <c r="CO34">
        <v>0</v>
      </c>
      <c r="CP34">
        <f t="shared" si="42"/>
        <v>35024.07</v>
      </c>
      <c r="CQ34">
        <f t="shared" si="43"/>
        <v>319.02</v>
      </c>
      <c r="CR34">
        <f>((((ET34)*BB34-(EU34)*BS34)+AE34*BS34)*AV34)</f>
        <v>23.51</v>
      </c>
      <c r="CS34">
        <f t="shared" si="44"/>
        <v>7.0000000000000007E-2</v>
      </c>
      <c r="CT34">
        <f t="shared" si="45"/>
        <v>3132.08</v>
      </c>
      <c r="CU34">
        <f t="shared" si="46"/>
        <v>0</v>
      </c>
      <c r="CV34">
        <f t="shared" si="47"/>
        <v>4.72</v>
      </c>
      <c r="CW34">
        <f t="shared" si="48"/>
        <v>0</v>
      </c>
      <c r="CX34">
        <f t="shared" si="49"/>
        <v>0</v>
      </c>
      <c r="CY34">
        <f t="shared" si="50"/>
        <v>22099.958999999999</v>
      </c>
      <c r="CZ34">
        <f t="shared" si="51"/>
        <v>3157.1370000000002</v>
      </c>
      <c r="DC34" t="s">
        <v>3</v>
      </c>
      <c r="DD34" t="s">
        <v>3</v>
      </c>
      <c r="DE34" t="s">
        <v>3</v>
      </c>
      <c r="DF34" t="s">
        <v>3</v>
      </c>
      <c r="DG34" t="s">
        <v>3</v>
      </c>
      <c r="DH34" t="s">
        <v>3</v>
      </c>
      <c r="DI34" t="s">
        <v>3</v>
      </c>
      <c r="DJ34" t="s">
        <v>3</v>
      </c>
      <c r="DK34" t="s">
        <v>3</v>
      </c>
      <c r="DL34" t="s">
        <v>3</v>
      </c>
      <c r="DM34" t="s">
        <v>3</v>
      </c>
      <c r="DN34">
        <v>0</v>
      </c>
      <c r="DO34">
        <v>0</v>
      </c>
      <c r="DP34">
        <v>1</v>
      </c>
      <c r="DQ34">
        <v>1</v>
      </c>
      <c r="DU34">
        <v>1003</v>
      </c>
      <c r="DV34" t="s">
        <v>18</v>
      </c>
      <c r="DW34" t="s">
        <v>18</v>
      </c>
      <c r="DX34">
        <v>100</v>
      </c>
      <c r="DZ34" t="s">
        <v>3</v>
      </c>
      <c r="EA34" t="s">
        <v>3</v>
      </c>
      <c r="EB34" t="s">
        <v>3</v>
      </c>
      <c r="EC34" t="s">
        <v>3</v>
      </c>
      <c r="EE34">
        <v>1441815344</v>
      </c>
      <c r="EF34">
        <v>1</v>
      </c>
      <c r="EG34" t="s">
        <v>21</v>
      </c>
      <c r="EH34">
        <v>0</v>
      </c>
      <c r="EI34" t="s">
        <v>3</v>
      </c>
      <c r="EJ34">
        <v>4</v>
      </c>
      <c r="EK34">
        <v>0</v>
      </c>
      <c r="EL34" t="s">
        <v>22</v>
      </c>
      <c r="EM34" t="s">
        <v>23</v>
      </c>
      <c r="EO34" t="s">
        <v>3</v>
      </c>
      <c r="EQ34">
        <v>1024</v>
      </c>
      <c r="ER34">
        <v>3474.61</v>
      </c>
      <c r="ES34">
        <v>319.02</v>
      </c>
      <c r="ET34">
        <v>23.51</v>
      </c>
      <c r="EU34">
        <v>7.0000000000000007E-2</v>
      </c>
      <c r="EV34">
        <v>3132.08</v>
      </c>
      <c r="EW34">
        <v>4.72</v>
      </c>
      <c r="EX34">
        <v>0</v>
      </c>
      <c r="EY34">
        <v>0</v>
      </c>
      <c r="FQ34">
        <v>0</v>
      </c>
      <c r="FR34">
        <f t="shared" si="52"/>
        <v>0</v>
      </c>
      <c r="FS34">
        <v>0</v>
      </c>
      <c r="FX34">
        <v>70</v>
      </c>
      <c r="FY34">
        <v>10</v>
      </c>
      <c r="GA34" t="s">
        <v>3</v>
      </c>
      <c r="GD34">
        <v>0</v>
      </c>
      <c r="GF34">
        <v>-1020101547</v>
      </c>
      <c r="GG34">
        <v>2</v>
      </c>
      <c r="GH34">
        <v>1</v>
      </c>
      <c r="GI34">
        <v>-2</v>
      </c>
      <c r="GJ34">
        <v>0</v>
      </c>
      <c r="GK34">
        <f>ROUND(R34*(R12)/100,2)</f>
        <v>0.77</v>
      </c>
      <c r="GL34">
        <f t="shared" si="53"/>
        <v>0</v>
      </c>
      <c r="GM34">
        <f t="shared" si="54"/>
        <v>60281.94</v>
      </c>
      <c r="GN34">
        <f t="shared" si="55"/>
        <v>0</v>
      </c>
      <c r="GO34">
        <f t="shared" si="56"/>
        <v>0</v>
      </c>
      <c r="GP34">
        <f t="shared" si="57"/>
        <v>60281.94</v>
      </c>
      <c r="GR34">
        <v>0</v>
      </c>
      <c r="GS34">
        <v>3</v>
      </c>
      <c r="GT34">
        <v>0</v>
      </c>
      <c r="GU34" t="s">
        <v>3</v>
      </c>
      <c r="GV34">
        <f t="shared" si="58"/>
        <v>0</v>
      </c>
      <c r="GW34">
        <v>1</v>
      </c>
      <c r="GX34">
        <f t="shared" si="59"/>
        <v>0</v>
      </c>
      <c r="HA34">
        <v>0</v>
      </c>
      <c r="HB34">
        <v>0</v>
      </c>
      <c r="HC34">
        <f t="shared" si="60"/>
        <v>0</v>
      </c>
      <c r="HE34" t="s">
        <v>3</v>
      </c>
      <c r="HF34" t="s">
        <v>3</v>
      </c>
      <c r="HM34" t="s">
        <v>3</v>
      </c>
      <c r="HN34" t="s">
        <v>3</v>
      </c>
      <c r="HO34" t="s">
        <v>3</v>
      </c>
      <c r="HP34" t="s">
        <v>3</v>
      </c>
      <c r="HQ34" t="s">
        <v>3</v>
      </c>
      <c r="IK34">
        <v>0</v>
      </c>
    </row>
    <row r="35" spans="1:245" x14ac:dyDescent="0.2">
      <c r="A35">
        <v>17</v>
      </c>
      <c r="B35">
        <v>1</v>
      </c>
      <c r="D35">
        <f>ROW(EtalonRes!A8)</f>
        <v>8</v>
      </c>
      <c r="E35" t="s">
        <v>30</v>
      </c>
      <c r="F35" t="s">
        <v>31</v>
      </c>
      <c r="G35" t="s">
        <v>32</v>
      </c>
      <c r="H35" t="s">
        <v>33</v>
      </c>
      <c r="I35">
        <v>1</v>
      </c>
      <c r="J35">
        <v>0</v>
      </c>
      <c r="K35">
        <v>1</v>
      </c>
      <c r="O35">
        <f t="shared" si="28"/>
        <v>1703.65</v>
      </c>
      <c r="P35">
        <f t="shared" si="29"/>
        <v>0.27</v>
      </c>
      <c r="Q35">
        <f t="shared" si="30"/>
        <v>0</v>
      </c>
      <c r="R35">
        <f t="shared" si="31"/>
        <v>0</v>
      </c>
      <c r="S35">
        <f t="shared" si="32"/>
        <v>1703.38</v>
      </c>
      <c r="T35">
        <f t="shared" si="33"/>
        <v>0</v>
      </c>
      <c r="U35">
        <f t="shared" si="34"/>
        <v>3.03</v>
      </c>
      <c r="V35">
        <f t="shared" si="35"/>
        <v>0</v>
      </c>
      <c r="W35">
        <f t="shared" si="36"/>
        <v>0</v>
      </c>
      <c r="X35">
        <f t="shared" si="37"/>
        <v>1192.3699999999999</v>
      </c>
      <c r="Y35">
        <f t="shared" si="38"/>
        <v>170.34</v>
      </c>
      <c r="AA35">
        <v>1470944657</v>
      </c>
      <c r="AB35">
        <f t="shared" si="39"/>
        <v>1703.65</v>
      </c>
      <c r="AC35">
        <f>ROUND((ES35),6)</f>
        <v>0.27</v>
      </c>
      <c r="AD35">
        <f>ROUND((((ET35)-(EU35))+AE35),6)</f>
        <v>0</v>
      </c>
      <c r="AE35">
        <f t="shared" si="61"/>
        <v>0</v>
      </c>
      <c r="AF35">
        <f t="shared" si="61"/>
        <v>1703.38</v>
      </c>
      <c r="AG35">
        <f t="shared" si="40"/>
        <v>0</v>
      </c>
      <c r="AH35">
        <f t="shared" si="62"/>
        <v>3.03</v>
      </c>
      <c r="AI35">
        <f t="shared" si="62"/>
        <v>0</v>
      </c>
      <c r="AJ35">
        <f t="shared" si="41"/>
        <v>0</v>
      </c>
      <c r="AK35">
        <v>1703.65</v>
      </c>
      <c r="AL35">
        <v>0.27</v>
      </c>
      <c r="AM35">
        <v>0</v>
      </c>
      <c r="AN35">
        <v>0</v>
      </c>
      <c r="AO35">
        <v>1703.38</v>
      </c>
      <c r="AP35">
        <v>0</v>
      </c>
      <c r="AQ35">
        <v>3.03</v>
      </c>
      <c r="AR35">
        <v>0</v>
      </c>
      <c r="AS35">
        <v>0</v>
      </c>
      <c r="AT35">
        <v>70</v>
      </c>
      <c r="AU35">
        <v>10</v>
      </c>
      <c r="AV35">
        <v>1</v>
      </c>
      <c r="AW35">
        <v>1</v>
      </c>
      <c r="AZ35">
        <v>1</v>
      </c>
      <c r="BA35">
        <v>1</v>
      </c>
      <c r="BB35">
        <v>1</v>
      </c>
      <c r="BC35">
        <v>1</v>
      </c>
      <c r="BD35" t="s">
        <v>3</v>
      </c>
      <c r="BE35" t="s">
        <v>3</v>
      </c>
      <c r="BF35" t="s">
        <v>3</v>
      </c>
      <c r="BG35" t="s">
        <v>3</v>
      </c>
      <c r="BH35">
        <v>0</v>
      </c>
      <c r="BI35">
        <v>4</v>
      </c>
      <c r="BJ35" t="s">
        <v>34</v>
      </c>
      <c r="BM35">
        <v>0</v>
      </c>
      <c r="BN35">
        <v>0</v>
      </c>
      <c r="BO35" t="s">
        <v>3</v>
      </c>
      <c r="BP35">
        <v>0</v>
      </c>
      <c r="BQ35">
        <v>1</v>
      </c>
      <c r="BR35">
        <v>0</v>
      </c>
      <c r="BS35">
        <v>1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3</v>
      </c>
      <c r="BZ35">
        <v>70</v>
      </c>
      <c r="CA35">
        <v>10</v>
      </c>
      <c r="CB35" t="s">
        <v>3</v>
      </c>
      <c r="CE35">
        <v>0</v>
      </c>
      <c r="CF35">
        <v>0</v>
      </c>
      <c r="CG35">
        <v>0</v>
      </c>
      <c r="CM35">
        <v>0</v>
      </c>
      <c r="CN35" t="s">
        <v>3</v>
      </c>
      <c r="CO35">
        <v>0</v>
      </c>
      <c r="CP35">
        <f t="shared" si="42"/>
        <v>1703.65</v>
      </c>
      <c r="CQ35">
        <f t="shared" si="43"/>
        <v>0.27</v>
      </c>
      <c r="CR35">
        <f>((((ET35)*BB35-(EU35)*BS35)+AE35*BS35)*AV35)</f>
        <v>0</v>
      </c>
      <c r="CS35">
        <f t="shared" si="44"/>
        <v>0</v>
      </c>
      <c r="CT35">
        <f t="shared" si="45"/>
        <v>1703.38</v>
      </c>
      <c r="CU35">
        <f t="shared" si="46"/>
        <v>0</v>
      </c>
      <c r="CV35">
        <f t="shared" si="47"/>
        <v>3.03</v>
      </c>
      <c r="CW35">
        <f t="shared" si="48"/>
        <v>0</v>
      </c>
      <c r="CX35">
        <f t="shared" si="49"/>
        <v>0</v>
      </c>
      <c r="CY35">
        <f t="shared" si="50"/>
        <v>1192.366</v>
      </c>
      <c r="CZ35">
        <f t="shared" si="51"/>
        <v>170.33800000000002</v>
      </c>
      <c r="DC35" t="s">
        <v>3</v>
      </c>
      <c r="DD35" t="s">
        <v>3</v>
      </c>
      <c r="DE35" t="s">
        <v>3</v>
      </c>
      <c r="DF35" t="s">
        <v>3</v>
      </c>
      <c r="DG35" t="s">
        <v>3</v>
      </c>
      <c r="DH35" t="s">
        <v>3</v>
      </c>
      <c r="DI35" t="s">
        <v>3</v>
      </c>
      <c r="DJ35" t="s">
        <v>3</v>
      </c>
      <c r="DK35" t="s">
        <v>3</v>
      </c>
      <c r="DL35" t="s">
        <v>3</v>
      </c>
      <c r="DM35" t="s">
        <v>3</v>
      </c>
      <c r="DN35">
        <v>0</v>
      </c>
      <c r="DO35">
        <v>0</v>
      </c>
      <c r="DP35">
        <v>1</v>
      </c>
      <c r="DQ35">
        <v>1</v>
      </c>
      <c r="DU35">
        <v>16987630</v>
      </c>
      <c r="DV35" t="s">
        <v>33</v>
      </c>
      <c r="DW35" t="s">
        <v>33</v>
      </c>
      <c r="DX35">
        <v>1</v>
      </c>
      <c r="DZ35" t="s">
        <v>3</v>
      </c>
      <c r="EA35" t="s">
        <v>3</v>
      </c>
      <c r="EB35" t="s">
        <v>3</v>
      </c>
      <c r="EC35" t="s">
        <v>3</v>
      </c>
      <c r="EE35">
        <v>1441815344</v>
      </c>
      <c r="EF35">
        <v>1</v>
      </c>
      <c r="EG35" t="s">
        <v>21</v>
      </c>
      <c r="EH35">
        <v>0</v>
      </c>
      <c r="EI35" t="s">
        <v>3</v>
      </c>
      <c r="EJ35">
        <v>4</v>
      </c>
      <c r="EK35">
        <v>0</v>
      </c>
      <c r="EL35" t="s">
        <v>22</v>
      </c>
      <c r="EM35" t="s">
        <v>23</v>
      </c>
      <c r="EO35" t="s">
        <v>3</v>
      </c>
      <c r="EQ35">
        <v>0</v>
      </c>
      <c r="ER35">
        <v>1703.65</v>
      </c>
      <c r="ES35">
        <v>0.27</v>
      </c>
      <c r="ET35">
        <v>0</v>
      </c>
      <c r="EU35">
        <v>0</v>
      </c>
      <c r="EV35">
        <v>1703.38</v>
      </c>
      <c r="EW35">
        <v>3.03</v>
      </c>
      <c r="EX35">
        <v>0</v>
      </c>
      <c r="EY35">
        <v>0</v>
      </c>
      <c r="FQ35">
        <v>0</v>
      </c>
      <c r="FR35">
        <f t="shared" si="52"/>
        <v>0</v>
      </c>
      <c r="FS35">
        <v>0</v>
      </c>
      <c r="FX35">
        <v>70</v>
      </c>
      <c r="FY35">
        <v>10</v>
      </c>
      <c r="GA35" t="s">
        <v>3</v>
      </c>
      <c r="GD35">
        <v>0</v>
      </c>
      <c r="GF35">
        <v>2052441747</v>
      </c>
      <c r="GG35">
        <v>2</v>
      </c>
      <c r="GH35">
        <v>1</v>
      </c>
      <c r="GI35">
        <v>-2</v>
      </c>
      <c r="GJ35">
        <v>0</v>
      </c>
      <c r="GK35">
        <f>ROUND(R35*(R12)/100,2)</f>
        <v>0</v>
      </c>
      <c r="GL35">
        <f t="shared" si="53"/>
        <v>0</v>
      </c>
      <c r="GM35">
        <f t="shared" si="54"/>
        <v>3066.36</v>
      </c>
      <c r="GN35">
        <f t="shared" si="55"/>
        <v>0</v>
      </c>
      <c r="GO35">
        <f t="shared" si="56"/>
        <v>0</v>
      </c>
      <c r="GP35">
        <f t="shared" si="57"/>
        <v>3066.36</v>
      </c>
      <c r="GR35">
        <v>0</v>
      </c>
      <c r="GS35">
        <v>3</v>
      </c>
      <c r="GT35">
        <v>0</v>
      </c>
      <c r="GU35" t="s">
        <v>3</v>
      </c>
      <c r="GV35">
        <f t="shared" si="58"/>
        <v>0</v>
      </c>
      <c r="GW35">
        <v>1</v>
      </c>
      <c r="GX35">
        <f t="shared" si="59"/>
        <v>0</v>
      </c>
      <c r="HA35">
        <v>0</v>
      </c>
      <c r="HB35">
        <v>0</v>
      </c>
      <c r="HC35">
        <f t="shared" si="60"/>
        <v>0</v>
      </c>
      <c r="HE35" t="s">
        <v>3</v>
      </c>
      <c r="HF35" t="s">
        <v>3</v>
      </c>
      <c r="HM35" t="s">
        <v>3</v>
      </c>
      <c r="HN35" t="s">
        <v>3</v>
      </c>
      <c r="HO35" t="s">
        <v>3</v>
      </c>
      <c r="HP35" t="s">
        <v>3</v>
      </c>
      <c r="HQ35" t="s">
        <v>3</v>
      </c>
      <c r="IK35">
        <v>0</v>
      </c>
    </row>
    <row r="36" spans="1:245" x14ac:dyDescent="0.2">
      <c r="A36">
        <v>17</v>
      </c>
      <c r="B36">
        <v>1</v>
      </c>
      <c r="D36">
        <f>ROW(EtalonRes!A13)</f>
        <v>13</v>
      </c>
      <c r="E36" t="s">
        <v>3</v>
      </c>
      <c r="F36" t="s">
        <v>35</v>
      </c>
      <c r="G36" t="s">
        <v>36</v>
      </c>
      <c r="H36" t="s">
        <v>33</v>
      </c>
      <c r="I36">
        <v>3</v>
      </c>
      <c r="J36">
        <v>0</v>
      </c>
      <c r="K36">
        <v>3</v>
      </c>
      <c r="O36">
        <f t="shared" si="28"/>
        <v>44527.08</v>
      </c>
      <c r="P36">
        <f t="shared" si="29"/>
        <v>17542.919999999998</v>
      </c>
      <c r="Q36">
        <f t="shared" si="30"/>
        <v>0</v>
      </c>
      <c r="R36">
        <f t="shared" si="31"/>
        <v>0</v>
      </c>
      <c r="S36">
        <f t="shared" si="32"/>
        <v>26984.16</v>
      </c>
      <c r="T36">
        <f t="shared" si="33"/>
        <v>0</v>
      </c>
      <c r="U36">
        <f t="shared" si="34"/>
        <v>48</v>
      </c>
      <c r="V36">
        <f t="shared" si="35"/>
        <v>0</v>
      </c>
      <c r="W36">
        <f t="shared" si="36"/>
        <v>0</v>
      </c>
      <c r="X36">
        <f t="shared" si="37"/>
        <v>18888.91</v>
      </c>
      <c r="Y36">
        <f t="shared" si="38"/>
        <v>2698.42</v>
      </c>
      <c r="AA36">
        <v>-1</v>
      </c>
      <c r="AB36">
        <f t="shared" si="39"/>
        <v>14842.36</v>
      </c>
      <c r="AC36">
        <f>ROUND((ES36),6)</f>
        <v>5847.64</v>
      </c>
      <c r="AD36">
        <f>ROUND((((ET36)-(EU36))+AE36),6)</f>
        <v>0</v>
      </c>
      <c r="AE36">
        <f t="shared" si="61"/>
        <v>0</v>
      </c>
      <c r="AF36">
        <f t="shared" si="61"/>
        <v>8994.7199999999993</v>
      </c>
      <c r="AG36">
        <f t="shared" si="40"/>
        <v>0</v>
      </c>
      <c r="AH36">
        <f t="shared" si="62"/>
        <v>16</v>
      </c>
      <c r="AI36">
        <f t="shared" si="62"/>
        <v>0</v>
      </c>
      <c r="AJ36">
        <f t="shared" si="41"/>
        <v>0</v>
      </c>
      <c r="AK36">
        <v>14842.36</v>
      </c>
      <c r="AL36">
        <v>5847.64</v>
      </c>
      <c r="AM36">
        <v>0</v>
      </c>
      <c r="AN36">
        <v>0</v>
      </c>
      <c r="AO36">
        <v>8994.7199999999993</v>
      </c>
      <c r="AP36">
        <v>0</v>
      </c>
      <c r="AQ36">
        <v>16</v>
      </c>
      <c r="AR36">
        <v>0</v>
      </c>
      <c r="AS36">
        <v>0</v>
      </c>
      <c r="AT36">
        <v>70</v>
      </c>
      <c r="AU36">
        <v>10</v>
      </c>
      <c r="AV36">
        <v>1</v>
      </c>
      <c r="AW36">
        <v>1</v>
      </c>
      <c r="AZ36">
        <v>1</v>
      </c>
      <c r="BA36">
        <v>1</v>
      </c>
      <c r="BB36">
        <v>1</v>
      </c>
      <c r="BC36">
        <v>1</v>
      </c>
      <c r="BD36" t="s">
        <v>3</v>
      </c>
      <c r="BE36" t="s">
        <v>3</v>
      </c>
      <c r="BF36" t="s">
        <v>3</v>
      </c>
      <c r="BG36" t="s">
        <v>3</v>
      </c>
      <c r="BH36">
        <v>0</v>
      </c>
      <c r="BI36">
        <v>4</v>
      </c>
      <c r="BJ36" t="s">
        <v>37</v>
      </c>
      <c r="BM36">
        <v>0</v>
      </c>
      <c r="BN36">
        <v>0</v>
      </c>
      <c r="BO36" t="s">
        <v>3</v>
      </c>
      <c r="BP36">
        <v>0</v>
      </c>
      <c r="BQ36">
        <v>1</v>
      </c>
      <c r="BR36">
        <v>0</v>
      </c>
      <c r="BS36">
        <v>1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3</v>
      </c>
      <c r="BZ36">
        <v>70</v>
      </c>
      <c r="CA36">
        <v>10</v>
      </c>
      <c r="CB36" t="s">
        <v>3</v>
      </c>
      <c r="CE36">
        <v>0</v>
      </c>
      <c r="CF36">
        <v>0</v>
      </c>
      <c r="CG36">
        <v>0</v>
      </c>
      <c r="CM36">
        <v>0</v>
      </c>
      <c r="CN36" t="s">
        <v>3</v>
      </c>
      <c r="CO36">
        <v>0</v>
      </c>
      <c r="CP36">
        <f t="shared" si="42"/>
        <v>44527.08</v>
      </c>
      <c r="CQ36">
        <f t="shared" si="43"/>
        <v>5847.64</v>
      </c>
      <c r="CR36">
        <f>((((ET36)*BB36-(EU36)*BS36)+AE36*BS36)*AV36)</f>
        <v>0</v>
      </c>
      <c r="CS36">
        <f t="shared" si="44"/>
        <v>0</v>
      </c>
      <c r="CT36">
        <f t="shared" si="45"/>
        <v>8994.7199999999993</v>
      </c>
      <c r="CU36">
        <f t="shared" si="46"/>
        <v>0</v>
      </c>
      <c r="CV36">
        <f t="shared" si="47"/>
        <v>16</v>
      </c>
      <c r="CW36">
        <f t="shared" si="48"/>
        <v>0</v>
      </c>
      <c r="CX36">
        <f t="shared" si="49"/>
        <v>0</v>
      </c>
      <c r="CY36">
        <f t="shared" si="50"/>
        <v>18888.912</v>
      </c>
      <c r="CZ36">
        <f t="shared" si="51"/>
        <v>2698.4159999999997</v>
      </c>
      <c r="DC36" t="s">
        <v>3</v>
      </c>
      <c r="DD36" t="s">
        <v>3</v>
      </c>
      <c r="DE36" t="s">
        <v>3</v>
      </c>
      <c r="DF36" t="s">
        <v>3</v>
      </c>
      <c r="DG36" t="s">
        <v>3</v>
      </c>
      <c r="DH36" t="s">
        <v>3</v>
      </c>
      <c r="DI36" t="s">
        <v>3</v>
      </c>
      <c r="DJ36" t="s">
        <v>3</v>
      </c>
      <c r="DK36" t="s">
        <v>3</v>
      </c>
      <c r="DL36" t="s">
        <v>3</v>
      </c>
      <c r="DM36" t="s">
        <v>3</v>
      </c>
      <c r="DN36">
        <v>0</v>
      </c>
      <c r="DO36">
        <v>0</v>
      </c>
      <c r="DP36">
        <v>1</v>
      </c>
      <c r="DQ36">
        <v>1</v>
      </c>
      <c r="DU36">
        <v>16987630</v>
      </c>
      <c r="DV36" t="s">
        <v>33</v>
      </c>
      <c r="DW36" t="s">
        <v>33</v>
      </c>
      <c r="DX36">
        <v>1</v>
      </c>
      <c r="DZ36" t="s">
        <v>3</v>
      </c>
      <c r="EA36" t="s">
        <v>3</v>
      </c>
      <c r="EB36" t="s">
        <v>3</v>
      </c>
      <c r="EC36" t="s">
        <v>3</v>
      </c>
      <c r="EE36">
        <v>1441815344</v>
      </c>
      <c r="EF36">
        <v>1</v>
      </c>
      <c r="EG36" t="s">
        <v>21</v>
      </c>
      <c r="EH36">
        <v>0</v>
      </c>
      <c r="EI36" t="s">
        <v>3</v>
      </c>
      <c r="EJ36">
        <v>4</v>
      </c>
      <c r="EK36">
        <v>0</v>
      </c>
      <c r="EL36" t="s">
        <v>22</v>
      </c>
      <c r="EM36" t="s">
        <v>23</v>
      </c>
      <c r="EO36" t="s">
        <v>3</v>
      </c>
      <c r="EQ36">
        <v>1311744</v>
      </c>
      <c r="ER36">
        <v>14842.36</v>
      </c>
      <c r="ES36">
        <v>5847.64</v>
      </c>
      <c r="ET36">
        <v>0</v>
      </c>
      <c r="EU36">
        <v>0</v>
      </c>
      <c r="EV36">
        <v>8994.7199999999993</v>
      </c>
      <c r="EW36">
        <v>16</v>
      </c>
      <c r="EX36">
        <v>0</v>
      </c>
      <c r="EY36">
        <v>0</v>
      </c>
      <c r="FQ36">
        <v>0</v>
      </c>
      <c r="FR36">
        <f t="shared" si="52"/>
        <v>0</v>
      </c>
      <c r="FS36">
        <v>0</v>
      </c>
      <c r="FX36">
        <v>70</v>
      </c>
      <c r="FY36">
        <v>10</v>
      </c>
      <c r="GA36" t="s">
        <v>3</v>
      </c>
      <c r="GD36">
        <v>0</v>
      </c>
      <c r="GF36">
        <v>-593076646</v>
      </c>
      <c r="GG36">
        <v>2</v>
      </c>
      <c r="GH36">
        <v>1</v>
      </c>
      <c r="GI36">
        <v>-2</v>
      </c>
      <c r="GJ36">
        <v>0</v>
      </c>
      <c r="GK36">
        <f>ROUND(R36*(R12)/100,2)</f>
        <v>0</v>
      </c>
      <c r="GL36">
        <f t="shared" si="53"/>
        <v>0</v>
      </c>
      <c r="GM36">
        <f t="shared" si="54"/>
        <v>66114.41</v>
      </c>
      <c r="GN36">
        <f t="shared" si="55"/>
        <v>0</v>
      </c>
      <c r="GO36">
        <f t="shared" si="56"/>
        <v>0</v>
      </c>
      <c r="GP36">
        <f t="shared" si="57"/>
        <v>66114.41</v>
      </c>
      <c r="GR36">
        <v>0</v>
      </c>
      <c r="GS36">
        <v>3</v>
      </c>
      <c r="GT36">
        <v>0</v>
      </c>
      <c r="GU36" t="s">
        <v>3</v>
      </c>
      <c r="GV36">
        <f t="shared" si="58"/>
        <v>0</v>
      </c>
      <c r="GW36">
        <v>1</v>
      </c>
      <c r="GX36">
        <f t="shared" si="59"/>
        <v>0</v>
      </c>
      <c r="HA36">
        <v>0</v>
      </c>
      <c r="HB36">
        <v>0</v>
      </c>
      <c r="HC36">
        <f t="shared" si="60"/>
        <v>0</v>
      </c>
      <c r="HE36" t="s">
        <v>3</v>
      </c>
      <c r="HF36" t="s">
        <v>3</v>
      </c>
      <c r="HM36" t="s">
        <v>3</v>
      </c>
      <c r="HN36" t="s">
        <v>3</v>
      </c>
      <c r="HO36" t="s">
        <v>3</v>
      </c>
      <c r="HP36" t="s">
        <v>3</v>
      </c>
      <c r="HQ36" t="s">
        <v>3</v>
      </c>
      <c r="IK36">
        <v>0</v>
      </c>
    </row>
    <row r="37" spans="1:245" x14ac:dyDescent="0.2">
      <c r="A37">
        <v>17</v>
      </c>
      <c r="B37">
        <v>1</v>
      </c>
      <c r="D37">
        <f>ROW(EtalonRes!A17)</f>
        <v>17</v>
      </c>
      <c r="E37" t="s">
        <v>3</v>
      </c>
      <c r="F37" t="s">
        <v>38</v>
      </c>
      <c r="G37" t="s">
        <v>39</v>
      </c>
      <c r="H37" t="s">
        <v>33</v>
      </c>
      <c r="I37">
        <v>2</v>
      </c>
      <c r="J37">
        <v>0</v>
      </c>
      <c r="K37">
        <v>2</v>
      </c>
      <c r="O37">
        <f t="shared" si="28"/>
        <v>4329.12</v>
      </c>
      <c r="P37">
        <f t="shared" si="29"/>
        <v>179.6</v>
      </c>
      <c r="Q37">
        <f t="shared" si="30"/>
        <v>0</v>
      </c>
      <c r="R37">
        <f t="shared" si="31"/>
        <v>0</v>
      </c>
      <c r="S37">
        <f t="shared" si="32"/>
        <v>4149.5200000000004</v>
      </c>
      <c r="T37">
        <f t="shared" si="33"/>
        <v>0</v>
      </c>
      <c r="U37">
        <f t="shared" si="34"/>
        <v>6.72</v>
      </c>
      <c r="V37">
        <f t="shared" si="35"/>
        <v>0</v>
      </c>
      <c r="W37">
        <f t="shared" si="36"/>
        <v>0</v>
      </c>
      <c r="X37">
        <f t="shared" si="37"/>
        <v>2904.66</v>
      </c>
      <c r="Y37">
        <f t="shared" si="38"/>
        <v>414.95</v>
      </c>
      <c r="AA37">
        <v>-1</v>
      </c>
      <c r="AB37">
        <f t="shared" si="39"/>
        <v>2164.56</v>
      </c>
      <c r="AC37">
        <f>ROUND(((ES37*4)),6)</f>
        <v>89.8</v>
      </c>
      <c r="AD37">
        <f>ROUND(((((ET37*4))-((EU37*4)))+AE37),6)</f>
        <v>0</v>
      </c>
      <c r="AE37">
        <f>ROUND(((EU37*4)),6)</f>
        <v>0</v>
      </c>
      <c r="AF37">
        <f>ROUND(((EV37*4)),6)</f>
        <v>2074.7600000000002</v>
      </c>
      <c r="AG37">
        <f t="shared" si="40"/>
        <v>0</v>
      </c>
      <c r="AH37">
        <f>((EW37*4))</f>
        <v>3.36</v>
      </c>
      <c r="AI37">
        <f>((EX37*4))</f>
        <v>0</v>
      </c>
      <c r="AJ37">
        <f t="shared" si="41"/>
        <v>0</v>
      </c>
      <c r="AK37">
        <v>541.14</v>
      </c>
      <c r="AL37">
        <v>22.45</v>
      </c>
      <c r="AM37">
        <v>0</v>
      </c>
      <c r="AN37">
        <v>0</v>
      </c>
      <c r="AO37">
        <v>518.69000000000005</v>
      </c>
      <c r="AP37">
        <v>0</v>
      </c>
      <c r="AQ37">
        <v>0.84</v>
      </c>
      <c r="AR37">
        <v>0</v>
      </c>
      <c r="AS37">
        <v>0</v>
      </c>
      <c r="AT37">
        <v>70</v>
      </c>
      <c r="AU37">
        <v>10</v>
      </c>
      <c r="AV37">
        <v>1</v>
      </c>
      <c r="AW37">
        <v>1</v>
      </c>
      <c r="AZ37">
        <v>1</v>
      </c>
      <c r="BA37">
        <v>1</v>
      </c>
      <c r="BB37">
        <v>1</v>
      </c>
      <c r="BC37">
        <v>1</v>
      </c>
      <c r="BD37" t="s">
        <v>3</v>
      </c>
      <c r="BE37" t="s">
        <v>3</v>
      </c>
      <c r="BF37" t="s">
        <v>3</v>
      </c>
      <c r="BG37" t="s">
        <v>3</v>
      </c>
      <c r="BH37">
        <v>0</v>
      </c>
      <c r="BI37">
        <v>4</v>
      </c>
      <c r="BJ37" t="s">
        <v>40</v>
      </c>
      <c r="BM37">
        <v>0</v>
      </c>
      <c r="BN37">
        <v>0</v>
      </c>
      <c r="BO37" t="s">
        <v>3</v>
      </c>
      <c r="BP37">
        <v>0</v>
      </c>
      <c r="BQ37">
        <v>1</v>
      </c>
      <c r="BR37">
        <v>0</v>
      </c>
      <c r="BS37">
        <v>1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3</v>
      </c>
      <c r="BZ37">
        <v>70</v>
      </c>
      <c r="CA37">
        <v>10</v>
      </c>
      <c r="CB37" t="s">
        <v>3</v>
      </c>
      <c r="CE37">
        <v>0</v>
      </c>
      <c r="CF37">
        <v>0</v>
      </c>
      <c r="CG37">
        <v>0</v>
      </c>
      <c r="CM37">
        <v>0</v>
      </c>
      <c r="CN37" t="s">
        <v>3</v>
      </c>
      <c r="CO37">
        <v>0</v>
      </c>
      <c r="CP37">
        <f t="shared" si="42"/>
        <v>4329.1200000000008</v>
      </c>
      <c r="CQ37">
        <f t="shared" si="43"/>
        <v>89.8</v>
      </c>
      <c r="CR37">
        <f>(((((ET37*4))*BB37-((EU37*4))*BS37)+AE37*BS37)*AV37)</f>
        <v>0</v>
      </c>
      <c r="CS37">
        <f t="shared" si="44"/>
        <v>0</v>
      </c>
      <c r="CT37">
        <f t="shared" si="45"/>
        <v>2074.7600000000002</v>
      </c>
      <c r="CU37">
        <f t="shared" si="46"/>
        <v>0</v>
      </c>
      <c r="CV37">
        <f t="shared" si="47"/>
        <v>3.36</v>
      </c>
      <c r="CW37">
        <f t="shared" si="48"/>
        <v>0</v>
      </c>
      <c r="CX37">
        <f t="shared" si="49"/>
        <v>0</v>
      </c>
      <c r="CY37">
        <f t="shared" si="50"/>
        <v>2904.6640000000002</v>
      </c>
      <c r="CZ37">
        <f t="shared" si="51"/>
        <v>414.95200000000006</v>
      </c>
      <c r="DC37" t="s">
        <v>3</v>
      </c>
      <c r="DD37" t="s">
        <v>20</v>
      </c>
      <c r="DE37" t="s">
        <v>20</v>
      </c>
      <c r="DF37" t="s">
        <v>20</v>
      </c>
      <c r="DG37" t="s">
        <v>20</v>
      </c>
      <c r="DH37" t="s">
        <v>3</v>
      </c>
      <c r="DI37" t="s">
        <v>20</v>
      </c>
      <c r="DJ37" t="s">
        <v>20</v>
      </c>
      <c r="DK37" t="s">
        <v>3</v>
      </c>
      <c r="DL37" t="s">
        <v>3</v>
      </c>
      <c r="DM37" t="s">
        <v>3</v>
      </c>
      <c r="DN37">
        <v>0</v>
      </c>
      <c r="DO37">
        <v>0</v>
      </c>
      <c r="DP37">
        <v>1</v>
      </c>
      <c r="DQ37">
        <v>1</v>
      </c>
      <c r="DU37">
        <v>16987630</v>
      </c>
      <c r="DV37" t="s">
        <v>33</v>
      </c>
      <c r="DW37" t="s">
        <v>33</v>
      </c>
      <c r="DX37">
        <v>1</v>
      </c>
      <c r="DZ37" t="s">
        <v>3</v>
      </c>
      <c r="EA37" t="s">
        <v>3</v>
      </c>
      <c r="EB37" t="s">
        <v>3</v>
      </c>
      <c r="EC37" t="s">
        <v>3</v>
      </c>
      <c r="EE37">
        <v>1441815344</v>
      </c>
      <c r="EF37">
        <v>1</v>
      </c>
      <c r="EG37" t="s">
        <v>21</v>
      </c>
      <c r="EH37">
        <v>0</v>
      </c>
      <c r="EI37" t="s">
        <v>3</v>
      </c>
      <c r="EJ37">
        <v>4</v>
      </c>
      <c r="EK37">
        <v>0</v>
      </c>
      <c r="EL37" t="s">
        <v>22</v>
      </c>
      <c r="EM37" t="s">
        <v>23</v>
      </c>
      <c r="EO37" t="s">
        <v>3</v>
      </c>
      <c r="EQ37">
        <v>1024</v>
      </c>
      <c r="ER37">
        <v>541.14</v>
      </c>
      <c r="ES37">
        <v>22.45</v>
      </c>
      <c r="ET37">
        <v>0</v>
      </c>
      <c r="EU37">
        <v>0</v>
      </c>
      <c r="EV37">
        <v>518.69000000000005</v>
      </c>
      <c r="EW37">
        <v>0.84</v>
      </c>
      <c r="EX37">
        <v>0</v>
      </c>
      <c r="EY37">
        <v>0</v>
      </c>
      <c r="FQ37">
        <v>0</v>
      </c>
      <c r="FR37">
        <f t="shared" si="52"/>
        <v>0</v>
      </c>
      <c r="FS37">
        <v>0</v>
      </c>
      <c r="FX37">
        <v>70</v>
      </c>
      <c r="FY37">
        <v>10</v>
      </c>
      <c r="GA37" t="s">
        <v>3</v>
      </c>
      <c r="GD37">
        <v>0</v>
      </c>
      <c r="GF37">
        <v>606141321</v>
      </c>
      <c r="GG37">
        <v>2</v>
      </c>
      <c r="GH37">
        <v>1</v>
      </c>
      <c r="GI37">
        <v>-2</v>
      </c>
      <c r="GJ37">
        <v>0</v>
      </c>
      <c r="GK37">
        <f>ROUND(R37*(R12)/100,2)</f>
        <v>0</v>
      </c>
      <c r="GL37">
        <f t="shared" si="53"/>
        <v>0</v>
      </c>
      <c r="GM37">
        <f t="shared" si="54"/>
        <v>7648.73</v>
      </c>
      <c r="GN37">
        <f t="shared" si="55"/>
        <v>0</v>
      </c>
      <c r="GO37">
        <f t="shared" si="56"/>
        <v>0</v>
      </c>
      <c r="GP37">
        <f t="shared" si="57"/>
        <v>7648.73</v>
      </c>
      <c r="GR37">
        <v>0</v>
      </c>
      <c r="GS37">
        <v>3</v>
      </c>
      <c r="GT37">
        <v>0</v>
      </c>
      <c r="GU37" t="s">
        <v>3</v>
      </c>
      <c r="GV37">
        <f t="shared" si="58"/>
        <v>0</v>
      </c>
      <c r="GW37">
        <v>1</v>
      </c>
      <c r="GX37">
        <f t="shared" si="59"/>
        <v>0</v>
      </c>
      <c r="HA37">
        <v>0</v>
      </c>
      <c r="HB37">
        <v>0</v>
      </c>
      <c r="HC37">
        <f t="shared" si="60"/>
        <v>0</v>
      </c>
      <c r="HE37" t="s">
        <v>3</v>
      </c>
      <c r="HF37" t="s">
        <v>3</v>
      </c>
      <c r="HM37" t="s">
        <v>3</v>
      </c>
      <c r="HN37" t="s">
        <v>3</v>
      </c>
      <c r="HO37" t="s">
        <v>3</v>
      </c>
      <c r="HP37" t="s">
        <v>3</v>
      </c>
      <c r="HQ37" t="s">
        <v>3</v>
      </c>
      <c r="IK37">
        <v>0</v>
      </c>
    </row>
    <row r="38" spans="1:245" x14ac:dyDescent="0.2">
      <c r="A38">
        <v>17</v>
      </c>
      <c r="B38">
        <v>1</v>
      </c>
      <c r="D38">
        <f>ROW(EtalonRes!A19)</f>
        <v>19</v>
      </c>
      <c r="E38" t="s">
        <v>41</v>
      </c>
      <c r="F38" t="s">
        <v>42</v>
      </c>
      <c r="G38" t="s">
        <v>43</v>
      </c>
      <c r="H38" t="s">
        <v>33</v>
      </c>
      <c r="I38">
        <v>1</v>
      </c>
      <c r="J38">
        <v>0</v>
      </c>
      <c r="K38">
        <v>1</v>
      </c>
      <c r="O38">
        <f t="shared" si="28"/>
        <v>259.62</v>
      </c>
      <c r="P38">
        <f t="shared" si="29"/>
        <v>0.28000000000000003</v>
      </c>
      <c r="Q38">
        <f t="shared" si="30"/>
        <v>0</v>
      </c>
      <c r="R38">
        <f t="shared" si="31"/>
        <v>0</v>
      </c>
      <c r="S38">
        <f t="shared" si="32"/>
        <v>259.33999999999997</v>
      </c>
      <c r="T38">
        <f t="shared" si="33"/>
        <v>0</v>
      </c>
      <c r="U38">
        <f t="shared" si="34"/>
        <v>0.42</v>
      </c>
      <c r="V38">
        <f t="shared" si="35"/>
        <v>0</v>
      </c>
      <c r="W38">
        <f t="shared" si="36"/>
        <v>0</v>
      </c>
      <c r="X38">
        <f t="shared" si="37"/>
        <v>181.54</v>
      </c>
      <c r="Y38">
        <f t="shared" si="38"/>
        <v>25.93</v>
      </c>
      <c r="AA38">
        <v>1470944657</v>
      </c>
      <c r="AB38">
        <f t="shared" si="39"/>
        <v>259.62</v>
      </c>
      <c r="AC38">
        <f>ROUND(((ES38*2)),6)</f>
        <v>0.28000000000000003</v>
      </c>
      <c r="AD38">
        <f>ROUND(((((ET38*2))-((EU38*2)))+AE38),6)</f>
        <v>0</v>
      </c>
      <c r="AE38">
        <f t="shared" ref="AE38:AF41" si="63">ROUND(((EU38*2)),6)</f>
        <v>0</v>
      </c>
      <c r="AF38">
        <f t="shared" si="63"/>
        <v>259.33999999999997</v>
      </c>
      <c r="AG38">
        <f t="shared" si="40"/>
        <v>0</v>
      </c>
      <c r="AH38">
        <f t="shared" ref="AH38:AI41" si="64">((EW38*2))</f>
        <v>0.42</v>
      </c>
      <c r="AI38">
        <f t="shared" si="64"/>
        <v>0</v>
      </c>
      <c r="AJ38">
        <f t="shared" si="41"/>
        <v>0</v>
      </c>
      <c r="AK38">
        <v>129.81</v>
      </c>
      <c r="AL38">
        <v>0.14000000000000001</v>
      </c>
      <c r="AM38">
        <v>0</v>
      </c>
      <c r="AN38">
        <v>0</v>
      </c>
      <c r="AO38">
        <v>129.66999999999999</v>
      </c>
      <c r="AP38">
        <v>0</v>
      </c>
      <c r="AQ38">
        <v>0.21</v>
      </c>
      <c r="AR38">
        <v>0</v>
      </c>
      <c r="AS38">
        <v>0</v>
      </c>
      <c r="AT38">
        <v>70</v>
      </c>
      <c r="AU38">
        <v>10</v>
      </c>
      <c r="AV38">
        <v>1</v>
      </c>
      <c r="AW38">
        <v>1</v>
      </c>
      <c r="AZ38">
        <v>1</v>
      </c>
      <c r="BA38">
        <v>1</v>
      </c>
      <c r="BB38">
        <v>1</v>
      </c>
      <c r="BC38">
        <v>1</v>
      </c>
      <c r="BD38" t="s">
        <v>3</v>
      </c>
      <c r="BE38" t="s">
        <v>3</v>
      </c>
      <c r="BF38" t="s">
        <v>3</v>
      </c>
      <c r="BG38" t="s">
        <v>3</v>
      </c>
      <c r="BH38">
        <v>0</v>
      </c>
      <c r="BI38">
        <v>4</v>
      </c>
      <c r="BJ38" t="s">
        <v>44</v>
      </c>
      <c r="BM38">
        <v>0</v>
      </c>
      <c r="BN38">
        <v>0</v>
      </c>
      <c r="BO38" t="s">
        <v>3</v>
      </c>
      <c r="BP38">
        <v>0</v>
      </c>
      <c r="BQ38">
        <v>1</v>
      </c>
      <c r="BR38">
        <v>0</v>
      </c>
      <c r="BS38">
        <v>1</v>
      </c>
      <c r="BT38">
        <v>1</v>
      </c>
      <c r="BU38">
        <v>1</v>
      </c>
      <c r="BV38">
        <v>1</v>
      </c>
      <c r="BW38">
        <v>1</v>
      </c>
      <c r="BX38">
        <v>1</v>
      </c>
      <c r="BY38" t="s">
        <v>3</v>
      </c>
      <c r="BZ38">
        <v>70</v>
      </c>
      <c r="CA38">
        <v>10</v>
      </c>
      <c r="CB38" t="s">
        <v>3</v>
      </c>
      <c r="CE38">
        <v>0</v>
      </c>
      <c r="CF38">
        <v>0</v>
      </c>
      <c r="CG38">
        <v>0</v>
      </c>
      <c r="CM38">
        <v>0</v>
      </c>
      <c r="CN38" t="s">
        <v>3</v>
      </c>
      <c r="CO38">
        <v>0</v>
      </c>
      <c r="CP38">
        <f t="shared" si="42"/>
        <v>259.61999999999995</v>
      </c>
      <c r="CQ38">
        <f t="shared" si="43"/>
        <v>0.28000000000000003</v>
      </c>
      <c r="CR38">
        <f>(((((ET38*2))*BB38-((EU38*2))*BS38)+AE38*BS38)*AV38)</f>
        <v>0</v>
      </c>
      <c r="CS38">
        <f t="shared" si="44"/>
        <v>0</v>
      </c>
      <c r="CT38">
        <f t="shared" si="45"/>
        <v>259.33999999999997</v>
      </c>
      <c r="CU38">
        <f t="shared" si="46"/>
        <v>0</v>
      </c>
      <c r="CV38">
        <f t="shared" si="47"/>
        <v>0.42</v>
      </c>
      <c r="CW38">
        <f t="shared" si="48"/>
        <v>0</v>
      </c>
      <c r="CX38">
        <f t="shared" si="49"/>
        <v>0</v>
      </c>
      <c r="CY38">
        <f t="shared" si="50"/>
        <v>181.53799999999998</v>
      </c>
      <c r="CZ38">
        <f t="shared" si="51"/>
        <v>25.933999999999997</v>
      </c>
      <c r="DC38" t="s">
        <v>3</v>
      </c>
      <c r="DD38" t="s">
        <v>45</v>
      </c>
      <c r="DE38" t="s">
        <v>45</v>
      </c>
      <c r="DF38" t="s">
        <v>45</v>
      </c>
      <c r="DG38" t="s">
        <v>45</v>
      </c>
      <c r="DH38" t="s">
        <v>3</v>
      </c>
      <c r="DI38" t="s">
        <v>45</v>
      </c>
      <c r="DJ38" t="s">
        <v>45</v>
      </c>
      <c r="DK38" t="s">
        <v>3</v>
      </c>
      <c r="DL38" t="s">
        <v>3</v>
      </c>
      <c r="DM38" t="s">
        <v>3</v>
      </c>
      <c r="DN38">
        <v>0</v>
      </c>
      <c r="DO38">
        <v>0</v>
      </c>
      <c r="DP38">
        <v>1</v>
      </c>
      <c r="DQ38">
        <v>1</v>
      </c>
      <c r="DU38">
        <v>16987630</v>
      </c>
      <c r="DV38" t="s">
        <v>33</v>
      </c>
      <c r="DW38" t="s">
        <v>33</v>
      </c>
      <c r="DX38">
        <v>1</v>
      </c>
      <c r="DZ38" t="s">
        <v>3</v>
      </c>
      <c r="EA38" t="s">
        <v>3</v>
      </c>
      <c r="EB38" t="s">
        <v>3</v>
      </c>
      <c r="EC38" t="s">
        <v>3</v>
      </c>
      <c r="EE38">
        <v>1441815344</v>
      </c>
      <c r="EF38">
        <v>1</v>
      </c>
      <c r="EG38" t="s">
        <v>21</v>
      </c>
      <c r="EH38">
        <v>0</v>
      </c>
      <c r="EI38" t="s">
        <v>3</v>
      </c>
      <c r="EJ38">
        <v>4</v>
      </c>
      <c r="EK38">
        <v>0</v>
      </c>
      <c r="EL38" t="s">
        <v>22</v>
      </c>
      <c r="EM38" t="s">
        <v>23</v>
      </c>
      <c r="EO38" t="s">
        <v>3</v>
      </c>
      <c r="EQ38">
        <v>0</v>
      </c>
      <c r="ER38">
        <v>129.81</v>
      </c>
      <c r="ES38">
        <v>0.14000000000000001</v>
      </c>
      <c r="ET38">
        <v>0</v>
      </c>
      <c r="EU38">
        <v>0</v>
      </c>
      <c r="EV38">
        <v>129.66999999999999</v>
      </c>
      <c r="EW38">
        <v>0.21</v>
      </c>
      <c r="EX38">
        <v>0</v>
      </c>
      <c r="EY38">
        <v>0</v>
      </c>
      <c r="FQ38">
        <v>0</v>
      </c>
      <c r="FR38">
        <f t="shared" si="52"/>
        <v>0</v>
      </c>
      <c r="FS38">
        <v>0</v>
      </c>
      <c r="FX38">
        <v>70</v>
      </c>
      <c r="FY38">
        <v>10</v>
      </c>
      <c r="GA38" t="s">
        <v>3</v>
      </c>
      <c r="GD38">
        <v>0</v>
      </c>
      <c r="GF38">
        <v>1700366654</v>
      </c>
      <c r="GG38">
        <v>2</v>
      </c>
      <c r="GH38">
        <v>1</v>
      </c>
      <c r="GI38">
        <v>-2</v>
      </c>
      <c r="GJ38">
        <v>0</v>
      </c>
      <c r="GK38">
        <f>ROUND(R38*(R12)/100,2)</f>
        <v>0</v>
      </c>
      <c r="GL38">
        <f t="shared" si="53"/>
        <v>0</v>
      </c>
      <c r="GM38">
        <f t="shared" si="54"/>
        <v>467.09</v>
      </c>
      <c r="GN38">
        <f t="shared" si="55"/>
        <v>0</v>
      </c>
      <c r="GO38">
        <f t="shared" si="56"/>
        <v>0</v>
      </c>
      <c r="GP38">
        <f t="shared" si="57"/>
        <v>467.09</v>
      </c>
      <c r="GR38">
        <v>0</v>
      </c>
      <c r="GS38">
        <v>3</v>
      </c>
      <c r="GT38">
        <v>0</v>
      </c>
      <c r="GU38" t="s">
        <v>3</v>
      </c>
      <c r="GV38">
        <f t="shared" si="58"/>
        <v>0</v>
      </c>
      <c r="GW38">
        <v>1</v>
      </c>
      <c r="GX38">
        <f t="shared" si="59"/>
        <v>0</v>
      </c>
      <c r="HA38">
        <v>0</v>
      </c>
      <c r="HB38">
        <v>0</v>
      </c>
      <c r="HC38">
        <f t="shared" si="60"/>
        <v>0</v>
      </c>
      <c r="HE38" t="s">
        <v>3</v>
      </c>
      <c r="HF38" t="s">
        <v>3</v>
      </c>
      <c r="HM38" t="s">
        <v>3</v>
      </c>
      <c r="HN38" t="s">
        <v>3</v>
      </c>
      <c r="HO38" t="s">
        <v>3</v>
      </c>
      <c r="HP38" t="s">
        <v>3</v>
      </c>
      <c r="HQ38" t="s">
        <v>3</v>
      </c>
      <c r="IK38">
        <v>0</v>
      </c>
    </row>
    <row r="39" spans="1:245" x14ac:dyDescent="0.2">
      <c r="A39">
        <v>17</v>
      </c>
      <c r="B39">
        <v>1</v>
      </c>
      <c r="D39">
        <f>ROW(EtalonRes!A26)</f>
        <v>26</v>
      </c>
      <c r="E39" t="s">
        <v>46</v>
      </c>
      <c r="F39" t="s">
        <v>47</v>
      </c>
      <c r="G39" t="s">
        <v>48</v>
      </c>
      <c r="H39" t="s">
        <v>33</v>
      </c>
      <c r="I39">
        <v>2</v>
      </c>
      <c r="J39">
        <v>0</v>
      </c>
      <c r="K39">
        <v>2</v>
      </c>
      <c r="O39">
        <f t="shared" si="28"/>
        <v>22390.560000000001</v>
      </c>
      <c r="P39">
        <f t="shared" si="29"/>
        <v>2152.44</v>
      </c>
      <c r="Q39">
        <f t="shared" si="30"/>
        <v>0</v>
      </c>
      <c r="R39">
        <f t="shared" si="31"/>
        <v>0</v>
      </c>
      <c r="S39">
        <f t="shared" si="32"/>
        <v>20238.12</v>
      </c>
      <c r="T39">
        <f t="shared" si="33"/>
        <v>0</v>
      </c>
      <c r="U39">
        <f t="shared" si="34"/>
        <v>36</v>
      </c>
      <c r="V39">
        <f t="shared" si="35"/>
        <v>0</v>
      </c>
      <c r="W39">
        <f t="shared" si="36"/>
        <v>0</v>
      </c>
      <c r="X39">
        <f t="shared" si="37"/>
        <v>14166.68</v>
      </c>
      <c r="Y39">
        <f t="shared" si="38"/>
        <v>2023.81</v>
      </c>
      <c r="AA39">
        <v>1470944657</v>
      </c>
      <c r="AB39">
        <f t="shared" si="39"/>
        <v>11195.28</v>
      </c>
      <c r="AC39">
        <f>ROUND(((ES39*2)),6)</f>
        <v>1076.22</v>
      </c>
      <c r="AD39">
        <f>ROUND(((((ET39*2))-((EU39*2)))+AE39),6)</f>
        <v>0</v>
      </c>
      <c r="AE39">
        <f t="shared" si="63"/>
        <v>0</v>
      </c>
      <c r="AF39">
        <f t="shared" si="63"/>
        <v>10119.06</v>
      </c>
      <c r="AG39">
        <f t="shared" si="40"/>
        <v>0</v>
      </c>
      <c r="AH39">
        <f t="shared" si="64"/>
        <v>18</v>
      </c>
      <c r="AI39">
        <f t="shared" si="64"/>
        <v>0</v>
      </c>
      <c r="AJ39">
        <f t="shared" si="41"/>
        <v>0</v>
      </c>
      <c r="AK39">
        <v>5597.64</v>
      </c>
      <c r="AL39">
        <v>538.11</v>
      </c>
      <c r="AM39">
        <v>0</v>
      </c>
      <c r="AN39">
        <v>0</v>
      </c>
      <c r="AO39">
        <v>5059.53</v>
      </c>
      <c r="AP39">
        <v>0</v>
      </c>
      <c r="AQ39">
        <v>9</v>
      </c>
      <c r="AR39">
        <v>0</v>
      </c>
      <c r="AS39">
        <v>0</v>
      </c>
      <c r="AT39">
        <v>70</v>
      </c>
      <c r="AU39">
        <v>10</v>
      </c>
      <c r="AV39">
        <v>1</v>
      </c>
      <c r="AW39">
        <v>1</v>
      </c>
      <c r="AZ39">
        <v>1</v>
      </c>
      <c r="BA39">
        <v>1</v>
      </c>
      <c r="BB39">
        <v>1</v>
      </c>
      <c r="BC39">
        <v>1</v>
      </c>
      <c r="BD39" t="s">
        <v>3</v>
      </c>
      <c r="BE39" t="s">
        <v>3</v>
      </c>
      <c r="BF39" t="s">
        <v>3</v>
      </c>
      <c r="BG39" t="s">
        <v>3</v>
      </c>
      <c r="BH39">
        <v>0</v>
      </c>
      <c r="BI39">
        <v>4</v>
      </c>
      <c r="BJ39" t="s">
        <v>49</v>
      </c>
      <c r="BM39">
        <v>0</v>
      </c>
      <c r="BN39">
        <v>0</v>
      </c>
      <c r="BO39" t="s">
        <v>3</v>
      </c>
      <c r="BP39">
        <v>0</v>
      </c>
      <c r="BQ39">
        <v>1</v>
      </c>
      <c r="BR39">
        <v>0</v>
      </c>
      <c r="BS39">
        <v>1</v>
      </c>
      <c r="BT39">
        <v>1</v>
      </c>
      <c r="BU39">
        <v>1</v>
      </c>
      <c r="BV39">
        <v>1</v>
      </c>
      <c r="BW39">
        <v>1</v>
      </c>
      <c r="BX39">
        <v>1</v>
      </c>
      <c r="BY39" t="s">
        <v>3</v>
      </c>
      <c r="BZ39">
        <v>70</v>
      </c>
      <c r="CA39">
        <v>10</v>
      </c>
      <c r="CB39" t="s">
        <v>3</v>
      </c>
      <c r="CE39">
        <v>0</v>
      </c>
      <c r="CF39">
        <v>0</v>
      </c>
      <c r="CG39">
        <v>0</v>
      </c>
      <c r="CM39">
        <v>0</v>
      </c>
      <c r="CN39" t="s">
        <v>3</v>
      </c>
      <c r="CO39">
        <v>0</v>
      </c>
      <c r="CP39">
        <f t="shared" si="42"/>
        <v>22390.559999999998</v>
      </c>
      <c r="CQ39">
        <f t="shared" si="43"/>
        <v>1076.22</v>
      </c>
      <c r="CR39">
        <f>(((((ET39*2))*BB39-((EU39*2))*BS39)+AE39*BS39)*AV39)</f>
        <v>0</v>
      </c>
      <c r="CS39">
        <f t="shared" si="44"/>
        <v>0</v>
      </c>
      <c r="CT39">
        <f t="shared" si="45"/>
        <v>10119.06</v>
      </c>
      <c r="CU39">
        <f t="shared" si="46"/>
        <v>0</v>
      </c>
      <c r="CV39">
        <f t="shared" si="47"/>
        <v>18</v>
      </c>
      <c r="CW39">
        <f t="shared" si="48"/>
        <v>0</v>
      </c>
      <c r="CX39">
        <f t="shared" si="49"/>
        <v>0</v>
      </c>
      <c r="CY39">
        <f t="shared" si="50"/>
        <v>14166.683999999999</v>
      </c>
      <c r="CZ39">
        <f t="shared" si="51"/>
        <v>2023.8119999999999</v>
      </c>
      <c r="DC39" t="s">
        <v>3</v>
      </c>
      <c r="DD39" t="s">
        <v>45</v>
      </c>
      <c r="DE39" t="s">
        <v>45</v>
      </c>
      <c r="DF39" t="s">
        <v>45</v>
      </c>
      <c r="DG39" t="s">
        <v>45</v>
      </c>
      <c r="DH39" t="s">
        <v>3</v>
      </c>
      <c r="DI39" t="s">
        <v>45</v>
      </c>
      <c r="DJ39" t="s">
        <v>45</v>
      </c>
      <c r="DK39" t="s">
        <v>3</v>
      </c>
      <c r="DL39" t="s">
        <v>3</v>
      </c>
      <c r="DM39" t="s">
        <v>3</v>
      </c>
      <c r="DN39">
        <v>0</v>
      </c>
      <c r="DO39">
        <v>0</v>
      </c>
      <c r="DP39">
        <v>1</v>
      </c>
      <c r="DQ39">
        <v>1</v>
      </c>
      <c r="DU39">
        <v>16987630</v>
      </c>
      <c r="DV39" t="s">
        <v>33</v>
      </c>
      <c r="DW39" t="s">
        <v>33</v>
      </c>
      <c r="DX39">
        <v>1</v>
      </c>
      <c r="DZ39" t="s">
        <v>3</v>
      </c>
      <c r="EA39" t="s">
        <v>3</v>
      </c>
      <c r="EB39" t="s">
        <v>3</v>
      </c>
      <c r="EC39" t="s">
        <v>3</v>
      </c>
      <c r="EE39">
        <v>1441815344</v>
      </c>
      <c r="EF39">
        <v>1</v>
      </c>
      <c r="EG39" t="s">
        <v>21</v>
      </c>
      <c r="EH39">
        <v>0</v>
      </c>
      <c r="EI39" t="s">
        <v>3</v>
      </c>
      <c r="EJ39">
        <v>4</v>
      </c>
      <c r="EK39">
        <v>0</v>
      </c>
      <c r="EL39" t="s">
        <v>22</v>
      </c>
      <c r="EM39" t="s">
        <v>23</v>
      </c>
      <c r="EO39" t="s">
        <v>3</v>
      </c>
      <c r="EQ39">
        <v>0</v>
      </c>
      <c r="ER39">
        <v>5597.64</v>
      </c>
      <c r="ES39">
        <v>538.11</v>
      </c>
      <c r="ET39">
        <v>0</v>
      </c>
      <c r="EU39">
        <v>0</v>
      </c>
      <c r="EV39">
        <v>5059.53</v>
      </c>
      <c r="EW39">
        <v>9</v>
      </c>
      <c r="EX39">
        <v>0</v>
      </c>
      <c r="EY39">
        <v>0</v>
      </c>
      <c r="FQ39">
        <v>0</v>
      </c>
      <c r="FR39">
        <f t="shared" si="52"/>
        <v>0</v>
      </c>
      <c r="FS39">
        <v>0</v>
      </c>
      <c r="FX39">
        <v>70</v>
      </c>
      <c r="FY39">
        <v>10</v>
      </c>
      <c r="GA39" t="s">
        <v>3</v>
      </c>
      <c r="GD39">
        <v>0</v>
      </c>
      <c r="GF39">
        <v>1290268158</v>
      </c>
      <c r="GG39">
        <v>2</v>
      </c>
      <c r="GH39">
        <v>1</v>
      </c>
      <c r="GI39">
        <v>-2</v>
      </c>
      <c r="GJ39">
        <v>0</v>
      </c>
      <c r="GK39">
        <f>ROUND(R39*(R12)/100,2)</f>
        <v>0</v>
      </c>
      <c r="GL39">
        <f t="shared" si="53"/>
        <v>0</v>
      </c>
      <c r="GM39">
        <f t="shared" si="54"/>
        <v>38581.050000000003</v>
      </c>
      <c r="GN39">
        <f t="shared" si="55"/>
        <v>0</v>
      </c>
      <c r="GO39">
        <f t="shared" si="56"/>
        <v>0</v>
      </c>
      <c r="GP39">
        <f t="shared" si="57"/>
        <v>38581.050000000003</v>
      </c>
      <c r="GR39">
        <v>0</v>
      </c>
      <c r="GS39">
        <v>3</v>
      </c>
      <c r="GT39">
        <v>0</v>
      </c>
      <c r="GU39" t="s">
        <v>3</v>
      </c>
      <c r="GV39">
        <f t="shared" si="58"/>
        <v>0</v>
      </c>
      <c r="GW39">
        <v>1</v>
      </c>
      <c r="GX39">
        <f t="shared" si="59"/>
        <v>0</v>
      </c>
      <c r="HA39">
        <v>0</v>
      </c>
      <c r="HB39">
        <v>0</v>
      </c>
      <c r="HC39">
        <f t="shared" si="60"/>
        <v>0</v>
      </c>
      <c r="HE39" t="s">
        <v>3</v>
      </c>
      <c r="HF39" t="s">
        <v>3</v>
      </c>
      <c r="HM39" t="s">
        <v>3</v>
      </c>
      <c r="HN39" t="s">
        <v>3</v>
      </c>
      <c r="HO39" t="s">
        <v>3</v>
      </c>
      <c r="HP39" t="s">
        <v>3</v>
      </c>
      <c r="HQ39" t="s">
        <v>3</v>
      </c>
      <c r="IK39">
        <v>0</v>
      </c>
    </row>
    <row r="40" spans="1:245" x14ac:dyDescent="0.2">
      <c r="A40">
        <v>17</v>
      </c>
      <c r="B40">
        <v>1</v>
      </c>
      <c r="D40">
        <f>ROW(EtalonRes!A27)</f>
        <v>27</v>
      </c>
      <c r="E40" t="s">
        <v>50</v>
      </c>
      <c r="F40" t="s">
        <v>51</v>
      </c>
      <c r="G40" t="s">
        <v>52</v>
      </c>
      <c r="H40" t="s">
        <v>53</v>
      </c>
      <c r="I40">
        <f>ROUND((1)/10,9)</f>
        <v>0.1</v>
      </c>
      <c r="J40">
        <v>0</v>
      </c>
      <c r="K40">
        <f>ROUND((1)/10,9)</f>
        <v>0.1</v>
      </c>
      <c r="O40">
        <f t="shared" si="28"/>
        <v>287.75</v>
      </c>
      <c r="P40">
        <f t="shared" si="29"/>
        <v>0</v>
      </c>
      <c r="Q40">
        <f t="shared" si="30"/>
        <v>0</v>
      </c>
      <c r="R40">
        <f t="shared" si="31"/>
        <v>0</v>
      </c>
      <c r="S40">
        <f t="shared" si="32"/>
        <v>287.75</v>
      </c>
      <c r="T40">
        <f t="shared" si="33"/>
        <v>0</v>
      </c>
      <c r="U40">
        <f t="shared" si="34"/>
        <v>0.46600000000000003</v>
      </c>
      <c r="V40">
        <f t="shared" si="35"/>
        <v>0</v>
      </c>
      <c r="W40">
        <f t="shared" si="36"/>
        <v>0</v>
      </c>
      <c r="X40">
        <f t="shared" si="37"/>
        <v>201.43</v>
      </c>
      <c r="Y40">
        <f t="shared" si="38"/>
        <v>28.78</v>
      </c>
      <c r="AA40">
        <v>1470944657</v>
      </c>
      <c r="AB40">
        <f t="shared" si="39"/>
        <v>2877.5</v>
      </c>
      <c r="AC40">
        <f>ROUND(((ES40*2)),6)</f>
        <v>0</v>
      </c>
      <c r="AD40">
        <f>ROUND(((((ET40*2))-((EU40*2)))+AE40),6)</f>
        <v>0</v>
      </c>
      <c r="AE40">
        <f t="shared" si="63"/>
        <v>0</v>
      </c>
      <c r="AF40">
        <f t="shared" si="63"/>
        <v>2877.5</v>
      </c>
      <c r="AG40">
        <f t="shared" si="40"/>
        <v>0</v>
      </c>
      <c r="AH40">
        <f t="shared" si="64"/>
        <v>4.66</v>
      </c>
      <c r="AI40">
        <f t="shared" si="64"/>
        <v>0</v>
      </c>
      <c r="AJ40">
        <f t="shared" si="41"/>
        <v>0</v>
      </c>
      <c r="AK40">
        <v>1438.75</v>
      </c>
      <c r="AL40">
        <v>0</v>
      </c>
      <c r="AM40">
        <v>0</v>
      </c>
      <c r="AN40">
        <v>0</v>
      </c>
      <c r="AO40">
        <v>1438.75</v>
      </c>
      <c r="AP40">
        <v>0</v>
      </c>
      <c r="AQ40">
        <v>2.33</v>
      </c>
      <c r="AR40">
        <v>0</v>
      </c>
      <c r="AS40">
        <v>0</v>
      </c>
      <c r="AT40">
        <v>70</v>
      </c>
      <c r="AU40">
        <v>10</v>
      </c>
      <c r="AV40">
        <v>1</v>
      </c>
      <c r="AW40">
        <v>1</v>
      </c>
      <c r="AZ40">
        <v>1</v>
      </c>
      <c r="BA40">
        <v>1</v>
      </c>
      <c r="BB40">
        <v>1</v>
      </c>
      <c r="BC40">
        <v>1</v>
      </c>
      <c r="BD40" t="s">
        <v>3</v>
      </c>
      <c r="BE40" t="s">
        <v>3</v>
      </c>
      <c r="BF40" t="s">
        <v>3</v>
      </c>
      <c r="BG40" t="s">
        <v>3</v>
      </c>
      <c r="BH40">
        <v>0</v>
      </c>
      <c r="BI40">
        <v>4</v>
      </c>
      <c r="BJ40" t="s">
        <v>54</v>
      </c>
      <c r="BM40">
        <v>0</v>
      </c>
      <c r="BN40">
        <v>0</v>
      </c>
      <c r="BO40" t="s">
        <v>3</v>
      </c>
      <c r="BP40">
        <v>0</v>
      </c>
      <c r="BQ40">
        <v>1</v>
      </c>
      <c r="BR40">
        <v>0</v>
      </c>
      <c r="BS40">
        <v>1</v>
      </c>
      <c r="BT40">
        <v>1</v>
      </c>
      <c r="BU40">
        <v>1</v>
      </c>
      <c r="BV40">
        <v>1</v>
      </c>
      <c r="BW40">
        <v>1</v>
      </c>
      <c r="BX40">
        <v>1</v>
      </c>
      <c r="BY40" t="s">
        <v>3</v>
      </c>
      <c r="BZ40">
        <v>70</v>
      </c>
      <c r="CA40">
        <v>10</v>
      </c>
      <c r="CB40" t="s">
        <v>3</v>
      </c>
      <c r="CE40">
        <v>0</v>
      </c>
      <c r="CF40">
        <v>0</v>
      </c>
      <c r="CG40">
        <v>0</v>
      </c>
      <c r="CM40">
        <v>0</v>
      </c>
      <c r="CN40" t="s">
        <v>3</v>
      </c>
      <c r="CO40">
        <v>0</v>
      </c>
      <c r="CP40">
        <f t="shared" si="42"/>
        <v>287.75</v>
      </c>
      <c r="CQ40">
        <f t="shared" si="43"/>
        <v>0</v>
      </c>
      <c r="CR40">
        <f>(((((ET40*2))*BB40-((EU40*2))*BS40)+AE40*BS40)*AV40)</f>
        <v>0</v>
      </c>
      <c r="CS40">
        <f t="shared" si="44"/>
        <v>0</v>
      </c>
      <c r="CT40">
        <f t="shared" si="45"/>
        <v>2877.5</v>
      </c>
      <c r="CU40">
        <f t="shared" si="46"/>
        <v>0</v>
      </c>
      <c r="CV40">
        <f t="shared" si="47"/>
        <v>4.66</v>
      </c>
      <c r="CW40">
        <f t="shared" si="48"/>
        <v>0</v>
      </c>
      <c r="CX40">
        <f t="shared" si="49"/>
        <v>0</v>
      </c>
      <c r="CY40">
        <f t="shared" si="50"/>
        <v>201.42500000000001</v>
      </c>
      <c r="CZ40">
        <f t="shared" si="51"/>
        <v>28.774999999999999</v>
      </c>
      <c r="DC40" t="s">
        <v>3</v>
      </c>
      <c r="DD40" t="s">
        <v>45</v>
      </c>
      <c r="DE40" t="s">
        <v>45</v>
      </c>
      <c r="DF40" t="s">
        <v>45</v>
      </c>
      <c r="DG40" t="s">
        <v>45</v>
      </c>
      <c r="DH40" t="s">
        <v>3</v>
      </c>
      <c r="DI40" t="s">
        <v>45</v>
      </c>
      <c r="DJ40" t="s">
        <v>45</v>
      </c>
      <c r="DK40" t="s">
        <v>3</v>
      </c>
      <c r="DL40" t="s">
        <v>3</v>
      </c>
      <c r="DM40" t="s">
        <v>3</v>
      </c>
      <c r="DN40">
        <v>0</v>
      </c>
      <c r="DO40">
        <v>0</v>
      </c>
      <c r="DP40">
        <v>1</v>
      </c>
      <c r="DQ40">
        <v>1</v>
      </c>
      <c r="DU40">
        <v>16987630</v>
      </c>
      <c r="DV40" t="s">
        <v>53</v>
      </c>
      <c r="DW40" t="s">
        <v>53</v>
      </c>
      <c r="DX40">
        <v>10</v>
      </c>
      <c r="DZ40" t="s">
        <v>3</v>
      </c>
      <c r="EA40" t="s">
        <v>3</v>
      </c>
      <c r="EB40" t="s">
        <v>3</v>
      </c>
      <c r="EC40" t="s">
        <v>3</v>
      </c>
      <c r="EE40">
        <v>1441815344</v>
      </c>
      <c r="EF40">
        <v>1</v>
      </c>
      <c r="EG40" t="s">
        <v>21</v>
      </c>
      <c r="EH40">
        <v>0</v>
      </c>
      <c r="EI40" t="s">
        <v>3</v>
      </c>
      <c r="EJ40">
        <v>4</v>
      </c>
      <c r="EK40">
        <v>0</v>
      </c>
      <c r="EL40" t="s">
        <v>22</v>
      </c>
      <c r="EM40" t="s">
        <v>23</v>
      </c>
      <c r="EO40" t="s">
        <v>3</v>
      </c>
      <c r="EQ40">
        <v>0</v>
      </c>
      <c r="ER40">
        <v>1438.75</v>
      </c>
      <c r="ES40">
        <v>0</v>
      </c>
      <c r="ET40">
        <v>0</v>
      </c>
      <c r="EU40">
        <v>0</v>
      </c>
      <c r="EV40">
        <v>1438.75</v>
      </c>
      <c r="EW40">
        <v>2.33</v>
      </c>
      <c r="EX40">
        <v>0</v>
      </c>
      <c r="EY40">
        <v>0</v>
      </c>
      <c r="FQ40">
        <v>0</v>
      </c>
      <c r="FR40">
        <f t="shared" si="52"/>
        <v>0</v>
      </c>
      <c r="FS40">
        <v>0</v>
      </c>
      <c r="FX40">
        <v>70</v>
      </c>
      <c r="FY40">
        <v>10</v>
      </c>
      <c r="GA40" t="s">
        <v>3</v>
      </c>
      <c r="GD40">
        <v>0</v>
      </c>
      <c r="GF40">
        <v>103333465</v>
      </c>
      <c r="GG40">
        <v>2</v>
      </c>
      <c r="GH40">
        <v>1</v>
      </c>
      <c r="GI40">
        <v>-2</v>
      </c>
      <c r="GJ40">
        <v>0</v>
      </c>
      <c r="GK40">
        <f>ROUND(R40*(R12)/100,2)</f>
        <v>0</v>
      </c>
      <c r="GL40">
        <f t="shared" si="53"/>
        <v>0</v>
      </c>
      <c r="GM40">
        <f t="shared" si="54"/>
        <v>517.96</v>
      </c>
      <c r="GN40">
        <f t="shared" si="55"/>
        <v>0</v>
      </c>
      <c r="GO40">
        <f t="shared" si="56"/>
        <v>0</v>
      </c>
      <c r="GP40">
        <f t="shared" si="57"/>
        <v>517.96</v>
      </c>
      <c r="GR40">
        <v>0</v>
      </c>
      <c r="GS40">
        <v>3</v>
      </c>
      <c r="GT40">
        <v>0</v>
      </c>
      <c r="GU40" t="s">
        <v>3</v>
      </c>
      <c r="GV40">
        <f t="shared" si="58"/>
        <v>0</v>
      </c>
      <c r="GW40">
        <v>1</v>
      </c>
      <c r="GX40">
        <f t="shared" si="59"/>
        <v>0</v>
      </c>
      <c r="HA40">
        <v>0</v>
      </c>
      <c r="HB40">
        <v>0</v>
      </c>
      <c r="HC40">
        <f t="shared" si="60"/>
        <v>0</v>
      </c>
      <c r="HE40" t="s">
        <v>3</v>
      </c>
      <c r="HF40" t="s">
        <v>3</v>
      </c>
      <c r="HM40" t="s">
        <v>3</v>
      </c>
      <c r="HN40" t="s">
        <v>3</v>
      </c>
      <c r="HO40" t="s">
        <v>3</v>
      </c>
      <c r="HP40" t="s">
        <v>3</v>
      </c>
      <c r="HQ40" t="s">
        <v>3</v>
      </c>
      <c r="IK40">
        <v>0</v>
      </c>
    </row>
    <row r="41" spans="1:245" x14ac:dyDescent="0.2">
      <c r="A41">
        <v>17</v>
      </c>
      <c r="B41">
        <v>1</v>
      </c>
      <c r="D41">
        <f>ROW(EtalonRes!A30)</f>
        <v>30</v>
      </c>
      <c r="E41" t="s">
        <v>55</v>
      </c>
      <c r="F41" t="s">
        <v>56</v>
      </c>
      <c r="G41" t="s">
        <v>57</v>
      </c>
      <c r="H41" t="s">
        <v>58</v>
      </c>
      <c r="I41">
        <f>ROUND((1)/100,9)</f>
        <v>0.01</v>
      </c>
      <c r="J41">
        <v>0</v>
      </c>
      <c r="K41">
        <f>ROUND((1)/100,9)</f>
        <v>0.01</v>
      </c>
      <c r="O41">
        <f t="shared" si="28"/>
        <v>560.15</v>
      </c>
      <c r="P41">
        <f t="shared" si="29"/>
        <v>0.19</v>
      </c>
      <c r="Q41">
        <f t="shared" si="30"/>
        <v>78.180000000000007</v>
      </c>
      <c r="R41">
        <f t="shared" si="31"/>
        <v>49.57</v>
      </c>
      <c r="S41">
        <f t="shared" si="32"/>
        <v>481.78</v>
      </c>
      <c r="T41">
        <f t="shared" si="33"/>
        <v>0</v>
      </c>
      <c r="U41">
        <f t="shared" si="34"/>
        <v>0.9</v>
      </c>
      <c r="V41">
        <f t="shared" si="35"/>
        <v>0</v>
      </c>
      <c r="W41">
        <f t="shared" si="36"/>
        <v>0</v>
      </c>
      <c r="X41">
        <f t="shared" si="37"/>
        <v>337.25</v>
      </c>
      <c r="Y41">
        <f t="shared" si="38"/>
        <v>48.18</v>
      </c>
      <c r="AA41">
        <v>1470944657</v>
      </c>
      <c r="AB41">
        <f t="shared" si="39"/>
        <v>56015.3</v>
      </c>
      <c r="AC41">
        <f>ROUND(((ES41*2)),6)</f>
        <v>18.899999999999999</v>
      </c>
      <c r="AD41">
        <f>ROUND(((((ET41*2))-((EU41*2)))+AE41),6)</f>
        <v>7818.06</v>
      </c>
      <c r="AE41">
        <f t="shared" si="63"/>
        <v>4957.2</v>
      </c>
      <c r="AF41">
        <f t="shared" si="63"/>
        <v>48178.34</v>
      </c>
      <c r="AG41">
        <f t="shared" si="40"/>
        <v>0</v>
      </c>
      <c r="AH41">
        <f t="shared" si="64"/>
        <v>90</v>
      </c>
      <c r="AI41">
        <f t="shared" si="64"/>
        <v>0</v>
      </c>
      <c r="AJ41">
        <f t="shared" si="41"/>
        <v>0</v>
      </c>
      <c r="AK41">
        <v>28007.65</v>
      </c>
      <c r="AL41">
        <v>9.4499999999999993</v>
      </c>
      <c r="AM41">
        <v>3909.03</v>
      </c>
      <c r="AN41">
        <v>2478.6</v>
      </c>
      <c r="AO41">
        <v>24089.17</v>
      </c>
      <c r="AP41">
        <v>0</v>
      </c>
      <c r="AQ41">
        <v>45</v>
      </c>
      <c r="AR41">
        <v>0</v>
      </c>
      <c r="AS41">
        <v>0</v>
      </c>
      <c r="AT41">
        <v>70</v>
      </c>
      <c r="AU41">
        <v>10</v>
      </c>
      <c r="AV41">
        <v>1</v>
      </c>
      <c r="AW41">
        <v>1</v>
      </c>
      <c r="AZ41">
        <v>1</v>
      </c>
      <c r="BA41">
        <v>1</v>
      </c>
      <c r="BB41">
        <v>1</v>
      </c>
      <c r="BC41">
        <v>1</v>
      </c>
      <c r="BD41" t="s">
        <v>3</v>
      </c>
      <c r="BE41" t="s">
        <v>3</v>
      </c>
      <c r="BF41" t="s">
        <v>3</v>
      </c>
      <c r="BG41" t="s">
        <v>3</v>
      </c>
      <c r="BH41">
        <v>0</v>
      </c>
      <c r="BI41">
        <v>4</v>
      </c>
      <c r="BJ41" t="s">
        <v>59</v>
      </c>
      <c r="BM41">
        <v>0</v>
      </c>
      <c r="BN41">
        <v>0</v>
      </c>
      <c r="BO41" t="s">
        <v>3</v>
      </c>
      <c r="BP41">
        <v>0</v>
      </c>
      <c r="BQ41">
        <v>1</v>
      </c>
      <c r="BR41">
        <v>0</v>
      </c>
      <c r="BS41">
        <v>1</v>
      </c>
      <c r="BT41">
        <v>1</v>
      </c>
      <c r="BU41">
        <v>1</v>
      </c>
      <c r="BV41">
        <v>1</v>
      </c>
      <c r="BW41">
        <v>1</v>
      </c>
      <c r="BX41">
        <v>1</v>
      </c>
      <c r="BY41" t="s">
        <v>3</v>
      </c>
      <c r="BZ41">
        <v>70</v>
      </c>
      <c r="CA41">
        <v>10</v>
      </c>
      <c r="CB41" t="s">
        <v>3</v>
      </c>
      <c r="CE41">
        <v>0</v>
      </c>
      <c r="CF41">
        <v>0</v>
      </c>
      <c r="CG41">
        <v>0</v>
      </c>
      <c r="CM41">
        <v>0</v>
      </c>
      <c r="CN41" t="s">
        <v>3</v>
      </c>
      <c r="CO41">
        <v>0</v>
      </c>
      <c r="CP41">
        <f t="shared" si="42"/>
        <v>560.15</v>
      </c>
      <c r="CQ41">
        <f t="shared" si="43"/>
        <v>18.899999999999999</v>
      </c>
      <c r="CR41">
        <f>(((((ET41*2))*BB41-((EU41*2))*BS41)+AE41*BS41)*AV41)</f>
        <v>7818.06</v>
      </c>
      <c r="CS41">
        <f t="shared" si="44"/>
        <v>4957.2</v>
      </c>
      <c r="CT41">
        <f t="shared" si="45"/>
        <v>48178.34</v>
      </c>
      <c r="CU41">
        <f t="shared" si="46"/>
        <v>0</v>
      </c>
      <c r="CV41">
        <f t="shared" si="47"/>
        <v>90</v>
      </c>
      <c r="CW41">
        <f t="shared" si="48"/>
        <v>0</v>
      </c>
      <c r="CX41">
        <f t="shared" si="49"/>
        <v>0</v>
      </c>
      <c r="CY41">
        <f t="shared" si="50"/>
        <v>337.24599999999998</v>
      </c>
      <c r="CZ41">
        <f t="shared" si="51"/>
        <v>48.17799999999999</v>
      </c>
      <c r="DC41" t="s">
        <v>3</v>
      </c>
      <c r="DD41" t="s">
        <v>45</v>
      </c>
      <c r="DE41" t="s">
        <v>45</v>
      </c>
      <c r="DF41" t="s">
        <v>45</v>
      </c>
      <c r="DG41" t="s">
        <v>45</v>
      </c>
      <c r="DH41" t="s">
        <v>3</v>
      </c>
      <c r="DI41" t="s">
        <v>45</v>
      </c>
      <c r="DJ41" t="s">
        <v>45</v>
      </c>
      <c r="DK41" t="s">
        <v>3</v>
      </c>
      <c r="DL41" t="s">
        <v>3</v>
      </c>
      <c r="DM41" t="s">
        <v>3</v>
      </c>
      <c r="DN41">
        <v>0</v>
      </c>
      <c r="DO41">
        <v>0</v>
      </c>
      <c r="DP41">
        <v>1</v>
      </c>
      <c r="DQ41">
        <v>1</v>
      </c>
      <c r="DU41">
        <v>16987630</v>
      </c>
      <c r="DV41" t="s">
        <v>58</v>
      </c>
      <c r="DW41" t="s">
        <v>58</v>
      </c>
      <c r="DX41">
        <v>100</v>
      </c>
      <c r="DZ41" t="s">
        <v>3</v>
      </c>
      <c r="EA41" t="s">
        <v>3</v>
      </c>
      <c r="EB41" t="s">
        <v>3</v>
      </c>
      <c r="EC41" t="s">
        <v>3</v>
      </c>
      <c r="EE41">
        <v>1441815344</v>
      </c>
      <c r="EF41">
        <v>1</v>
      </c>
      <c r="EG41" t="s">
        <v>21</v>
      </c>
      <c r="EH41">
        <v>0</v>
      </c>
      <c r="EI41" t="s">
        <v>3</v>
      </c>
      <c r="EJ41">
        <v>4</v>
      </c>
      <c r="EK41">
        <v>0</v>
      </c>
      <c r="EL41" t="s">
        <v>22</v>
      </c>
      <c r="EM41" t="s">
        <v>23</v>
      </c>
      <c r="EO41" t="s">
        <v>3</v>
      </c>
      <c r="EQ41">
        <v>0</v>
      </c>
      <c r="ER41">
        <v>28007.65</v>
      </c>
      <c r="ES41">
        <v>9.4499999999999993</v>
      </c>
      <c r="ET41">
        <v>3909.03</v>
      </c>
      <c r="EU41">
        <v>2478.6</v>
      </c>
      <c r="EV41">
        <v>24089.17</v>
      </c>
      <c r="EW41">
        <v>45</v>
      </c>
      <c r="EX41">
        <v>0</v>
      </c>
      <c r="EY41">
        <v>0</v>
      </c>
      <c r="FQ41">
        <v>0</v>
      </c>
      <c r="FR41">
        <f t="shared" si="52"/>
        <v>0</v>
      </c>
      <c r="FS41">
        <v>0</v>
      </c>
      <c r="FX41">
        <v>70</v>
      </c>
      <c r="FY41">
        <v>10</v>
      </c>
      <c r="GA41" t="s">
        <v>3</v>
      </c>
      <c r="GD41">
        <v>0</v>
      </c>
      <c r="GF41">
        <v>540154650</v>
      </c>
      <c r="GG41">
        <v>2</v>
      </c>
      <c r="GH41">
        <v>1</v>
      </c>
      <c r="GI41">
        <v>-2</v>
      </c>
      <c r="GJ41">
        <v>0</v>
      </c>
      <c r="GK41">
        <f>ROUND(R41*(R12)/100,2)</f>
        <v>53.54</v>
      </c>
      <c r="GL41">
        <f t="shared" si="53"/>
        <v>0</v>
      </c>
      <c r="GM41">
        <f t="shared" si="54"/>
        <v>999.12</v>
      </c>
      <c r="GN41">
        <f t="shared" si="55"/>
        <v>0</v>
      </c>
      <c r="GO41">
        <f t="shared" si="56"/>
        <v>0</v>
      </c>
      <c r="GP41">
        <f t="shared" si="57"/>
        <v>999.12</v>
      </c>
      <c r="GR41">
        <v>0</v>
      </c>
      <c r="GS41">
        <v>3</v>
      </c>
      <c r="GT41">
        <v>0</v>
      </c>
      <c r="GU41" t="s">
        <v>3</v>
      </c>
      <c r="GV41">
        <f t="shared" si="58"/>
        <v>0</v>
      </c>
      <c r="GW41">
        <v>1</v>
      </c>
      <c r="GX41">
        <f t="shared" si="59"/>
        <v>0</v>
      </c>
      <c r="HA41">
        <v>0</v>
      </c>
      <c r="HB41">
        <v>0</v>
      </c>
      <c r="HC41">
        <f t="shared" si="60"/>
        <v>0</v>
      </c>
      <c r="HE41" t="s">
        <v>3</v>
      </c>
      <c r="HF41" t="s">
        <v>3</v>
      </c>
      <c r="HM41" t="s">
        <v>3</v>
      </c>
      <c r="HN41" t="s">
        <v>3</v>
      </c>
      <c r="HO41" t="s">
        <v>3</v>
      </c>
      <c r="HP41" t="s">
        <v>3</v>
      </c>
      <c r="HQ41" t="s">
        <v>3</v>
      </c>
      <c r="IK41">
        <v>0</v>
      </c>
    </row>
    <row r="42" spans="1:245" x14ac:dyDescent="0.2">
      <c r="A42">
        <v>17</v>
      </c>
      <c r="B42">
        <v>1</v>
      </c>
      <c r="D42">
        <f>ROW(EtalonRes!A33)</f>
        <v>33</v>
      </c>
      <c r="E42" t="s">
        <v>60</v>
      </c>
      <c r="F42" t="s">
        <v>61</v>
      </c>
      <c r="G42" t="s">
        <v>62</v>
      </c>
      <c r="H42" t="s">
        <v>58</v>
      </c>
      <c r="I42">
        <f>ROUND((30)/100,9)</f>
        <v>0.3</v>
      </c>
      <c r="J42">
        <v>0</v>
      </c>
      <c r="K42">
        <f>ROUND((30)/100,9)</f>
        <v>0.3</v>
      </c>
      <c r="O42">
        <f t="shared" si="28"/>
        <v>2372.15</v>
      </c>
      <c r="P42">
        <f t="shared" si="29"/>
        <v>117.17</v>
      </c>
      <c r="Q42">
        <f t="shared" si="30"/>
        <v>0</v>
      </c>
      <c r="R42">
        <f t="shared" si="31"/>
        <v>0</v>
      </c>
      <c r="S42">
        <f t="shared" si="32"/>
        <v>2254.98</v>
      </c>
      <c r="T42">
        <f t="shared" si="33"/>
        <v>0</v>
      </c>
      <c r="U42">
        <f t="shared" si="34"/>
        <v>4.4489999999999998</v>
      </c>
      <c r="V42">
        <f t="shared" si="35"/>
        <v>0</v>
      </c>
      <c r="W42">
        <f t="shared" si="36"/>
        <v>0</v>
      </c>
      <c r="X42">
        <f t="shared" si="37"/>
        <v>1578.49</v>
      </c>
      <c r="Y42">
        <f t="shared" si="38"/>
        <v>225.5</v>
      </c>
      <c r="AA42">
        <v>1470944657</v>
      </c>
      <c r="AB42">
        <f t="shared" si="39"/>
        <v>7907.16</v>
      </c>
      <c r="AC42">
        <f>ROUND((ES42),6)</f>
        <v>390.57</v>
      </c>
      <c r="AD42">
        <f>ROUND((((ET42)-(EU42))+AE42),6)</f>
        <v>0</v>
      </c>
      <c r="AE42">
        <f>ROUND((EU42),6)</f>
        <v>0</v>
      </c>
      <c r="AF42">
        <f>ROUND((EV42),6)</f>
        <v>7516.59</v>
      </c>
      <c r="AG42">
        <f t="shared" si="40"/>
        <v>0</v>
      </c>
      <c r="AH42">
        <f>(EW42)</f>
        <v>14.83</v>
      </c>
      <c r="AI42">
        <f>(EX42)</f>
        <v>0</v>
      </c>
      <c r="AJ42">
        <f t="shared" si="41"/>
        <v>0</v>
      </c>
      <c r="AK42">
        <v>7907.16</v>
      </c>
      <c r="AL42">
        <v>390.57</v>
      </c>
      <c r="AM42">
        <v>0</v>
      </c>
      <c r="AN42">
        <v>0</v>
      </c>
      <c r="AO42">
        <v>7516.59</v>
      </c>
      <c r="AP42">
        <v>0</v>
      </c>
      <c r="AQ42">
        <v>14.83</v>
      </c>
      <c r="AR42">
        <v>0</v>
      </c>
      <c r="AS42">
        <v>0</v>
      </c>
      <c r="AT42">
        <v>70</v>
      </c>
      <c r="AU42">
        <v>10</v>
      </c>
      <c r="AV42">
        <v>1</v>
      </c>
      <c r="AW42">
        <v>1</v>
      </c>
      <c r="AZ42">
        <v>1</v>
      </c>
      <c r="BA42">
        <v>1</v>
      </c>
      <c r="BB42">
        <v>1</v>
      </c>
      <c r="BC42">
        <v>1</v>
      </c>
      <c r="BD42" t="s">
        <v>3</v>
      </c>
      <c r="BE42" t="s">
        <v>3</v>
      </c>
      <c r="BF42" t="s">
        <v>3</v>
      </c>
      <c r="BG42" t="s">
        <v>3</v>
      </c>
      <c r="BH42">
        <v>0</v>
      </c>
      <c r="BI42">
        <v>4</v>
      </c>
      <c r="BJ42" t="s">
        <v>63</v>
      </c>
      <c r="BM42">
        <v>0</v>
      </c>
      <c r="BN42">
        <v>0</v>
      </c>
      <c r="BO42" t="s">
        <v>3</v>
      </c>
      <c r="BP42">
        <v>0</v>
      </c>
      <c r="BQ42">
        <v>1</v>
      </c>
      <c r="BR42">
        <v>0</v>
      </c>
      <c r="BS42">
        <v>1</v>
      </c>
      <c r="BT42">
        <v>1</v>
      </c>
      <c r="BU42">
        <v>1</v>
      </c>
      <c r="BV42">
        <v>1</v>
      </c>
      <c r="BW42">
        <v>1</v>
      </c>
      <c r="BX42">
        <v>1</v>
      </c>
      <c r="BY42" t="s">
        <v>3</v>
      </c>
      <c r="BZ42">
        <v>70</v>
      </c>
      <c r="CA42">
        <v>10</v>
      </c>
      <c r="CB42" t="s">
        <v>3</v>
      </c>
      <c r="CE42">
        <v>0</v>
      </c>
      <c r="CF42">
        <v>0</v>
      </c>
      <c r="CG42">
        <v>0</v>
      </c>
      <c r="CM42">
        <v>0</v>
      </c>
      <c r="CN42" t="s">
        <v>3</v>
      </c>
      <c r="CO42">
        <v>0</v>
      </c>
      <c r="CP42">
        <f t="shared" si="42"/>
        <v>2372.15</v>
      </c>
      <c r="CQ42">
        <f t="shared" si="43"/>
        <v>390.57</v>
      </c>
      <c r="CR42">
        <f>((((ET42)*BB42-(EU42)*BS42)+AE42*BS42)*AV42)</f>
        <v>0</v>
      </c>
      <c r="CS42">
        <f t="shared" si="44"/>
        <v>0</v>
      </c>
      <c r="CT42">
        <f t="shared" si="45"/>
        <v>7516.59</v>
      </c>
      <c r="CU42">
        <f t="shared" si="46"/>
        <v>0</v>
      </c>
      <c r="CV42">
        <f t="shared" si="47"/>
        <v>14.83</v>
      </c>
      <c r="CW42">
        <f t="shared" si="48"/>
        <v>0</v>
      </c>
      <c r="CX42">
        <f t="shared" si="49"/>
        <v>0</v>
      </c>
      <c r="CY42">
        <f t="shared" si="50"/>
        <v>1578.4860000000001</v>
      </c>
      <c r="CZ42">
        <f t="shared" si="51"/>
        <v>225.49799999999999</v>
      </c>
      <c r="DC42" t="s">
        <v>3</v>
      </c>
      <c r="DD42" t="s">
        <v>3</v>
      </c>
      <c r="DE42" t="s">
        <v>3</v>
      </c>
      <c r="DF42" t="s">
        <v>3</v>
      </c>
      <c r="DG42" t="s">
        <v>3</v>
      </c>
      <c r="DH42" t="s">
        <v>3</v>
      </c>
      <c r="DI42" t="s">
        <v>3</v>
      </c>
      <c r="DJ42" t="s">
        <v>3</v>
      </c>
      <c r="DK42" t="s">
        <v>3</v>
      </c>
      <c r="DL42" t="s">
        <v>3</v>
      </c>
      <c r="DM42" t="s">
        <v>3</v>
      </c>
      <c r="DN42">
        <v>0</v>
      </c>
      <c r="DO42">
        <v>0</v>
      </c>
      <c r="DP42">
        <v>1</v>
      </c>
      <c r="DQ42">
        <v>1</v>
      </c>
      <c r="DU42">
        <v>16987630</v>
      </c>
      <c r="DV42" t="s">
        <v>58</v>
      </c>
      <c r="DW42" t="s">
        <v>58</v>
      </c>
      <c r="DX42">
        <v>100</v>
      </c>
      <c r="DZ42" t="s">
        <v>3</v>
      </c>
      <c r="EA42" t="s">
        <v>3</v>
      </c>
      <c r="EB42" t="s">
        <v>3</v>
      </c>
      <c r="EC42" t="s">
        <v>3</v>
      </c>
      <c r="EE42">
        <v>1441815344</v>
      </c>
      <c r="EF42">
        <v>1</v>
      </c>
      <c r="EG42" t="s">
        <v>21</v>
      </c>
      <c r="EH42">
        <v>0</v>
      </c>
      <c r="EI42" t="s">
        <v>3</v>
      </c>
      <c r="EJ42">
        <v>4</v>
      </c>
      <c r="EK42">
        <v>0</v>
      </c>
      <c r="EL42" t="s">
        <v>22</v>
      </c>
      <c r="EM42" t="s">
        <v>23</v>
      </c>
      <c r="EO42" t="s">
        <v>3</v>
      </c>
      <c r="EQ42">
        <v>0</v>
      </c>
      <c r="ER42">
        <v>7907.16</v>
      </c>
      <c r="ES42">
        <v>390.57</v>
      </c>
      <c r="ET42">
        <v>0</v>
      </c>
      <c r="EU42">
        <v>0</v>
      </c>
      <c r="EV42">
        <v>7516.59</v>
      </c>
      <c r="EW42">
        <v>14.83</v>
      </c>
      <c r="EX42">
        <v>0</v>
      </c>
      <c r="EY42">
        <v>0</v>
      </c>
      <c r="FQ42">
        <v>0</v>
      </c>
      <c r="FR42">
        <f t="shared" si="52"/>
        <v>0</v>
      </c>
      <c r="FS42">
        <v>0</v>
      </c>
      <c r="FX42">
        <v>70</v>
      </c>
      <c r="FY42">
        <v>10</v>
      </c>
      <c r="GA42" t="s">
        <v>3</v>
      </c>
      <c r="GD42">
        <v>0</v>
      </c>
      <c r="GF42">
        <v>443158893</v>
      </c>
      <c r="GG42">
        <v>2</v>
      </c>
      <c r="GH42">
        <v>1</v>
      </c>
      <c r="GI42">
        <v>-2</v>
      </c>
      <c r="GJ42">
        <v>0</v>
      </c>
      <c r="GK42">
        <f>ROUND(R42*(R12)/100,2)</f>
        <v>0</v>
      </c>
      <c r="GL42">
        <f t="shared" si="53"/>
        <v>0</v>
      </c>
      <c r="GM42">
        <f t="shared" si="54"/>
        <v>4176.1400000000003</v>
      </c>
      <c r="GN42">
        <f t="shared" si="55"/>
        <v>0</v>
      </c>
      <c r="GO42">
        <f t="shared" si="56"/>
        <v>0</v>
      </c>
      <c r="GP42">
        <f t="shared" si="57"/>
        <v>4176.1400000000003</v>
      </c>
      <c r="GR42">
        <v>0</v>
      </c>
      <c r="GS42">
        <v>3</v>
      </c>
      <c r="GT42">
        <v>0</v>
      </c>
      <c r="GU42" t="s">
        <v>3</v>
      </c>
      <c r="GV42">
        <f t="shared" si="58"/>
        <v>0</v>
      </c>
      <c r="GW42">
        <v>1</v>
      </c>
      <c r="GX42">
        <f t="shared" si="59"/>
        <v>0</v>
      </c>
      <c r="HA42">
        <v>0</v>
      </c>
      <c r="HB42">
        <v>0</v>
      </c>
      <c r="HC42">
        <f t="shared" si="60"/>
        <v>0</v>
      </c>
      <c r="HE42" t="s">
        <v>3</v>
      </c>
      <c r="HF42" t="s">
        <v>3</v>
      </c>
      <c r="HM42" t="s">
        <v>3</v>
      </c>
      <c r="HN42" t="s">
        <v>3</v>
      </c>
      <c r="HO42" t="s">
        <v>3</v>
      </c>
      <c r="HP42" t="s">
        <v>3</v>
      </c>
      <c r="HQ42" t="s">
        <v>3</v>
      </c>
      <c r="IK42">
        <v>0</v>
      </c>
    </row>
    <row r="44" spans="1:245" x14ac:dyDescent="0.2">
      <c r="A44" s="2">
        <v>51</v>
      </c>
      <c r="B44" s="2">
        <f>B28</f>
        <v>1</v>
      </c>
      <c r="C44" s="2">
        <f>A28</f>
        <v>5</v>
      </c>
      <c r="D44" s="2">
        <f>ROW(A28)</f>
        <v>28</v>
      </c>
      <c r="E44" s="2"/>
      <c r="F44" s="2" t="str">
        <f>IF(F28&lt;&gt;"",F28,"")</f>
        <v>Новый подраздел</v>
      </c>
      <c r="G44" s="2" t="str">
        <f>IF(G28&lt;&gt;"",G28,"")</f>
        <v>Система водоснабжения</v>
      </c>
      <c r="H44" s="2">
        <v>0</v>
      </c>
      <c r="I44" s="2"/>
      <c r="J44" s="2"/>
      <c r="K44" s="2"/>
      <c r="L44" s="2"/>
      <c r="M44" s="2"/>
      <c r="N44" s="2"/>
      <c r="O44" s="2">
        <f t="shared" ref="O44:T44" si="65">ROUND(AB44,2)</f>
        <v>27573.88</v>
      </c>
      <c r="P44" s="2">
        <f t="shared" si="65"/>
        <v>2270.35</v>
      </c>
      <c r="Q44" s="2">
        <f t="shared" si="65"/>
        <v>78.180000000000007</v>
      </c>
      <c r="R44" s="2">
        <f t="shared" si="65"/>
        <v>49.57</v>
      </c>
      <c r="S44" s="2">
        <f t="shared" si="65"/>
        <v>25225.35</v>
      </c>
      <c r="T44" s="2">
        <f t="shared" si="65"/>
        <v>0</v>
      </c>
      <c r="U44" s="2">
        <f>AH44</f>
        <v>45.265000000000001</v>
      </c>
      <c r="V44" s="2">
        <f>AI44</f>
        <v>0</v>
      </c>
      <c r="W44" s="2">
        <f>ROUND(AJ44,2)</f>
        <v>0</v>
      </c>
      <c r="X44" s="2">
        <f>ROUND(AK44,2)</f>
        <v>17657.759999999998</v>
      </c>
      <c r="Y44" s="2">
        <f>ROUND(AL44,2)</f>
        <v>2522.54</v>
      </c>
      <c r="Z44" s="2"/>
      <c r="AA44" s="2"/>
      <c r="AB44" s="2">
        <f>ROUND(SUMIF(AA32:AA42,"=1470944657",O32:O42),2)</f>
        <v>27573.88</v>
      </c>
      <c r="AC44" s="2">
        <f>ROUND(SUMIF(AA32:AA42,"=1470944657",P32:P42),2)</f>
        <v>2270.35</v>
      </c>
      <c r="AD44" s="2">
        <f>ROUND(SUMIF(AA32:AA42,"=1470944657",Q32:Q42),2)</f>
        <v>78.180000000000007</v>
      </c>
      <c r="AE44" s="2">
        <f>ROUND(SUMIF(AA32:AA42,"=1470944657",R32:R42),2)</f>
        <v>49.57</v>
      </c>
      <c r="AF44" s="2">
        <f>ROUND(SUMIF(AA32:AA42,"=1470944657",S32:S42),2)</f>
        <v>25225.35</v>
      </c>
      <c r="AG44" s="2">
        <f>ROUND(SUMIF(AA32:AA42,"=1470944657",T32:T42),2)</f>
        <v>0</v>
      </c>
      <c r="AH44" s="2">
        <f>SUMIF(AA32:AA42,"=1470944657",U32:U42)</f>
        <v>45.265000000000001</v>
      </c>
      <c r="AI44" s="2">
        <f>SUMIF(AA32:AA42,"=1470944657",V32:V42)</f>
        <v>0</v>
      </c>
      <c r="AJ44" s="2">
        <f>ROUND(SUMIF(AA32:AA42,"=1470944657",W32:W42),2)</f>
        <v>0</v>
      </c>
      <c r="AK44" s="2">
        <f>ROUND(SUMIF(AA32:AA42,"=1470944657",X32:X42),2)</f>
        <v>17657.759999999998</v>
      </c>
      <c r="AL44" s="2">
        <f>ROUND(SUMIF(AA32:AA42,"=1470944657",Y32:Y42),2)</f>
        <v>2522.54</v>
      </c>
      <c r="AM44" s="2"/>
      <c r="AN44" s="2"/>
      <c r="AO44" s="2">
        <f t="shared" ref="AO44:BD44" si="66">ROUND(BX44,2)</f>
        <v>0</v>
      </c>
      <c r="AP44" s="2">
        <f t="shared" si="66"/>
        <v>0</v>
      </c>
      <c r="AQ44" s="2">
        <f t="shared" si="66"/>
        <v>0</v>
      </c>
      <c r="AR44" s="2">
        <f t="shared" si="66"/>
        <v>47807.72</v>
      </c>
      <c r="AS44" s="2">
        <f t="shared" si="66"/>
        <v>0</v>
      </c>
      <c r="AT44" s="2">
        <f t="shared" si="66"/>
        <v>0</v>
      </c>
      <c r="AU44" s="2">
        <f t="shared" si="66"/>
        <v>47807.72</v>
      </c>
      <c r="AV44" s="2">
        <f t="shared" si="66"/>
        <v>2270.35</v>
      </c>
      <c r="AW44" s="2">
        <f t="shared" si="66"/>
        <v>2270.35</v>
      </c>
      <c r="AX44" s="2">
        <f t="shared" si="66"/>
        <v>0</v>
      </c>
      <c r="AY44" s="2">
        <f t="shared" si="66"/>
        <v>2270.35</v>
      </c>
      <c r="AZ44" s="2">
        <f t="shared" si="66"/>
        <v>0</v>
      </c>
      <c r="BA44" s="2">
        <f t="shared" si="66"/>
        <v>0</v>
      </c>
      <c r="BB44" s="2">
        <f t="shared" si="66"/>
        <v>0</v>
      </c>
      <c r="BC44" s="2">
        <f t="shared" si="66"/>
        <v>0</v>
      </c>
      <c r="BD44" s="2">
        <f t="shared" si="66"/>
        <v>0</v>
      </c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>
        <f>ROUND(SUMIF(AA32:AA42,"=1470944657",FQ32:FQ42),2)</f>
        <v>0</v>
      </c>
      <c r="BY44" s="2">
        <f>ROUND(SUMIF(AA32:AA42,"=1470944657",FR32:FR42),2)</f>
        <v>0</v>
      </c>
      <c r="BZ44" s="2">
        <f>ROUND(SUMIF(AA32:AA42,"=1470944657",GL32:GL42),2)</f>
        <v>0</v>
      </c>
      <c r="CA44" s="2">
        <f>ROUND(SUMIF(AA32:AA42,"=1470944657",GM32:GM42),2)</f>
        <v>47807.72</v>
      </c>
      <c r="CB44" s="2">
        <f>ROUND(SUMIF(AA32:AA42,"=1470944657",GN32:GN42),2)</f>
        <v>0</v>
      </c>
      <c r="CC44" s="2">
        <f>ROUND(SUMIF(AA32:AA42,"=1470944657",GO32:GO42),2)</f>
        <v>0</v>
      </c>
      <c r="CD44" s="2">
        <f>ROUND(SUMIF(AA32:AA42,"=1470944657",GP32:GP42),2)</f>
        <v>47807.72</v>
      </c>
      <c r="CE44" s="2">
        <f>AC44-BX44</f>
        <v>2270.35</v>
      </c>
      <c r="CF44" s="2">
        <f>AC44-BY44</f>
        <v>2270.35</v>
      </c>
      <c r="CG44" s="2">
        <f>BX44-BZ44</f>
        <v>0</v>
      </c>
      <c r="CH44" s="2">
        <f>AC44-BX44-BY44+BZ44</f>
        <v>2270.35</v>
      </c>
      <c r="CI44" s="2">
        <f>BY44-BZ44</f>
        <v>0</v>
      </c>
      <c r="CJ44" s="2">
        <f>ROUND(SUMIF(AA32:AA42,"=1470944657",GX32:GX42),2)</f>
        <v>0</v>
      </c>
      <c r="CK44" s="2">
        <f>ROUND(SUMIF(AA32:AA42,"=1470944657",GY32:GY42),2)</f>
        <v>0</v>
      </c>
      <c r="CL44" s="2">
        <f>ROUND(SUMIF(AA32:AA42,"=1470944657",GZ32:GZ42),2)</f>
        <v>0</v>
      </c>
      <c r="CM44" s="2">
        <f>ROUND(SUMIF(AA32:AA42,"=1470944657",HD32:HD42),2)</f>
        <v>0</v>
      </c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  <c r="GB44" s="3"/>
      <c r="GC44" s="3"/>
      <c r="GD44" s="3"/>
      <c r="GE44" s="3"/>
      <c r="GF44" s="3"/>
      <c r="GG44" s="3"/>
      <c r="GH44" s="3"/>
      <c r="GI44" s="3"/>
      <c r="GJ44" s="3"/>
      <c r="GK44" s="3"/>
      <c r="GL44" s="3"/>
      <c r="GM44" s="3"/>
      <c r="GN44" s="3"/>
      <c r="GO44" s="3"/>
      <c r="GP44" s="3"/>
      <c r="GQ44" s="3"/>
      <c r="GR44" s="3"/>
      <c r="GS44" s="3"/>
      <c r="GT44" s="3"/>
      <c r="GU44" s="3"/>
      <c r="GV44" s="3"/>
      <c r="GW44" s="3"/>
      <c r="GX44" s="3">
        <v>0</v>
      </c>
    </row>
    <row r="46" spans="1:245" x14ac:dyDescent="0.2">
      <c r="A46" s="4">
        <v>50</v>
      </c>
      <c r="B46" s="4">
        <v>0</v>
      </c>
      <c r="C46" s="4">
        <v>0</v>
      </c>
      <c r="D46" s="4">
        <v>1</v>
      </c>
      <c r="E46" s="4">
        <v>201</v>
      </c>
      <c r="F46" s="4">
        <f>ROUND(Source!O44,O46)</f>
        <v>27573.88</v>
      </c>
      <c r="G46" s="4" t="s">
        <v>64</v>
      </c>
      <c r="H46" s="4" t="s">
        <v>65</v>
      </c>
      <c r="I46" s="4"/>
      <c r="J46" s="4"/>
      <c r="K46" s="4">
        <v>201</v>
      </c>
      <c r="L46" s="4">
        <v>1</v>
      </c>
      <c r="M46" s="4">
        <v>3</v>
      </c>
      <c r="N46" s="4" t="s">
        <v>3</v>
      </c>
      <c r="O46" s="4">
        <v>2</v>
      </c>
      <c r="P46" s="4"/>
      <c r="Q46" s="4"/>
      <c r="R46" s="4"/>
      <c r="S46" s="4"/>
      <c r="T46" s="4"/>
      <c r="U46" s="4"/>
      <c r="V46" s="4"/>
      <c r="W46" s="4">
        <v>27573.88</v>
      </c>
      <c r="X46" s="4">
        <v>1</v>
      </c>
      <c r="Y46" s="4">
        <v>27573.88</v>
      </c>
      <c r="Z46" s="4"/>
      <c r="AA46" s="4"/>
      <c r="AB46" s="4"/>
    </row>
    <row r="47" spans="1:245" x14ac:dyDescent="0.2">
      <c r="A47" s="4">
        <v>50</v>
      </c>
      <c r="B47" s="4">
        <v>0</v>
      </c>
      <c r="C47" s="4">
        <v>0</v>
      </c>
      <c r="D47" s="4">
        <v>1</v>
      </c>
      <c r="E47" s="4">
        <v>202</v>
      </c>
      <c r="F47" s="4">
        <f>ROUND(Source!P44,O47)</f>
        <v>2270.35</v>
      </c>
      <c r="G47" s="4" t="s">
        <v>66</v>
      </c>
      <c r="H47" s="4" t="s">
        <v>67</v>
      </c>
      <c r="I47" s="4"/>
      <c r="J47" s="4"/>
      <c r="K47" s="4">
        <v>202</v>
      </c>
      <c r="L47" s="4">
        <v>2</v>
      </c>
      <c r="M47" s="4">
        <v>3</v>
      </c>
      <c r="N47" s="4" t="s">
        <v>3</v>
      </c>
      <c r="O47" s="4">
        <v>2</v>
      </c>
      <c r="P47" s="4"/>
      <c r="Q47" s="4"/>
      <c r="R47" s="4"/>
      <c r="S47" s="4"/>
      <c r="T47" s="4"/>
      <c r="U47" s="4"/>
      <c r="V47" s="4"/>
      <c r="W47" s="4">
        <v>2270.35</v>
      </c>
      <c r="X47" s="4">
        <v>1</v>
      </c>
      <c r="Y47" s="4">
        <v>2270.35</v>
      </c>
      <c r="Z47" s="4"/>
      <c r="AA47" s="4"/>
      <c r="AB47" s="4"/>
    </row>
    <row r="48" spans="1:245" x14ac:dyDescent="0.2">
      <c r="A48" s="4">
        <v>50</v>
      </c>
      <c r="B48" s="4">
        <v>0</v>
      </c>
      <c r="C48" s="4">
        <v>0</v>
      </c>
      <c r="D48" s="4">
        <v>1</v>
      </c>
      <c r="E48" s="4">
        <v>222</v>
      </c>
      <c r="F48" s="4">
        <f>ROUND(Source!AO44,O48)</f>
        <v>0</v>
      </c>
      <c r="G48" s="4" t="s">
        <v>68</v>
      </c>
      <c r="H48" s="4" t="s">
        <v>69</v>
      </c>
      <c r="I48" s="4"/>
      <c r="J48" s="4"/>
      <c r="K48" s="4">
        <v>222</v>
      </c>
      <c r="L48" s="4">
        <v>3</v>
      </c>
      <c r="M48" s="4">
        <v>3</v>
      </c>
      <c r="N48" s="4" t="s">
        <v>3</v>
      </c>
      <c r="O48" s="4">
        <v>2</v>
      </c>
      <c r="P48" s="4"/>
      <c r="Q48" s="4"/>
      <c r="R48" s="4"/>
      <c r="S48" s="4"/>
      <c r="T48" s="4"/>
      <c r="U48" s="4"/>
      <c r="V48" s="4"/>
      <c r="W48" s="4">
        <v>0</v>
      </c>
      <c r="X48" s="4">
        <v>1</v>
      </c>
      <c r="Y48" s="4">
        <v>0</v>
      </c>
      <c r="Z48" s="4"/>
      <c r="AA48" s="4"/>
      <c r="AB48" s="4"/>
    </row>
    <row r="49" spans="1:28" x14ac:dyDescent="0.2">
      <c r="A49" s="4">
        <v>50</v>
      </c>
      <c r="B49" s="4">
        <v>0</v>
      </c>
      <c r="C49" s="4">
        <v>0</v>
      </c>
      <c r="D49" s="4">
        <v>1</v>
      </c>
      <c r="E49" s="4">
        <v>225</v>
      </c>
      <c r="F49" s="4">
        <f>ROUND(Source!AV44,O49)</f>
        <v>2270.35</v>
      </c>
      <c r="G49" s="4" t="s">
        <v>70</v>
      </c>
      <c r="H49" s="4" t="s">
        <v>71</v>
      </c>
      <c r="I49" s="4"/>
      <c r="J49" s="4"/>
      <c r="K49" s="4">
        <v>225</v>
      </c>
      <c r="L49" s="4">
        <v>4</v>
      </c>
      <c r="M49" s="4">
        <v>3</v>
      </c>
      <c r="N49" s="4" t="s">
        <v>3</v>
      </c>
      <c r="O49" s="4">
        <v>2</v>
      </c>
      <c r="P49" s="4"/>
      <c r="Q49" s="4"/>
      <c r="R49" s="4"/>
      <c r="S49" s="4"/>
      <c r="T49" s="4"/>
      <c r="U49" s="4"/>
      <c r="V49" s="4"/>
      <c r="W49" s="4">
        <v>2270.35</v>
      </c>
      <c r="X49" s="4">
        <v>1</v>
      </c>
      <c r="Y49" s="4">
        <v>2270.35</v>
      </c>
      <c r="Z49" s="4"/>
      <c r="AA49" s="4"/>
      <c r="AB49" s="4"/>
    </row>
    <row r="50" spans="1:28" x14ac:dyDescent="0.2">
      <c r="A50" s="4">
        <v>50</v>
      </c>
      <c r="B50" s="4">
        <v>0</v>
      </c>
      <c r="C50" s="4">
        <v>0</v>
      </c>
      <c r="D50" s="4">
        <v>1</v>
      </c>
      <c r="E50" s="4">
        <v>226</v>
      </c>
      <c r="F50" s="4">
        <f>ROUND(Source!AW44,O50)</f>
        <v>2270.35</v>
      </c>
      <c r="G50" s="4" t="s">
        <v>72</v>
      </c>
      <c r="H50" s="4" t="s">
        <v>73</v>
      </c>
      <c r="I50" s="4"/>
      <c r="J50" s="4"/>
      <c r="K50" s="4">
        <v>226</v>
      </c>
      <c r="L50" s="4">
        <v>5</v>
      </c>
      <c r="M50" s="4">
        <v>3</v>
      </c>
      <c r="N50" s="4" t="s">
        <v>3</v>
      </c>
      <c r="O50" s="4">
        <v>2</v>
      </c>
      <c r="P50" s="4"/>
      <c r="Q50" s="4"/>
      <c r="R50" s="4"/>
      <c r="S50" s="4"/>
      <c r="T50" s="4"/>
      <c r="U50" s="4"/>
      <c r="V50" s="4"/>
      <c r="W50" s="4">
        <v>2270.35</v>
      </c>
      <c r="X50" s="4">
        <v>1</v>
      </c>
      <c r="Y50" s="4">
        <v>2270.35</v>
      </c>
      <c r="Z50" s="4"/>
      <c r="AA50" s="4"/>
      <c r="AB50" s="4"/>
    </row>
    <row r="51" spans="1:28" x14ac:dyDescent="0.2">
      <c r="A51" s="4">
        <v>50</v>
      </c>
      <c r="B51" s="4">
        <v>0</v>
      </c>
      <c r="C51" s="4">
        <v>0</v>
      </c>
      <c r="D51" s="4">
        <v>1</v>
      </c>
      <c r="E51" s="4">
        <v>227</v>
      </c>
      <c r="F51" s="4">
        <f>ROUND(Source!AX44,O51)</f>
        <v>0</v>
      </c>
      <c r="G51" s="4" t="s">
        <v>74</v>
      </c>
      <c r="H51" s="4" t="s">
        <v>75</v>
      </c>
      <c r="I51" s="4"/>
      <c r="J51" s="4"/>
      <c r="K51" s="4">
        <v>227</v>
      </c>
      <c r="L51" s="4">
        <v>6</v>
      </c>
      <c r="M51" s="4">
        <v>3</v>
      </c>
      <c r="N51" s="4" t="s">
        <v>3</v>
      </c>
      <c r="O51" s="4">
        <v>2</v>
      </c>
      <c r="P51" s="4"/>
      <c r="Q51" s="4"/>
      <c r="R51" s="4"/>
      <c r="S51" s="4"/>
      <c r="T51" s="4"/>
      <c r="U51" s="4"/>
      <c r="V51" s="4"/>
      <c r="W51" s="4">
        <v>0</v>
      </c>
      <c r="X51" s="4">
        <v>1</v>
      </c>
      <c r="Y51" s="4">
        <v>0</v>
      </c>
      <c r="Z51" s="4"/>
      <c r="AA51" s="4"/>
      <c r="AB51" s="4"/>
    </row>
    <row r="52" spans="1:28" x14ac:dyDescent="0.2">
      <c r="A52" s="4">
        <v>50</v>
      </c>
      <c r="B52" s="4">
        <v>0</v>
      </c>
      <c r="C52" s="4">
        <v>0</v>
      </c>
      <c r="D52" s="4">
        <v>1</v>
      </c>
      <c r="E52" s="4">
        <v>228</v>
      </c>
      <c r="F52" s="4">
        <f>ROUND(Source!AY44,O52)</f>
        <v>2270.35</v>
      </c>
      <c r="G52" s="4" t="s">
        <v>76</v>
      </c>
      <c r="H52" s="4" t="s">
        <v>77</v>
      </c>
      <c r="I52" s="4"/>
      <c r="J52" s="4"/>
      <c r="K52" s="4">
        <v>228</v>
      </c>
      <c r="L52" s="4">
        <v>7</v>
      </c>
      <c r="M52" s="4">
        <v>3</v>
      </c>
      <c r="N52" s="4" t="s">
        <v>3</v>
      </c>
      <c r="O52" s="4">
        <v>2</v>
      </c>
      <c r="P52" s="4"/>
      <c r="Q52" s="4"/>
      <c r="R52" s="4"/>
      <c r="S52" s="4"/>
      <c r="T52" s="4"/>
      <c r="U52" s="4"/>
      <c r="V52" s="4"/>
      <c r="W52" s="4">
        <v>2270.35</v>
      </c>
      <c r="X52" s="4">
        <v>1</v>
      </c>
      <c r="Y52" s="4">
        <v>2270.35</v>
      </c>
      <c r="Z52" s="4"/>
      <c r="AA52" s="4"/>
      <c r="AB52" s="4"/>
    </row>
    <row r="53" spans="1:28" x14ac:dyDescent="0.2">
      <c r="A53" s="4">
        <v>50</v>
      </c>
      <c r="B53" s="4">
        <v>0</v>
      </c>
      <c r="C53" s="4">
        <v>0</v>
      </c>
      <c r="D53" s="4">
        <v>1</v>
      </c>
      <c r="E53" s="4">
        <v>216</v>
      </c>
      <c r="F53" s="4">
        <f>ROUND(Source!AP44,O53)</f>
        <v>0</v>
      </c>
      <c r="G53" s="4" t="s">
        <v>78</v>
      </c>
      <c r="H53" s="4" t="s">
        <v>79</v>
      </c>
      <c r="I53" s="4"/>
      <c r="J53" s="4"/>
      <c r="K53" s="4">
        <v>216</v>
      </c>
      <c r="L53" s="4">
        <v>8</v>
      </c>
      <c r="M53" s="4">
        <v>3</v>
      </c>
      <c r="N53" s="4" t="s">
        <v>3</v>
      </c>
      <c r="O53" s="4">
        <v>2</v>
      </c>
      <c r="P53" s="4"/>
      <c r="Q53" s="4"/>
      <c r="R53" s="4"/>
      <c r="S53" s="4"/>
      <c r="T53" s="4"/>
      <c r="U53" s="4"/>
      <c r="V53" s="4"/>
      <c r="W53" s="4">
        <v>0</v>
      </c>
      <c r="X53" s="4">
        <v>1</v>
      </c>
      <c r="Y53" s="4">
        <v>0</v>
      </c>
      <c r="Z53" s="4"/>
      <c r="AA53" s="4"/>
      <c r="AB53" s="4"/>
    </row>
    <row r="54" spans="1:28" x14ac:dyDescent="0.2">
      <c r="A54" s="4">
        <v>50</v>
      </c>
      <c r="B54" s="4">
        <v>0</v>
      </c>
      <c r="C54" s="4">
        <v>0</v>
      </c>
      <c r="D54" s="4">
        <v>1</v>
      </c>
      <c r="E54" s="4">
        <v>223</v>
      </c>
      <c r="F54" s="4">
        <f>ROUND(Source!AQ44,O54)</f>
        <v>0</v>
      </c>
      <c r="G54" s="4" t="s">
        <v>80</v>
      </c>
      <c r="H54" s="4" t="s">
        <v>81</v>
      </c>
      <c r="I54" s="4"/>
      <c r="J54" s="4"/>
      <c r="K54" s="4">
        <v>223</v>
      </c>
      <c r="L54" s="4">
        <v>9</v>
      </c>
      <c r="M54" s="4">
        <v>3</v>
      </c>
      <c r="N54" s="4" t="s">
        <v>3</v>
      </c>
      <c r="O54" s="4">
        <v>2</v>
      </c>
      <c r="P54" s="4"/>
      <c r="Q54" s="4"/>
      <c r="R54" s="4"/>
      <c r="S54" s="4"/>
      <c r="T54" s="4"/>
      <c r="U54" s="4"/>
      <c r="V54" s="4"/>
      <c r="W54" s="4">
        <v>0</v>
      </c>
      <c r="X54" s="4">
        <v>1</v>
      </c>
      <c r="Y54" s="4">
        <v>0</v>
      </c>
      <c r="Z54" s="4"/>
      <c r="AA54" s="4"/>
      <c r="AB54" s="4"/>
    </row>
    <row r="55" spans="1:28" x14ac:dyDescent="0.2">
      <c r="A55" s="4">
        <v>50</v>
      </c>
      <c r="B55" s="4">
        <v>0</v>
      </c>
      <c r="C55" s="4">
        <v>0</v>
      </c>
      <c r="D55" s="4">
        <v>1</v>
      </c>
      <c r="E55" s="4">
        <v>229</v>
      </c>
      <c r="F55" s="4">
        <f>ROUND(Source!AZ44,O55)</f>
        <v>0</v>
      </c>
      <c r="G55" s="4" t="s">
        <v>82</v>
      </c>
      <c r="H55" s="4" t="s">
        <v>83</v>
      </c>
      <c r="I55" s="4"/>
      <c r="J55" s="4"/>
      <c r="K55" s="4">
        <v>229</v>
      </c>
      <c r="L55" s="4">
        <v>10</v>
      </c>
      <c r="M55" s="4">
        <v>3</v>
      </c>
      <c r="N55" s="4" t="s">
        <v>3</v>
      </c>
      <c r="O55" s="4">
        <v>2</v>
      </c>
      <c r="P55" s="4"/>
      <c r="Q55" s="4"/>
      <c r="R55" s="4"/>
      <c r="S55" s="4"/>
      <c r="T55" s="4"/>
      <c r="U55" s="4"/>
      <c r="V55" s="4"/>
      <c r="W55" s="4">
        <v>0</v>
      </c>
      <c r="X55" s="4">
        <v>1</v>
      </c>
      <c r="Y55" s="4">
        <v>0</v>
      </c>
      <c r="Z55" s="4"/>
      <c r="AA55" s="4"/>
      <c r="AB55" s="4"/>
    </row>
    <row r="56" spans="1:28" x14ac:dyDescent="0.2">
      <c r="A56" s="4">
        <v>50</v>
      </c>
      <c r="B56" s="4">
        <v>0</v>
      </c>
      <c r="C56" s="4">
        <v>0</v>
      </c>
      <c r="D56" s="4">
        <v>1</v>
      </c>
      <c r="E56" s="4">
        <v>203</v>
      </c>
      <c r="F56" s="4">
        <f>ROUND(Source!Q44,O56)</f>
        <v>78.180000000000007</v>
      </c>
      <c r="G56" s="4" t="s">
        <v>84</v>
      </c>
      <c r="H56" s="4" t="s">
        <v>85</v>
      </c>
      <c r="I56" s="4"/>
      <c r="J56" s="4"/>
      <c r="K56" s="4">
        <v>203</v>
      </c>
      <c r="L56" s="4">
        <v>11</v>
      </c>
      <c r="M56" s="4">
        <v>3</v>
      </c>
      <c r="N56" s="4" t="s">
        <v>3</v>
      </c>
      <c r="O56" s="4">
        <v>2</v>
      </c>
      <c r="P56" s="4"/>
      <c r="Q56" s="4"/>
      <c r="R56" s="4"/>
      <c r="S56" s="4"/>
      <c r="T56" s="4"/>
      <c r="U56" s="4"/>
      <c r="V56" s="4"/>
      <c r="W56" s="4">
        <v>78.180000000000007</v>
      </c>
      <c r="X56" s="4">
        <v>1</v>
      </c>
      <c r="Y56" s="4">
        <v>78.180000000000007</v>
      </c>
      <c r="Z56" s="4"/>
      <c r="AA56" s="4"/>
      <c r="AB56" s="4"/>
    </row>
    <row r="57" spans="1:28" x14ac:dyDescent="0.2">
      <c r="A57" s="4">
        <v>50</v>
      </c>
      <c r="B57" s="4">
        <v>0</v>
      </c>
      <c r="C57" s="4">
        <v>0</v>
      </c>
      <c r="D57" s="4">
        <v>1</v>
      </c>
      <c r="E57" s="4">
        <v>231</v>
      </c>
      <c r="F57" s="4">
        <f>ROUND(Source!BB44,O57)</f>
        <v>0</v>
      </c>
      <c r="G57" s="4" t="s">
        <v>86</v>
      </c>
      <c r="H57" s="4" t="s">
        <v>87</v>
      </c>
      <c r="I57" s="4"/>
      <c r="J57" s="4"/>
      <c r="K57" s="4">
        <v>231</v>
      </c>
      <c r="L57" s="4">
        <v>12</v>
      </c>
      <c r="M57" s="4">
        <v>3</v>
      </c>
      <c r="N57" s="4" t="s">
        <v>3</v>
      </c>
      <c r="O57" s="4">
        <v>2</v>
      </c>
      <c r="P57" s="4"/>
      <c r="Q57" s="4"/>
      <c r="R57" s="4"/>
      <c r="S57" s="4"/>
      <c r="T57" s="4"/>
      <c r="U57" s="4"/>
      <c r="V57" s="4"/>
      <c r="W57" s="4">
        <v>0</v>
      </c>
      <c r="X57" s="4">
        <v>1</v>
      </c>
      <c r="Y57" s="4">
        <v>0</v>
      </c>
      <c r="Z57" s="4"/>
      <c r="AA57" s="4"/>
      <c r="AB57" s="4"/>
    </row>
    <row r="58" spans="1:28" x14ac:dyDescent="0.2">
      <c r="A58" s="4">
        <v>50</v>
      </c>
      <c r="B58" s="4">
        <v>0</v>
      </c>
      <c r="C58" s="4">
        <v>0</v>
      </c>
      <c r="D58" s="4">
        <v>1</v>
      </c>
      <c r="E58" s="4">
        <v>204</v>
      </c>
      <c r="F58" s="4">
        <f>ROUND(Source!R44,O58)</f>
        <v>49.57</v>
      </c>
      <c r="G58" s="4" t="s">
        <v>88</v>
      </c>
      <c r="H58" s="4" t="s">
        <v>89</v>
      </c>
      <c r="I58" s="4"/>
      <c r="J58" s="4"/>
      <c r="K58" s="4">
        <v>204</v>
      </c>
      <c r="L58" s="4">
        <v>13</v>
      </c>
      <c r="M58" s="4">
        <v>3</v>
      </c>
      <c r="N58" s="4" t="s">
        <v>3</v>
      </c>
      <c r="O58" s="4">
        <v>2</v>
      </c>
      <c r="P58" s="4"/>
      <c r="Q58" s="4"/>
      <c r="R58" s="4"/>
      <c r="S58" s="4"/>
      <c r="T58" s="4"/>
      <c r="U58" s="4"/>
      <c r="V58" s="4"/>
      <c r="W58" s="4">
        <v>49.57</v>
      </c>
      <c r="X58" s="4">
        <v>1</v>
      </c>
      <c r="Y58" s="4">
        <v>49.57</v>
      </c>
      <c r="Z58" s="4"/>
      <c r="AA58" s="4"/>
      <c r="AB58" s="4"/>
    </row>
    <row r="59" spans="1:28" x14ac:dyDescent="0.2">
      <c r="A59" s="4">
        <v>50</v>
      </c>
      <c r="B59" s="4">
        <v>0</v>
      </c>
      <c r="C59" s="4">
        <v>0</v>
      </c>
      <c r="D59" s="4">
        <v>1</v>
      </c>
      <c r="E59" s="4">
        <v>205</v>
      </c>
      <c r="F59" s="4">
        <f>ROUND(Source!S44,O59)</f>
        <v>25225.35</v>
      </c>
      <c r="G59" s="4" t="s">
        <v>90</v>
      </c>
      <c r="H59" s="4" t="s">
        <v>91</v>
      </c>
      <c r="I59" s="4"/>
      <c r="J59" s="4"/>
      <c r="K59" s="4">
        <v>205</v>
      </c>
      <c r="L59" s="4">
        <v>14</v>
      </c>
      <c r="M59" s="4">
        <v>3</v>
      </c>
      <c r="N59" s="4" t="s">
        <v>3</v>
      </c>
      <c r="O59" s="4">
        <v>2</v>
      </c>
      <c r="P59" s="4"/>
      <c r="Q59" s="4"/>
      <c r="R59" s="4"/>
      <c r="S59" s="4"/>
      <c r="T59" s="4"/>
      <c r="U59" s="4"/>
      <c r="V59" s="4"/>
      <c r="W59" s="4">
        <v>25225.35</v>
      </c>
      <c r="X59" s="4">
        <v>1</v>
      </c>
      <c r="Y59" s="4">
        <v>25225.35</v>
      </c>
      <c r="Z59" s="4"/>
      <c r="AA59" s="4"/>
      <c r="AB59" s="4"/>
    </row>
    <row r="60" spans="1:28" x14ac:dyDescent="0.2">
      <c r="A60" s="4">
        <v>50</v>
      </c>
      <c r="B60" s="4">
        <v>0</v>
      </c>
      <c r="C60" s="4">
        <v>0</v>
      </c>
      <c r="D60" s="4">
        <v>1</v>
      </c>
      <c r="E60" s="4">
        <v>232</v>
      </c>
      <c r="F60" s="4">
        <f>ROUND(Source!BC44,O60)</f>
        <v>0</v>
      </c>
      <c r="G60" s="4" t="s">
        <v>92</v>
      </c>
      <c r="H60" s="4" t="s">
        <v>93</v>
      </c>
      <c r="I60" s="4"/>
      <c r="J60" s="4"/>
      <c r="K60" s="4">
        <v>232</v>
      </c>
      <c r="L60" s="4">
        <v>15</v>
      </c>
      <c r="M60" s="4">
        <v>3</v>
      </c>
      <c r="N60" s="4" t="s">
        <v>3</v>
      </c>
      <c r="O60" s="4">
        <v>2</v>
      </c>
      <c r="P60" s="4"/>
      <c r="Q60" s="4"/>
      <c r="R60" s="4"/>
      <c r="S60" s="4"/>
      <c r="T60" s="4"/>
      <c r="U60" s="4"/>
      <c r="V60" s="4"/>
      <c r="W60" s="4">
        <v>0</v>
      </c>
      <c r="X60" s="4">
        <v>1</v>
      </c>
      <c r="Y60" s="4">
        <v>0</v>
      </c>
      <c r="Z60" s="4"/>
      <c r="AA60" s="4"/>
      <c r="AB60" s="4"/>
    </row>
    <row r="61" spans="1:28" x14ac:dyDescent="0.2">
      <c r="A61" s="4">
        <v>50</v>
      </c>
      <c r="B61" s="4">
        <v>0</v>
      </c>
      <c r="C61" s="4">
        <v>0</v>
      </c>
      <c r="D61" s="4">
        <v>1</v>
      </c>
      <c r="E61" s="4">
        <v>214</v>
      </c>
      <c r="F61" s="4">
        <f>ROUND(Source!AS44,O61)</f>
        <v>0</v>
      </c>
      <c r="G61" s="4" t="s">
        <v>94</v>
      </c>
      <c r="H61" s="4" t="s">
        <v>95</v>
      </c>
      <c r="I61" s="4"/>
      <c r="J61" s="4"/>
      <c r="K61" s="4">
        <v>214</v>
      </c>
      <c r="L61" s="4">
        <v>16</v>
      </c>
      <c r="M61" s="4">
        <v>3</v>
      </c>
      <c r="N61" s="4" t="s">
        <v>3</v>
      </c>
      <c r="O61" s="4">
        <v>2</v>
      </c>
      <c r="P61" s="4"/>
      <c r="Q61" s="4"/>
      <c r="R61" s="4"/>
      <c r="S61" s="4"/>
      <c r="T61" s="4"/>
      <c r="U61" s="4"/>
      <c r="V61" s="4"/>
      <c r="W61" s="4">
        <v>0</v>
      </c>
      <c r="X61" s="4">
        <v>1</v>
      </c>
      <c r="Y61" s="4">
        <v>0</v>
      </c>
      <c r="Z61" s="4"/>
      <c r="AA61" s="4"/>
      <c r="AB61" s="4"/>
    </row>
    <row r="62" spans="1:28" x14ac:dyDescent="0.2">
      <c r="A62" s="4">
        <v>50</v>
      </c>
      <c r="B62" s="4">
        <v>0</v>
      </c>
      <c r="C62" s="4">
        <v>0</v>
      </c>
      <c r="D62" s="4">
        <v>1</v>
      </c>
      <c r="E62" s="4">
        <v>215</v>
      </c>
      <c r="F62" s="4">
        <f>ROUND(Source!AT44,O62)</f>
        <v>0</v>
      </c>
      <c r="G62" s="4" t="s">
        <v>96</v>
      </c>
      <c r="H62" s="4" t="s">
        <v>97</v>
      </c>
      <c r="I62" s="4"/>
      <c r="J62" s="4"/>
      <c r="K62" s="4">
        <v>215</v>
      </c>
      <c r="L62" s="4">
        <v>17</v>
      </c>
      <c r="M62" s="4">
        <v>3</v>
      </c>
      <c r="N62" s="4" t="s">
        <v>3</v>
      </c>
      <c r="O62" s="4">
        <v>2</v>
      </c>
      <c r="P62" s="4"/>
      <c r="Q62" s="4"/>
      <c r="R62" s="4"/>
      <c r="S62" s="4"/>
      <c r="T62" s="4"/>
      <c r="U62" s="4"/>
      <c r="V62" s="4"/>
      <c r="W62" s="4">
        <v>0</v>
      </c>
      <c r="X62" s="4">
        <v>1</v>
      </c>
      <c r="Y62" s="4">
        <v>0</v>
      </c>
      <c r="Z62" s="4"/>
      <c r="AA62" s="4"/>
      <c r="AB62" s="4"/>
    </row>
    <row r="63" spans="1:28" x14ac:dyDescent="0.2">
      <c r="A63" s="4">
        <v>50</v>
      </c>
      <c r="B63" s="4">
        <v>0</v>
      </c>
      <c r="C63" s="4">
        <v>0</v>
      </c>
      <c r="D63" s="4">
        <v>1</v>
      </c>
      <c r="E63" s="4">
        <v>217</v>
      </c>
      <c r="F63" s="4">
        <f>ROUND(Source!AU44,O63)</f>
        <v>47807.72</v>
      </c>
      <c r="G63" s="4" t="s">
        <v>98</v>
      </c>
      <c r="H63" s="4" t="s">
        <v>99</v>
      </c>
      <c r="I63" s="4"/>
      <c r="J63" s="4"/>
      <c r="K63" s="4">
        <v>217</v>
      </c>
      <c r="L63" s="4">
        <v>18</v>
      </c>
      <c r="M63" s="4">
        <v>3</v>
      </c>
      <c r="N63" s="4" t="s">
        <v>3</v>
      </c>
      <c r="O63" s="4">
        <v>2</v>
      </c>
      <c r="P63" s="4"/>
      <c r="Q63" s="4"/>
      <c r="R63" s="4"/>
      <c r="S63" s="4"/>
      <c r="T63" s="4"/>
      <c r="U63" s="4"/>
      <c r="V63" s="4"/>
      <c r="W63" s="4">
        <v>47807.72</v>
      </c>
      <c r="X63" s="4">
        <v>1</v>
      </c>
      <c r="Y63" s="4">
        <v>47807.72</v>
      </c>
      <c r="Z63" s="4"/>
      <c r="AA63" s="4"/>
      <c r="AB63" s="4"/>
    </row>
    <row r="64" spans="1:28" x14ac:dyDescent="0.2">
      <c r="A64" s="4">
        <v>50</v>
      </c>
      <c r="B64" s="4">
        <v>0</v>
      </c>
      <c r="C64" s="4">
        <v>0</v>
      </c>
      <c r="D64" s="4">
        <v>1</v>
      </c>
      <c r="E64" s="4">
        <v>230</v>
      </c>
      <c r="F64" s="4">
        <f>ROUND(Source!BA44,O64)</f>
        <v>0</v>
      </c>
      <c r="G64" s="4" t="s">
        <v>100</v>
      </c>
      <c r="H64" s="4" t="s">
        <v>101</v>
      </c>
      <c r="I64" s="4"/>
      <c r="J64" s="4"/>
      <c r="K64" s="4">
        <v>230</v>
      </c>
      <c r="L64" s="4">
        <v>19</v>
      </c>
      <c r="M64" s="4">
        <v>3</v>
      </c>
      <c r="N64" s="4" t="s">
        <v>3</v>
      </c>
      <c r="O64" s="4">
        <v>2</v>
      </c>
      <c r="P64" s="4"/>
      <c r="Q64" s="4"/>
      <c r="R64" s="4"/>
      <c r="S64" s="4"/>
      <c r="T64" s="4"/>
      <c r="U64" s="4"/>
      <c r="V64" s="4"/>
      <c r="W64" s="4">
        <v>0</v>
      </c>
      <c r="X64" s="4">
        <v>1</v>
      </c>
      <c r="Y64" s="4">
        <v>0</v>
      </c>
      <c r="Z64" s="4"/>
      <c r="AA64" s="4"/>
      <c r="AB64" s="4"/>
    </row>
    <row r="65" spans="1:245" x14ac:dyDescent="0.2">
      <c r="A65" s="4">
        <v>50</v>
      </c>
      <c r="B65" s="4">
        <v>0</v>
      </c>
      <c r="C65" s="4">
        <v>0</v>
      </c>
      <c r="D65" s="4">
        <v>1</v>
      </c>
      <c r="E65" s="4">
        <v>206</v>
      </c>
      <c r="F65" s="4">
        <f>ROUND(Source!T44,O65)</f>
        <v>0</v>
      </c>
      <c r="G65" s="4" t="s">
        <v>102</v>
      </c>
      <c r="H65" s="4" t="s">
        <v>103</v>
      </c>
      <c r="I65" s="4"/>
      <c r="J65" s="4"/>
      <c r="K65" s="4">
        <v>206</v>
      </c>
      <c r="L65" s="4">
        <v>20</v>
      </c>
      <c r="M65" s="4">
        <v>3</v>
      </c>
      <c r="N65" s="4" t="s">
        <v>3</v>
      </c>
      <c r="O65" s="4">
        <v>2</v>
      </c>
      <c r="P65" s="4"/>
      <c r="Q65" s="4"/>
      <c r="R65" s="4"/>
      <c r="S65" s="4"/>
      <c r="T65" s="4"/>
      <c r="U65" s="4"/>
      <c r="V65" s="4"/>
      <c r="W65" s="4">
        <v>0</v>
      </c>
      <c r="X65" s="4">
        <v>1</v>
      </c>
      <c r="Y65" s="4">
        <v>0</v>
      </c>
      <c r="Z65" s="4"/>
      <c r="AA65" s="4"/>
      <c r="AB65" s="4"/>
    </row>
    <row r="66" spans="1:245" x14ac:dyDescent="0.2">
      <c r="A66" s="4">
        <v>50</v>
      </c>
      <c r="B66" s="4">
        <v>0</v>
      </c>
      <c r="C66" s="4">
        <v>0</v>
      </c>
      <c r="D66" s="4">
        <v>1</v>
      </c>
      <c r="E66" s="4">
        <v>207</v>
      </c>
      <c r="F66" s="4">
        <f>Source!U44</f>
        <v>45.265000000000001</v>
      </c>
      <c r="G66" s="4" t="s">
        <v>104</v>
      </c>
      <c r="H66" s="4" t="s">
        <v>105</v>
      </c>
      <c r="I66" s="4"/>
      <c r="J66" s="4"/>
      <c r="K66" s="4">
        <v>207</v>
      </c>
      <c r="L66" s="4">
        <v>21</v>
      </c>
      <c r="M66" s="4">
        <v>3</v>
      </c>
      <c r="N66" s="4" t="s">
        <v>3</v>
      </c>
      <c r="O66" s="4">
        <v>-1</v>
      </c>
      <c r="P66" s="4"/>
      <c r="Q66" s="4"/>
      <c r="R66" s="4"/>
      <c r="S66" s="4"/>
      <c r="T66" s="4"/>
      <c r="U66" s="4"/>
      <c r="V66" s="4"/>
      <c r="W66" s="4">
        <v>45.265000000000001</v>
      </c>
      <c r="X66" s="4">
        <v>1</v>
      </c>
      <c r="Y66" s="4">
        <v>45.265000000000001</v>
      </c>
      <c r="Z66" s="4"/>
      <c r="AA66" s="4"/>
      <c r="AB66" s="4"/>
    </row>
    <row r="67" spans="1:245" x14ac:dyDescent="0.2">
      <c r="A67" s="4">
        <v>50</v>
      </c>
      <c r="B67" s="4">
        <v>0</v>
      </c>
      <c r="C67" s="4">
        <v>0</v>
      </c>
      <c r="D67" s="4">
        <v>1</v>
      </c>
      <c r="E67" s="4">
        <v>208</v>
      </c>
      <c r="F67" s="4">
        <f>Source!V44</f>
        <v>0</v>
      </c>
      <c r="G67" s="4" t="s">
        <v>106</v>
      </c>
      <c r="H67" s="4" t="s">
        <v>107</v>
      </c>
      <c r="I67" s="4"/>
      <c r="J67" s="4"/>
      <c r="K67" s="4">
        <v>208</v>
      </c>
      <c r="L67" s="4">
        <v>22</v>
      </c>
      <c r="M67" s="4">
        <v>3</v>
      </c>
      <c r="N67" s="4" t="s">
        <v>3</v>
      </c>
      <c r="O67" s="4">
        <v>-1</v>
      </c>
      <c r="P67" s="4"/>
      <c r="Q67" s="4"/>
      <c r="R67" s="4"/>
      <c r="S67" s="4"/>
      <c r="T67" s="4"/>
      <c r="U67" s="4"/>
      <c r="V67" s="4"/>
      <c r="W67" s="4">
        <v>0</v>
      </c>
      <c r="X67" s="4">
        <v>1</v>
      </c>
      <c r="Y67" s="4">
        <v>0</v>
      </c>
      <c r="Z67" s="4"/>
      <c r="AA67" s="4"/>
      <c r="AB67" s="4"/>
    </row>
    <row r="68" spans="1:245" x14ac:dyDescent="0.2">
      <c r="A68" s="4">
        <v>50</v>
      </c>
      <c r="B68" s="4">
        <v>0</v>
      </c>
      <c r="C68" s="4">
        <v>0</v>
      </c>
      <c r="D68" s="4">
        <v>1</v>
      </c>
      <c r="E68" s="4">
        <v>209</v>
      </c>
      <c r="F68" s="4">
        <f>ROUND(Source!W44,O68)</f>
        <v>0</v>
      </c>
      <c r="G68" s="4" t="s">
        <v>108</v>
      </c>
      <c r="H68" s="4" t="s">
        <v>109</v>
      </c>
      <c r="I68" s="4"/>
      <c r="J68" s="4"/>
      <c r="K68" s="4">
        <v>209</v>
      </c>
      <c r="L68" s="4">
        <v>23</v>
      </c>
      <c r="M68" s="4">
        <v>3</v>
      </c>
      <c r="N68" s="4" t="s">
        <v>3</v>
      </c>
      <c r="O68" s="4">
        <v>2</v>
      </c>
      <c r="P68" s="4"/>
      <c r="Q68" s="4"/>
      <c r="R68" s="4"/>
      <c r="S68" s="4"/>
      <c r="T68" s="4"/>
      <c r="U68" s="4"/>
      <c r="V68" s="4"/>
      <c r="W68" s="4">
        <v>0</v>
      </c>
      <c r="X68" s="4">
        <v>1</v>
      </c>
      <c r="Y68" s="4">
        <v>0</v>
      </c>
      <c r="Z68" s="4"/>
      <c r="AA68" s="4"/>
      <c r="AB68" s="4"/>
    </row>
    <row r="69" spans="1:245" x14ac:dyDescent="0.2">
      <c r="A69" s="4">
        <v>50</v>
      </c>
      <c r="B69" s="4">
        <v>0</v>
      </c>
      <c r="C69" s="4">
        <v>0</v>
      </c>
      <c r="D69" s="4">
        <v>1</v>
      </c>
      <c r="E69" s="4">
        <v>233</v>
      </c>
      <c r="F69" s="4">
        <f>ROUND(Source!BD44,O69)</f>
        <v>0</v>
      </c>
      <c r="G69" s="4" t="s">
        <v>110</v>
      </c>
      <c r="H69" s="4" t="s">
        <v>111</v>
      </c>
      <c r="I69" s="4"/>
      <c r="J69" s="4"/>
      <c r="K69" s="4">
        <v>233</v>
      </c>
      <c r="L69" s="4">
        <v>24</v>
      </c>
      <c r="M69" s="4">
        <v>3</v>
      </c>
      <c r="N69" s="4" t="s">
        <v>3</v>
      </c>
      <c r="O69" s="4">
        <v>2</v>
      </c>
      <c r="P69" s="4"/>
      <c r="Q69" s="4"/>
      <c r="R69" s="4"/>
      <c r="S69" s="4"/>
      <c r="T69" s="4"/>
      <c r="U69" s="4"/>
      <c r="V69" s="4"/>
      <c r="W69" s="4">
        <v>0</v>
      </c>
      <c r="X69" s="4">
        <v>1</v>
      </c>
      <c r="Y69" s="4">
        <v>0</v>
      </c>
      <c r="Z69" s="4"/>
      <c r="AA69" s="4"/>
      <c r="AB69" s="4"/>
    </row>
    <row r="70" spans="1:245" x14ac:dyDescent="0.2">
      <c r="A70" s="4">
        <v>50</v>
      </c>
      <c r="B70" s="4">
        <v>0</v>
      </c>
      <c r="C70" s="4">
        <v>0</v>
      </c>
      <c r="D70" s="4">
        <v>1</v>
      </c>
      <c r="E70" s="4">
        <v>210</v>
      </c>
      <c r="F70" s="4">
        <f>ROUND(Source!X44,O70)</f>
        <v>17657.759999999998</v>
      </c>
      <c r="G70" s="4" t="s">
        <v>112</v>
      </c>
      <c r="H70" s="4" t="s">
        <v>113</v>
      </c>
      <c r="I70" s="4"/>
      <c r="J70" s="4"/>
      <c r="K70" s="4">
        <v>210</v>
      </c>
      <c r="L70" s="4">
        <v>25</v>
      </c>
      <c r="M70" s="4">
        <v>3</v>
      </c>
      <c r="N70" s="4" t="s">
        <v>3</v>
      </c>
      <c r="O70" s="4">
        <v>2</v>
      </c>
      <c r="P70" s="4"/>
      <c r="Q70" s="4"/>
      <c r="R70" s="4"/>
      <c r="S70" s="4"/>
      <c r="T70" s="4"/>
      <c r="U70" s="4"/>
      <c r="V70" s="4"/>
      <c r="W70" s="4">
        <v>17657.759999999998</v>
      </c>
      <c r="X70" s="4">
        <v>1</v>
      </c>
      <c r="Y70" s="4">
        <v>17657.759999999998</v>
      </c>
      <c r="Z70" s="4"/>
      <c r="AA70" s="4"/>
      <c r="AB70" s="4"/>
    </row>
    <row r="71" spans="1:245" x14ac:dyDescent="0.2">
      <c r="A71" s="4">
        <v>50</v>
      </c>
      <c r="B71" s="4">
        <v>0</v>
      </c>
      <c r="C71" s="4">
        <v>0</v>
      </c>
      <c r="D71" s="4">
        <v>1</v>
      </c>
      <c r="E71" s="4">
        <v>211</v>
      </c>
      <c r="F71" s="4">
        <f>ROUND(Source!Y44,O71)</f>
        <v>2522.54</v>
      </c>
      <c r="G71" s="4" t="s">
        <v>114</v>
      </c>
      <c r="H71" s="4" t="s">
        <v>115</v>
      </c>
      <c r="I71" s="4"/>
      <c r="J71" s="4"/>
      <c r="K71" s="4">
        <v>211</v>
      </c>
      <c r="L71" s="4">
        <v>26</v>
      </c>
      <c r="M71" s="4">
        <v>3</v>
      </c>
      <c r="N71" s="4" t="s">
        <v>3</v>
      </c>
      <c r="O71" s="4">
        <v>2</v>
      </c>
      <c r="P71" s="4"/>
      <c r="Q71" s="4"/>
      <c r="R71" s="4"/>
      <c r="S71" s="4"/>
      <c r="T71" s="4"/>
      <c r="U71" s="4"/>
      <c r="V71" s="4"/>
      <c r="W71" s="4">
        <v>2522.54</v>
      </c>
      <c r="X71" s="4">
        <v>1</v>
      </c>
      <c r="Y71" s="4">
        <v>2522.54</v>
      </c>
      <c r="Z71" s="4"/>
      <c r="AA71" s="4"/>
      <c r="AB71" s="4"/>
    </row>
    <row r="72" spans="1:245" x14ac:dyDescent="0.2">
      <c r="A72" s="4">
        <v>50</v>
      </c>
      <c r="B72" s="4">
        <v>0</v>
      </c>
      <c r="C72" s="4">
        <v>0</v>
      </c>
      <c r="D72" s="4">
        <v>1</v>
      </c>
      <c r="E72" s="4">
        <v>224</v>
      </c>
      <c r="F72" s="4">
        <f>ROUND(Source!AR44,O72)</f>
        <v>47807.72</v>
      </c>
      <c r="G72" s="4" t="s">
        <v>116</v>
      </c>
      <c r="H72" s="4" t="s">
        <v>117</v>
      </c>
      <c r="I72" s="4"/>
      <c r="J72" s="4"/>
      <c r="K72" s="4">
        <v>224</v>
      </c>
      <c r="L72" s="4">
        <v>27</v>
      </c>
      <c r="M72" s="4">
        <v>3</v>
      </c>
      <c r="N72" s="4" t="s">
        <v>3</v>
      </c>
      <c r="O72" s="4">
        <v>2</v>
      </c>
      <c r="P72" s="4"/>
      <c r="Q72" s="4"/>
      <c r="R72" s="4"/>
      <c r="S72" s="4"/>
      <c r="T72" s="4"/>
      <c r="U72" s="4"/>
      <c r="V72" s="4"/>
      <c r="W72" s="4">
        <v>47807.72</v>
      </c>
      <c r="X72" s="4">
        <v>1</v>
      </c>
      <c r="Y72" s="4">
        <v>47807.72</v>
      </c>
      <c r="Z72" s="4"/>
      <c r="AA72" s="4"/>
      <c r="AB72" s="4"/>
    </row>
    <row r="74" spans="1:245" x14ac:dyDescent="0.2">
      <c r="A74" s="1">
        <v>5</v>
      </c>
      <c r="B74" s="1">
        <v>1</v>
      </c>
      <c r="C74" s="1"/>
      <c r="D74" s="1">
        <f>ROW(A91)</f>
        <v>91</v>
      </c>
      <c r="E74" s="1"/>
      <c r="F74" s="1" t="s">
        <v>14</v>
      </c>
      <c r="G74" s="1" t="s">
        <v>118</v>
      </c>
      <c r="H74" s="1" t="s">
        <v>3</v>
      </c>
      <c r="I74" s="1">
        <v>0</v>
      </c>
      <c r="J74" s="1"/>
      <c r="K74" s="1">
        <v>-1</v>
      </c>
      <c r="L74" s="1"/>
      <c r="M74" s="1" t="s">
        <v>3</v>
      </c>
      <c r="N74" s="1"/>
      <c r="O74" s="1"/>
      <c r="P74" s="1"/>
      <c r="Q74" s="1"/>
      <c r="R74" s="1"/>
      <c r="S74" s="1">
        <v>0</v>
      </c>
      <c r="T74" s="1"/>
      <c r="U74" s="1" t="s">
        <v>3</v>
      </c>
      <c r="V74" s="1">
        <v>0</v>
      </c>
      <c r="W74" s="1"/>
      <c r="X74" s="1"/>
      <c r="Y74" s="1"/>
      <c r="Z74" s="1"/>
      <c r="AA74" s="1"/>
      <c r="AB74" s="1" t="s">
        <v>3</v>
      </c>
      <c r="AC74" s="1" t="s">
        <v>3</v>
      </c>
      <c r="AD74" s="1" t="s">
        <v>3</v>
      </c>
      <c r="AE74" s="1" t="s">
        <v>3</v>
      </c>
      <c r="AF74" s="1" t="s">
        <v>3</v>
      </c>
      <c r="AG74" s="1" t="s">
        <v>3</v>
      </c>
      <c r="AH74" s="1"/>
      <c r="AI74" s="1"/>
      <c r="AJ74" s="1"/>
      <c r="AK74" s="1"/>
      <c r="AL74" s="1"/>
      <c r="AM74" s="1"/>
      <c r="AN74" s="1"/>
      <c r="AO74" s="1"/>
      <c r="AP74" s="1" t="s">
        <v>3</v>
      </c>
      <c r="AQ74" s="1" t="s">
        <v>3</v>
      </c>
      <c r="AR74" s="1" t="s">
        <v>3</v>
      </c>
      <c r="AS74" s="1"/>
      <c r="AT74" s="1"/>
      <c r="AU74" s="1"/>
      <c r="AV74" s="1"/>
      <c r="AW74" s="1"/>
      <c r="AX74" s="1"/>
      <c r="AY74" s="1"/>
      <c r="AZ74" s="1" t="s">
        <v>3</v>
      </c>
      <c r="BA74" s="1"/>
      <c r="BB74" s="1" t="s">
        <v>3</v>
      </c>
      <c r="BC74" s="1" t="s">
        <v>3</v>
      </c>
      <c r="BD74" s="1" t="s">
        <v>3</v>
      </c>
      <c r="BE74" s="1" t="s">
        <v>3</v>
      </c>
      <c r="BF74" s="1" t="s">
        <v>3</v>
      </c>
      <c r="BG74" s="1" t="s">
        <v>3</v>
      </c>
      <c r="BH74" s="1" t="s">
        <v>3</v>
      </c>
      <c r="BI74" s="1" t="s">
        <v>3</v>
      </c>
      <c r="BJ74" s="1" t="s">
        <v>3</v>
      </c>
      <c r="BK74" s="1" t="s">
        <v>3</v>
      </c>
      <c r="BL74" s="1" t="s">
        <v>3</v>
      </c>
      <c r="BM74" s="1" t="s">
        <v>3</v>
      </c>
      <c r="BN74" s="1" t="s">
        <v>3</v>
      </c>
      <c r="BO74" s="1" t="s">
        <v>3</v>
      </c>
      <c r="BP74" s="1" t="s">
        <v>3</v>
      </c>
      <c r="BQ74" s="1"/>
      <c r="BR74" s="1"/>
      <c r="BS74" s="1"/>
      <c r="BT74" s="1"/>
      <c r="BU74" s="1"/>
      <c r="BV74" s="1"/>
      <c r="BW74" s="1"/>
      <c r="BX74" s="1">
        <v>0</v>
      </c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>
        <v>0</v>
      </c>
    </row>
    <row r="76" spans="1:245" x14ac:dyDescent="0.2">
      <c r="A76" s="2">
        <v>52</v>
      </c>
      <c r="B76" s="2">
        <f t="shared" ref="B76:G76" si="67">B91</f>
        <v>1</v>
      </c>
      <c r="C76" s="2">
        <f t="shared" si="67"/>
        <v>5</v>
      </c>
      <c r="D76" s="2">
        <f t="shared" si="67"/>
        <v>74</v>
      </c>
      <c r="E76" s="2">
        <f t="shared" si="67"/>
        <v>0</v>
      </c>
      <c r="F76" s="2" t="str">
        <f t="shared" si="67"/>
        <v>Новый подраздел</v>
      </c>
      <c r="G76" s="2" t="str">
        <f t="shared" si="67"/>
        <v>Система водоотведения</v>
      </c>
      <c r="H76" s="2"/>
      <c r="I76" s="2"/>
      <c r="J76" s="2"/>
      <c r="K76" s="2"/>
      <c r="L76" s="2"/>
      <c r="M76" s="2"/>
      <c r="N76" s="2"/>
      <c r="O76" s="2">
        <f t="shared" ref="O76:AT76" si="68">O91</f>
        <v>45540.5</v>
      </c>
      <c r="P76" s="2">
        <f t="shared" si="68"/>
        <v>651.75</v>
      </c>
      <c r="Q76" s="2">
        <f t="shared" si="68"/>
        <v>21.64</v>
      </c>
      <c r="R76" s="2">
        <f t="shared" si="68"/>
        <v>0.24</v>
      </c>
      <c r="S76" s="2">
        <f t="shared" si="68"/>
        <v>44867.11</v>
      </c>
      <c r="T76" s="2">
        <f t="shared" si="68"/>
        <v>0</v>
      </c>
      <c r="U76" s="2">
        <f t="shared" si="68"/>
        <v>88.432400000000001</v>
      </c>
      <c r="V76" s="2">
        <f t="shared" si="68"/>
        <v>0</v>
      </c>
      <c r="W76" s="2">
        <f t="shared" si="68"/>
        <v>0</v>
      </c>
      <c r="X76" s="2">
        <f t="shared" si="68"/>
        <v>31406.98</v>
      </c>
      <c r="Y76" s="2">
        <f t="shared" si="68"/>
        <v>4486.7</v>
      </c>
      <c r="Z76" s="2">
        <f t="shared" si="68"/>
        <v>0</v>
      </c>
      <c r="AA76" s="2">
        <f t="shared" si="68"/>
        <v>0</v>
      </c>
      <c r="AB76" s="2">
        <f t="shared" si="68"/>
        <v>45540.5</v>
      </c>
      <c r="AC76" s="2">
        <f t="shared" si="68"/>
        <v>651.75</v>
      </c>
      <c r="AD76" s="2">
        <f t="shared" si="68"/>
        <v>21.64</v>
      </c>
      <c r="AE76" s="2">
        <f t="shared" si="68"/>
        <v>0.24</v>
      </c>
      <c r="AF76" s="2">
        <f t="shared" si="68"/>
        <v>44867.11</v>
      </c>
      <c r="AG76" s="2">
        <f t="shared" si="68"/>
        <v>0</v>
      </c>
      <c r="AH76" s="2">
        <f t="shared" si="68"/>
        <v>88.432400000000001</v>
      </c>
      <c r="AI76" s="2">
        <f t="shared" si="68"/>
        <v>0</v>
      </c>
      <c r="AJ76" s="2">
        <f t="shared" si="68"/>
        <v>0</v>
      </c>
      <c r="AK76" s="2">
        <f t="shared" si="68"/>
        <v>31406.98</v>
      </c>
      <c r="AL76" s="2">
        <f t="shared" si="68"/>
        <v>4486.7</v>
      </c>
      <c r="AM76" s="2">
        <f t="shared" si="68"/>
        <v>0</v>
      </c>
      <c r="AN76" s="2">
        <f t="shared" si="68"/>
        <v>0</v>
      </c>
      <c r="AO76" s="2">
        <f t="shared" si="68"/>
        <v>0</v>
      </c>
      <c r="AP76" s="2">
        <f t="shared" si="68"/>
        <v>0</v>
      </c>
      <c r="AQ76" s="2">
        <f t="shared" si="68"/>
        <v>0</v>
      </c>
      <c r="AR76" s="2">
        <f t="shared" si="68"/>
        <v>81434.44</v>
      </c>
      <c r="AS76" s="2">
        <f t="shared" si="68"/>
        <v>0</v>
      </c>
      <c r="AT76" s="2">
        <f t="shared" si="68"/>
        <v>0</v>
      </c>
      <c r="AU76" s="2">
        <f t="shared" ref="AU76:BZ76" si="69">AU91</f>
        <v>81434.44</v>
      </c>
      <c r="AV76" s="2">
        <f t="shared" si="69"/>
        <v>651.75</v>
      </c>
      <c r="AW76" s="2">
        <f t="shared" si="69"/>
        <v>651.75</v>
      </c>
      <c r="AX76" s="2">
        <f t="shared" si="69"/>
        <v>0</v>
      </c>
      <c r="AY76" s="2">
        <f t="shared" si="69"/>
        <v>651.75</v>
      </c>
      <c r="AZ76" s="2">
        <f t="shared" si="69"/>
        <v>0</v>
      </c>
      <c r="BA76" s="2">
        <f t="shared" si="69"/>
        <v>0</v>
      </c>
      <c r="BB76" s="2">
        <f t="shared" si="69"/>
        <v>0</v>
      </c>
      <c r="BC76" s="2">
        <f t="shared" si="69"/>
        <v>0</v>
      </c>
      <c r="BD76" s="2">
        <f t="shared" si="69"/>
        <v>0</v>
      </c>
      <c r="BE76" s="2">
        <f t="shared" si="69"/>
        <v>0</v>
      </c>
      <c r="BF76" s="2">
        <f t="shared" si="69"/>
        <v>0</v>
      </c>
      <c r="BG76" s="2">
        <f t="shared" si="69"/>
        <v>0</v>
      </c>
      <c r="BH76" s="2">
        <f t="shared" si="69"/>
        <v>0</v>
      </c>
      <c r="BI76" s="2">
        <f t="shared" si="69"/>
        <v>0</v>
      </c>
      <c r="BJ76" s="2">
        <f t="shared" si="69"/>
        <v>0</v>
      </c>
      <c r="BK76" s="2">
        <f t="shared" si="69"/>
        <v>0</v>
      </c>
      <c r="BL76" s="2">
        <f t="shared" si="69"/>
        <v>0</v>
      </c>
      <c r="BM76" s="2">
        <f t="shared" si="69"/>
        <v>0</v>
      </c>
      <c r="BN76" s="2">
        <f t="shared" si="69"/>
        <v>0</v>
      </c>
      <c r="BO76" s="2">
        <f t="shared" si="69"/>
        <v>0</v>
      </c>
      <c r="BP76" s="2">
        <f t="shared" si="69"/>
        <v>0</v>
      </c>
      <c r="BQ76" s="2">
        <f t="shared" si="69"/>
        <v>0</v>
      </c>
      <c r="BR76" s="2">
        <f t="shared" si="69"/>
        <v>0</v>
      </c>
      <c r="BS76" s="2">
        <f t="shared" si="69"/>
        <v>0</v>
      </c>
      <c r="BT76" s="2">
        <f t="shared" si="69"/>
        <v>0</v>
      </c>
      <c r="BU76" s="2">
        <f t="shared" si="69"/>
        <v>0</v>
      </c>
      <c r="BV76" s="2">
        <f t="shared" si="69"/>
        <v>0</v>
      </c>
      <c r="BW76" s="2">
        <f t="shared" si="69"/>
        <v>0</v>
      </c>
      <c r="BX76" s="2">
        <f t="shared" si="69"/>
        <v>0</v>
      </c>
      <c r="BY76" s="2">
        <f t="shared" si="69"/>
        <v>0</v>
      </c>
      <c r="BZ76" s="2">
        <f t="shared" si="69"/>
        <v>0</v>
      </c>
      <c r="CA76" s="2">
        <f t="shared" ref="CA76:DF76" si="70">CA91</f>
        <v>81434.44</v>
      </c>
      <c r="CB76" s="2">
        <f t="shared" si="70"/>
        <v>0</v>
      </c>
      <c r="CC76" s="2">
        <f t="shared" si="70"/>
        <v>0</v>
      </c>
      <c r="CD76" s="2">
        <f t="shared" si="70"/>
        <v>81434.44</v>
      </c>
      <c r="CE76" s="2">
        <f t="shared" si="70"/>
        <v>651.75</v>
      </c>
      <c r="CF76" s="2">
        <f t="shared" si="70"/>
        <v>651.75</v>
      </c>
      <c r="CG76" s="2">
        <f t="shared" si="70"/>
        <v>0</v>
      </c>
      <c r="CH76" s="2">
        <f t="shared" si="70"/>
        <v>651.75</v>
      </c>
      <c r="CI76" s="2">
        <f t="shared" si="70"/>
        <v>0</v>
      </c>
      <c r="CJ76" s="2">
        <f t="shared" si="70"/>
        <v>0</v>
      </c>
      <c r="CK76" s="2">
        <f t="shared" si="70"/>
        <v>0</v>
      </c>
      <c r="CL76" s="2">
        <f t="shared" si="70"/>
        <v>0</v>
      </c>
      <c r="CM76" s="2">
        <f t="shared" si="70"/>
        <v>0</v>
      </c>
      <c r="CN76" s="2">
        <f t="shared" si="70"/>
        <v>0</v>
      </c>
      <c r="CO76" s="2">
        <f t="shared" si="70"/>
        <v>0</v>
      </c>
      <c r="CP76" s="2">
        <f t="shared" si="70"/>
        <v>0</v>
      </c>
      <c r="CQ76" s="2">
        <f t="shared" si="70"/>
        <v>0</v>
      </c>
      <c r="CR76" s="2">
        <f t="shared" si="70"/>
        <v>0</v>
      </c>
      <c r="CS76" s="2">
        <f t="shared" si="70"/>
        <v>0</v>
      </c>
      <c r="CT76" s="2">
        <f t="shared" si="70"/>
        <v>0</v>
      </c>
      <c r="CU76" s="2">
        <f t="shared" si="70"/>
        <v>0</v>
      </c>
      <c r="CV76" s="2">
        <f t="shared" si="70"/>
        <v>0</v>
      </c>
      <c r="CW76" s="2">
        <f t="shared" si="70"/>
        <v>0</v>
      </c>
      <c r="CX76" s="2">
        <f t="shared" si="70"/>
        <v>0</v>
      </c>
      <c r="CY76" s="2">
        <f t="shared" si="70"/>
        <v>0</v>
      </c>
      <c r="CZ76" s="2">
        <f t="shared" si="70"/>
        <v>0</v>
      </c>
      <c r="DA76" s="2">
        <f t="shared" si="70"/>
        <v>0</v>
      </c>
      <c r="DB76" s="2">
        <f t="shared" si="70"/>
        <v>0</v>
      </c>
      <c r="DC76" s="2">
        <f t="shared" si="70"/>
        <v>0</v>
      </c>
      <c r="DD76" s="2">
        <f t="shared" si="70"/>
        <v>0</v>
      </c>
      <c r="DE76" s="2">
        <f t="shared" si="70"/>
        <v>0</v>
      </c>
      <c r="DF76" s="2">
        <f t="shared" si="70"/>
        <v>0</v>
      </c>
      <c r="DG76" s="3">
        <f t="shared" ref="DG76:EL76" si="71">DG91</f>
        <v>0</v>
      </c>
      <c r="DH76" s="3">
        <f t="shared" si="71"/>
        <v>0</v>
      </c>
      <c r="DI76" s="3">
        <f t="shared" si="71"/>
        <v>0</v>
      </c>
      <c r="DJ76" s="3">
        <f t="shared" si="71"/>
        <v>0</v>
      </c>
      <c r="DK76" s="3">
        <f t="shared" si="71"/>
        <v>0</v>
      </c>
      <c r="DL76" s="3">
        <f t="shared" si="71"/>
        <v>0</v>
      </c>
      <c r="DM76" s="3">
        <f t="shared" si="71"/>
        <v>0</v>
      </c>
      <c r="DN76" s="3">
        <f t="shared" si="71"/>
        <v>0</v>
      </c>
      <c r="DO76" s="3">
        <f t="shared" si="71"/>
        <v>0</v>
      </c>
      <c r="DP76" s="3">
        <f t="shared" si="71"/>
        <v>0</v>
      </c>
      <c r="DQ76" s="3">
        <f t="shared" si="71"/>
        <v>0</v>
      </c>
      <c r="DR76" s="3">
        <f t="shared" si="71"/>
        <v>0</v>
      </c>
      <c r="DS76" s="3">
        <f t="shared" si="71"/>
        <v>0</v>
      </c>
      <c r="DT76" s="3">
        <f t="shared" si="71"/>
        <v>0</v>
      </c>
      <c r="DU76" s="3">
        <f t="shared" si="71"/>
        <v>0</v>
      </c>
      <c r="DV76" s="3">
        <f t="shared" si="71"/>
        <v>0</v>
      </c>
      <c r="DW76" s="3">
        <f t="shared" si="71"/>
        <v>0</v>
      </c>
      <c r="DX76" s="3">
        <f t="shared" si="71"/>
        <v>0</v>
      </c>
      <c r="DY76" s="3">
        <f t="shared" si="71"/>
        <v>0</v>
      </c>
      <c r="DZ76" s="3">
        <f t="shared" si="71"/>
        <v>0</v>
      </c>
      <c r="EA76" s="3">
        <f t="shared" si="71"/>
        <v>0</v>
      </c>
      <c r="EB76" s="3">
        <f t="shared" si="71"/>
        <v>0</v>
      </c>
      <c r="EC76" s="3">
        <f t="shared" si="71"/>
        <v>0</v>
      </c>
      <c r="ED76" s="3">
        <f t="shared" si="71"/>
        <v>0</v>
      </c>
      <c r="EE76" s="3">
        <f t="shared" si="71"/>
        <v>0</v>
      </c>
      <c r="EF76" s="3">
        <f t="shared" si="71"/>
        <v>0</v>
      </c>
      <c r="EG76" s="3">
        <f t="shared" si="71"/>
        <v>0</v>
      </c>
      <c r="EH76" s="3">
        <f t="shared" si="71"/>
        <v>0</v>
      </c>
      <c r="EI76" s="3">
        <f t="shared" si="71"/>
        <v>0</v>
      </c>
      <c r="EJ76" s="3">
        <f t="shared" si="71"/>
        <v>0</v>
      </c>
      <c r="EK76" s="3">
        <f t="shared" si="71"/>
        <v>0</v>
      </c>
      <c r="EL76" s="3">
        <f t="shared" si="71"/>
        <v>0</v>
      </c>
      <c r="EM76" s="3">
        <f t="shared" ref="EM76:FR76" si="72">EM91</f>
        <v>0</v>
      </c>
      <c r="EN76" s="3">
        <f t="shared" si="72"/>
        <v>0</v>
      </c>
      <c r="EO76" s="3">
        <f t="shared" si="72"/>
        <v>0</v>
      </c>
      <c r="EP76" s="3">
        <f t="shared" si="72"/>
        <v>0</v>
      </c>
      <c r="EQ76" s="3">
        <f t="shared" si="72"/>
        <v>0</v>
      </c>
      <c r="ER76" s="3">
        <f t="shared" si="72"/>
        <v>0</v>
      </c>
      <c r="ES76" s="3">
        <f t="shared" si="72"/>
        <v>0</v>
      </c>
      <c r="ET76" s="3">
        <f t="shared" si="72"/>
        <v>0</v>
      </c>
      <c r="EU76" s="3">
        <f t="shared" si="72"/>
        <v>0</v>
      </c>
      <c r="EV76" s="3">
        <f t="shared" si="72"/>
        <v>0</v>
      </c>
      <c r="EW76" s="3">
        <f t="shared" si="72"/>
        <v>0</v>
      </c>
      <c r="EX76" s="3">
        <f t="shared" si="72"/>
        <v>0</v>
      </c>
      <c r="EY76" s="3">
        <f t="shared" si="72"/>
        <v>0</v>
      </c>
      <c r="EZ76" s="3">
        <f t="shared" si="72"/>
        <v>0</v>
      </c>
      <c r="FA76" s="3">
        <f t="shared" si="72"/>
        <v>0</v>
      </c>
      <c r="FB76" s="3">
        <f t="shared" si="72"/>
        <v>0</v>
      </c>
      <c r="FC76" s="3">
        <f t="shared" si="72"/>
        <v>0</v>
      </c>
      <c r="FD76" s="3">
        <f t="shared" si="72"/>
        <v>0</v>
      </c>
      <c r="FE76" s="3">
        <f t="shared" si="72"/>
        <v>0</v>
      </c>
      <c r="FF76" s="3">
        <f t="shared" si="72"/>
        <v>0</v>
      </c>
      <c r="FG76" s="3">
        <f t="shared" si="72"/>
        <v>0</v>
      </c>
      <c r="FH76" s="3">
        <f t="shared" si="72"/>
        <v>0</v>
      </c>
      <c r="FI76" s="3">
        <f t="shared" si="72"/>
        <v>0</v>
      </c>
      <c r="FJ76" s="3">
        <f t="shared" si="72"/>
        <v>0</v>
      </c>
      <c r="FK76" s="3">
        <f t="shared" si="72"/>
        <v>0</v>
      </c>
      <c r="FL76" s="3">
        <f t="shared" si="72"/>
        <v>0</v>
      </c>
      <c r="FM76" s="3">
        <f t="shared" si="72"/>
        <v>0</v>
      </c>
      <c r="FN76" s="3">
        <f t="shared" si="72"/>
        <v>0</v>
      </c>
      <c r="FO76" s="3">
        <f t="shared" si="72"/>
        <v>0</v>
      </c>
      <c r="FP76" s="3">
        <f t="shared" si="72"/>
        <v>0</v>
      </c>
      <c r="FQ76" s="3">
        <f t="shared" si="72"/>
        <v>0</v>
      </c>
      <c r="FR76" s="3">
        <f t="shared" si="72"/>
        <v>0</v>
      </c>
      <c r="FS76" s="3">
        <f t="shared" ref="FS76:GX76" si="73">FS91</f>
        <v>0</v>
      </c>
      <c r="FT76" s="3">
        <f t="shared" si="73"/>
        <v>0</v>
      </c>
      <c r="FU76" s="3">
        <f t="shared" si="73"/>
        <v>0</v>
      </c>
      <c r="FV76" s="3">
        <f t="shared" si="73"/>
        <v>0</v>
      </c>
      <c r="FW76" s="3">
        <f t="shared" si="73"/>
        <v>0</v>
      </c>
      <c r="FX76" s="3">
        <f t="shared" si="73"/>
        <v>0</v>
      </c>
      <c r="FY76" s="3">
        <f t="shared" si="73"/>
        <v>0</v>
      </c>
      <c r="FZ76" s="3">
        <f t="shared" si="73"/>
        <v>0</v>
      </c>
      <c r="GA76" s="3">
        <f t="shared" si="73"/>
        <v>0</v>
      </c>
      <c r="GB76" s="3">
        <f t="shared" si="73"/>
        <v>0</v>
      </c>
      <c r="GC76" s="3">
        <f t="shared" si="73"/>
        <v>0</v>
      </c>
      <c r="GD76" s="3">
        <f t="shared" si="73"/>
        <v>0</v>
      </c>
      <c r="GE76" s="3">
        <f t="shared" si="73"/>
        <v>0</v>
      </c>
      <c r="GF76" s="3">
        <f t="shared" si="73"/>
        <v>0</v>
      </c>
      <c r="GG76" s="3">
        <f t="shared" si="73"/>
        <v>0</v>
      </c>
      <c r="GH76" s="3">
        <f t="shared" si="73"/>
        <v>0</v>
      </c>
      <c r="GI76" s="3">
        <f t="shared" si="73"/>
        <v>0</v>
      </c>
      <c r="GJ76" s="3">
        <f t="shared" si="73"/>
        <v>0</v>
      </c>
      <c r="GK76" s="3">
        <f t="shared" si="73"/>
        <v>0</v>
      </c>
      <c r="GL76" s="3">
        <f t="shared" si="73"/>
        <v>0</v>
      </c>
      <c r="GM76" s="3">
        <f t="shared" si="73"/>
        <v>0</v>
      </c>
      <c r="GN76" s="3">
        <f t="shared" si="73"/>
        <v>0</v>
      </c>
      <c r="GO76" s="3">
        <f t="shared" si="73"/>
        <v>0</v>
      </c>
      <c r="GP76" s="3">
        <f t="shared" si="73"/>
        <v>0</v>
      </c>
      <c r="GQ76" s="3">
        <f t="shared" si="73"/>
        <v>0</v>
      </c>
      <c r="GR76" s="3">
        <f t="shared" si="73"/>
        <v>0</v>
      </c>
      <c r="GS76" s="3">
        <f t="shared" si="73"/>
        <v>0</v>
      </c>
      <c r="GT76" s="3">
        <f t="shared" si="73"/>
        <v>0</v>
      </c>
      <c r="GU76" s="3">
        <f t="shared" si="73"/>
        <v>0</v>
      </c>
      <c r="GV76" s="3">
        <f t="shared" si="73"/>
        <v>0</v>
      </c>
      <c r="GW76" s="3">
        <f t="shared" si="73"/>
        <v>0</v>
      </c>
      <c r="GX76" s="3">
        <f t="shared" si="73"/>
        <v>0</v>
      </c>
    </row>
    <row r="78" spans="1:245" x14ac:dyDescent="0.2">
      <c r="A78">
        <v>17</v>
      </c>
      <c r="B78">
        <v>1</v>
      </c>
      <c r="D78">
        <f>ROW(EtalonRes!A34)</f>
        <v>34</v>
      </c>
      <c r="E78" t="s">
        <v>3</v>
      </c>
      <c r="F78" t="s">
        <v>16</v>
      </c>
      <c r="G78" t="s">
        <v>17</v>
      </c>
      <c r="H78" t="s">
        <v>18</v>
      </c>
      <c r="I78">
        <f>ROUND(1008*0.25*0.1/100,9)</f>
        <v>0.252</v>
      </c>
      <c r="J78">
        <v>0</v>
      </c>
      <c r="K78">
        <f>ROUND(1008*0.25*0.1/100,9)</f>
        <v>0.252</v>
      </c>
      <c r="O78">
        <f t="shared" ref="O78:O89" si="74">ROUND(CP78,2)</f>
        <v>510</v>
      </c>
      <c r="P78">
        <f t="shared" ref="P78:P89" si="75">ROUND(CQ78*I78,2)</f>
        <v>0</v>
      </c>
      <c r="Q78">
        <f t="shared" ref="Q78:Q89" si="76">ROUND(CR78*I78,2)</f>
        <v>0</v>
      </c>
      <c r="R78">
        <f t="shared" ref="R78:R89" si="77">ROUND(CS78*I78,2)</f>
        <v>0</v>
      </c>
      <c r="S78">
        <f t="shared" ref="S78:S89" si="78">ROUND(CT78*I78,2)</f>
        <v>510</v>
      </c>
      <c r="T78">
        <f t="shared" ref="T78:T89" si="79">ROUND(CU78*I78,2)</f>
        <v>0</v>
      </c>
      <c r="U78">
        <f t="shared" ref="U78:U89" si="80">CV78*I78</f>
        <v>0.90720000000000001</v>
      </c>
      <c r="V78">
        <f t="shared" ref="V78:V89" si="81">CW78*I78</f>
        <v>0</v>
      </c>
      <c r="W78">
        <f t="shared" ref="W78:W89" si="82">ROUND(CX78*I78,2)</f>
        <v>0</v>
      </c>
      <c r="X78">
        <f t="shared" ref="X78:X89" si="83">ROUND(CY78,2)</f>
        <v>357</v>
      </c>
      <c r="Y78">
        <f t="shared" ref="Y78:Y89" si="84">ROUND(CZ78,2)</f>
        <v>51</v>
      </c>
      <c r="AA78">
        <v>-1</v>
      </c>
      <c r="AB78">
        <f t="shared" ref="AB78:AB89" si="85">ROUND((AC78+AD78+AF78),6)</f>
        <v>2023.8</v>
      </c>
      <c r="AC78">
        <f>ROUND(((ES78*4)),6)</f>
        <v>0</v>
      </c>
      <c r="AD78">
        <f>ROUND(((((ET78*4))-((EU78*4)))+AE78),6)</f>
        <v>0</v>
      </c>
      <c r="AE78">
        <f>ROUND(((EU78*4)),6)</f>
        <v>0</v>
      </c>
      <c r="AF78">
        <f>ROUND(((EV78*4)),6)</f>
        <v>2023.8</v>
      </c>
      <c r="AG78">
        <f t="shared" ref="AG78:AG89" si="86">ROUND((AP78),6)</f>
        <v>0</v>
      </c>
      <c r="AH78">
        <f>((EW78*4))</f>
        <v>3.6</v>
      </c>
      <c r="AI78">
        <f>((EX78*4))</f>
        <v>0</v>
      </c>
      <c r="AJ78">
        <f t="shared" ref="AJ78:AJ89" si="87">(AS78)</f>
        <v>0</v>
      </c>
      <c r="AK78">
        <v>505.95</v>
      </c>
      <c r="AL78">
        <v>0</v>
      </c>
      <c r="AM78">
        <v>0</v>
      </c>
      <c r="AN78">
        <v>0</v>
      </c>
      <c r="AO78">
        <v>505.95</v>
      </c>
      <c r="AP78">
        <v>0</v>
      </c>
      <c r="AQ78">
        <v>0.9</v>
      </c>
      <c r="AR78">
        <v>0</v>
      </c>
      <c r="AS78">
        <v>0</v>
      </c>
      <c r="AT78">
        <v>70</v>
      </c>
      <c r="AU78">
        <v>10</v>
      </c>
      <c r="AV78">
        <v>1</v>
      </c>
      <c r="AW78">
        <v>1</v>
      </c>
      <c r="AZ78">
        <v>1</v>
      </c>
      <c r="BA78">
        <v>1</v>
      </c>
      <c r="BB78">
        <v>1</v>
      </c>
      <c r="BC78">
        <v>1</v>
      </c>
      <c r="BD78" t="s">
        <v>3</v>
      </c>
      <c r="BE78" t="s">
        <v>3</v>
      </c>
      <c r="BF78" t="s">
        <v>3</v>
      </c>
      <c r="BG78" t="s">
        <v>3</v>
      </c>
      <c r="BH78">
        <v>0</v>
      </c>
      <c r="BI78">
        <v>4</v>
      </c>
      <c r="BJ78" t="s">
        <v>19</v>
      </c>
      <c r="BM78">
        <v>0</v>
      </c>
      <c r="BN78">
        <v>0</v>
      </c>
      <c r="BO78" t="s">
        <v>3</v>
      </c>
      <c r="BP78">
        <v>0</v>
      </c>
      <c r="BQ78">
        <v>1</v>
      </c>
      <c r="BR78">
        <v>0</v>
      </c>
      <c r="BS78">
        <v>1</v>
      </c>
      <c r="BT78">
        <v>1</v>
      </c>
      <c r="BU78">
        <v>1</v>
      </c>
      <c r="BV78">
        <v>1</v>
      </c>
      <c r="BW78">
        <v>1</v>
      </c>
      <c r="BX78">
        <v>1</v>
      </c>
      <c r="BY78" t="s">
        <v>3</v>
      </c>
      <c r="BZ78">
        <v>70</v>
      </c>
      <c r="CA78">
        <v>10</v>
      </c>
      <c r="CB78" t="s">
        <v>3</v>
      </c>
      <c r="CE78">
        <v>0</v>
      </c>
      <c r="CF78">
        <v>0</v>
      </c>
      <c r="CG78">
        <v>0</v>
      </c>
      <c r="CM78">
        <v>0</v>
      </c>
      <c r="CN78" t="s">
        <v>3</v>
      </c>
      <c r="CO78">
        <v>0</v>
      </c>
      <c r="CP78">
        <f t="shared" ref="CP78:CP89" si="88">(P78+Q78+S78)</f>
        <v>510</v>
      </c>
      <c r="CQ78">
        <f t="shared" ref="CQ78:CQ89" si="89">(AC78*BC78*AW78)</f>
        <v>0</v>
      </c>
      <c r="CR78">
        <f>(((((ET78*4))*BB78-((EU78*4))*BS78)+AE78*BS78)*AV78)</f>
        <v>0</v>
      </c>
      <c r="CS78">
        <f t="shared" ref="CS78:CS89" si="90">(AE78*BS78*AV78)</f>
        <v>0</v>
      </c>
      <c r="CT78">
        <f t="shared" ref="CT78:CT89" si="91">(AF78*BA78*AV78)</f>
        <v>2023.8</v>
      </c>
      <c r="CU78">
        <f t="shared" ref="CU78:CU89" si="92">AG78</f>
        <v>0</v>
      </c>
      <c r="CV78">
        <f t="shared" ref="CV78:CV89" si="93">(AH78*AV78)</f>
        <v>3.6</v>
      </c>
      <c r="CW78">
        <f t="shared" ref="CW78:CW89" si="94">AI78</f>
        <v>0</v>
      </c>
      <c r="CX78">
        <f t="shared" ref="CX78:CX89" si="95">AJ78</f>
        <v>0</v>
      </c>
      <c r="CY78">
        <f t="shared" ref="CY78:CY89" si="96">((S78*BZ78)/100)</f>
        <v>357</v>
      </c>
      <c r="CZ78">
        <f t="shared" ref="CZ78:CZ89" si="97">((S78*CA78)/100)</f>
        <v>51</v>
      </c>
      <c r="DC78" t="s">
        <v>3</v>
      </c>
      <c r="DD78" t="s">
        <v>20</v>
      </c>
      <c r="DE78" t="s">
        <v>20</v>
      </c>
      <c r="DF78" t="s">
        <v>20</v>
      </c>
      <c r="DG78" t="s">
        <v>20</v>
      </c>
      <c r="DH78" t="s">
        <v>3</v>
      </c>
      <c r="DI78" t="s">
        <v>20</v>
      </c>
      <c r="DJ78" t="s">
        <v>20</v>
      </c>
      <c r="DK78" t="s">
        <v>3</v>
      </c>
      <c r="DL78" t="s">
        <v>3</v>
      </c>
      <c r="DM78" t="s">
        <v>3</v>
      </c>
      <c r="DN78">
        <v>0</v>
      </c>
      <c r="DO78">
        <v>0</v>
      </c>
      <c r="DP78">
        <v>1</v>
      </c>
      <c r="DQ78">
        <v>1</v>
      </c>
      <c r="DU78">
        <v>1003</v>
      </c>
      <c r="DV78" t="s">
        <v>18</v>
      </c>
      <c r="DW78" t="s">
        <v>18</v>
      </c>
      <c r="DX78">
        <v>100</v>
      </c>
      <c r="DZ78" t="s">
        <v>3</v>
      </c>
      <c r="EA78" t="s">
        <v>3</v>
      </c>
      <c r="EB78" t="s">
        <v>3</v>
      </c>
      <c r="EC78" t="s">
        <v>3</v>
      </c>
      <c r="EE78">
        <v>1441815344</v>
      </c>
      <c r="EF78">
        <v>1</v>
      </c>
      <c r="EG78" t="s">
        <v>21</v>
      </c>
      <c r="EH78">
        <v>0</v>
      </c>
      <c r="EI78" t="s">
        <v>3</v>
      </c>
      <c r="EJ78">
        <v>4</v>
      </c>
      <c r="EK78">
        <v>0</v>
      </c>
      <c r="EL78" t="s">
        <v>22</v>
      </c>
      <c r="EM78" t="s">
        <v>23</v>
      </c>
      <c r="EO78" t="s">
        <v>3</v>
      </c>
      <c r="EQ78">
        <v>1024</v>
      </c>
      <c r="ER78">
        <v>505.95</v>
      </c>
      <c r="ES78">
        <v>0</v>
      </c>
      <c r="ET78">
        <v>0</v>
      </c>
      <c r="EU78">
        <v>0</v>
      </c>
      <c r="EV78">
        <v>505.95</v>
      </c>
      <c r="EW78">
        <v>0.9</v>
      </c>
      <c r="EX78">
        <v>0</v>
      </c>
      <c r="EY78">
        <v>0</v>
      </c>
      <c r="FQ78">
        <v>0</v>
      </c>
      <c r="FR78">
        <f t="shared" ref="FR78:FR89" si="98">ROUND(IF(BI78=3,GM78,0),2)</f>
        <v>0</v>
      </c>
      <c r="FS78">
        <v>0</v>
      </c>
      <c r="FX78">
        <v>70</v>
      </c>
      <c r="FY78">
        <v>10</v>
      </c>
      <c r="GA78" t="s">
        <v>3</v>
      </c>
      <c r="GD78">
        <v>0</v>
      </c>
      <c r="GF78">
        <v>-341239612</v>
      </c>
      <c r="GG78">
        <v>2</v>
      </c>
      <c r="GH78">
        <v>1</v>
      </c>
      <c r="GI78">
        <v>-2</v>
      </c>
      <c r="GJ78">
        <v>0</v>
      </c>
      <c r="GK78">
        <f>ROUND(R78*(R12)/100,2)</f>
        <v>0</v>
      </c>
      <c r="GL78">
        <f t="shared" ref="GL78:GL89" si="99">ROUND(IF(AND(BH78=3,BI78=3,FS78&lt;&gt;0),P78,0),2)</f>
        <v>0</v>
      </c>
      <c r="GM78">
        <f t="shared" ref="GM78:GM89" si="100">ROUND(O78+X78+Y78+GK78,2)+GX78</f>
        <v>918</v>
      </c>
      <c r="GN78">
        <f t="shared" ref="GN78:GN89" si="101">IF(OR(BI78=0,BI78=1),GM78-GX78,0)</f>
        <v>0</v>
      </c>
      <c r="GO78">
        <f t="shared" ref="GO78:GO89" si="102">IF(BI78=2,GM78-GX78,0)</f>
        <v>0</v>
      </c>
      <c r="GP78">
        <f t="shared" ref="GP78:GP89" si="103">IF(BI78=4,GM78-GX78,0)</f>
        <v>918</v>
      </c>
      <c r="GR78">
        <v>0</v>
      </c>
      <c r="GS78">
        <v>3</v>
      </c>
      <c r="GT78">
        <v>0</v>
      </c>
      <c r="GU78" t="s">
        <v>3</v>
      </c>
      <c r="GV78">
        <f t="shared" ref="GV78:GV89" si="104">ROUND((GT78),6)</f>
        <v>0</v>
      </c>
      <c r="GW78">
        <v>1</v>
      </c>
      <c r="GX78">
        <f t="shared" ref="GX78:GX89" si="105">ROUND(HC78*I78,2)</f>
        <v>0</v>
      </c>
      <c r="HA78">
        <v>0</v>
      </c>
      <c r="HB78">
        <v>0</v>
      </c>
      <c r="HC78">
        <f t="shared" ref="HC78:HC89" si="106">GV78*GW78</f>
        <v>0</v>
      </c>
      <c r="HE78" t="s">
        <v>3</v>
      </c>
      <c r="HF78" t="s">
        <v>3</v>
      </c>
      <c r="HM78" t="s">
        <v>3</v>
      </c>
      <c r="HN78" t="s">
        <v>3</v>
      </c>
      <c r="HO78" t="s">
        <v>3</v>
      </c>
      <c r="HP78" t="s">
        <v>3</v>
      </c>
      <c r="HQ78" t="s">
        <v>3</v>
      </c>
      <c r="IK78">
        <v>0</v>
      </c>
    </row>
    <row r="79" spans="1:245" x14ac:dyDescent="0.2">
      <c r="A79">
        <v>17</v>
      </c>
      <c r="B79">
        <v>1</v>
      </c>
      <c r="D79">
        <f>ROW(EtalonRes!A35)</f>
        <v>35</v>
      </c>
      <c r="E79" t="s">
        <v>3</v>
      </c>
      <c r="F79" t="s">
        <v>24</v>
      </c>
      <c r="G79" t="s">
        <v>25</v>
      </c>
      <c r="H79" t="s">
        <v>18</v>
      </c>
      <c r="I79">
        <f>ROUND(1008*0.75*0.1/100,9)</f>
        <v>0.75600000000000001</v>
      </c>
      <c r="J79">
        <v>0</v>
      </c>
      <c r="K79">
        <f>ROUND(1008*0.75*0.1/100,9)</f>
        <v>0.75600000000000001</v>
      </c>
      <c r="O79">
        <f t="shared" si="74"/>
        <v>4488.01</v>
      </c>
      <c r="P79">
        <f t="shared" si="75"/>
        <v>0</v>
      </c>
      <c r="Q79">
        <f t="shared" si="76"/>
        <v>0</v>
      </c>
      <c r="R79">
        <f t="shared" si="77"/>
        <v>0</v>
      </c>
      <c r="S79">
        <f t="shared" si="78"/>
        <v>4488.01</v>
      </c>
      <c r="T79">
        <f t="shared" si="79"/>
        <v>0</v>
      </c>
      <c r="U79">
        <f t="shared" si="80"/>
        <v>7.9833600000000002</v>
      </c>
      <c r="V79">
        <f t="shared" si="81"/>
        <v>0</v>
      </c>
      <c r="W79">
        <f t="shared" si="82"/>
        <v>0</v>
      </c>
      <c r="X79">
        <f t="shared" si="83"/>
        <v>3141.61</v>
      </c>
      <c r="Y79">
        <f t="shared" si="84"/>
        <v>448.8</v>
      </c>
      <c r="AA79">
        <v>-1</v>
      </c>
      <c r="AB79">
        <f t="shared" si="85"/>
        <v>5936.52</v>
      </c>
      <c r="AC79">
        <f>ROUND(((ES79*4)),6)</f>
        <v>0</v>
      </c>
      <c r="AD79">
        <f>ROUND(((((ET79*4))-((EU79*4)))+AE79),6)</f>
        <v>0</v>
      </c>
      <c r="AE79">
        <f>ROUND(((EU79*4)),6)</f>
        <v>0</v>
      </c>
      <c r="AF79">
        <f>ROUND(((EV79*4)),6)</f>
        <v>5936.52</v>
      </c>
      <c r="AG79">
        <f t="shared" si="86"/>
        <v>0</v>
      </c>
      <c r="AH79">
        <f>((EW79*4))</f>
        <v>10.56</v>
      </c>
      <c r="AI79">
        <f>((EX79*4))</f>
        <v>0</v>
      </c>
      <c r="AJ79">
        <f t="shared" si="87"/>
        <v>0</v>
      </c>
      <c r="AK79">
        <v>1484.13</v>
      </c>
      <c r="AL79">
        <v>0</v>
      </c>
      <c r="AM79">
        <v>0</v>
      </c>
      <c r="AN79">
        <v>0</v>
      </c>
      <c r="AO79">
        <v>1484.13</v>
      </c>
      <c r="AP79">
        <v>0</v>
      </c>
      <c r="AQ79">
        <v>2.64</v>
      </c>
      <c r="AR79">
        <v>0</v>
      </c>
      <c r="AS79">
        <v>0</v>
      </c>
      <c r="AT79">
        <v>70</v>
      </c>
      <c r="AU79">
        <v>10</v>
      </c>
      <c r="AV79">
        <v>1</v>
      </c>
      <c r="AW79">
        <v>1</v>
      </c>
      <c r="AZ79">
        <v>1</v>
      </c>
      <c r="BA79">
        <v>1</v>
      </c>
      <c r="BB79">
        <v>1</v>
      </c>
      <c r="BC79">
        <v>1</v>
      </c>
      <c r="BD79" t="s">
        <v>3</v>
      </c>
      <c r="BE79" t="s">
        <v>3</v>
      </c>
      <c r="BF79" t="s">
        <v>3</v>
      </c>
      <c r="BG79" t="s">
        <v>3</v>
      </c>
      <c r="BH79">
        <v>0</v>
      </c>
      <c r="BI79">
        <v>4</v>
      </c>
      <c r="BJ79" t="s">
        <v>26</v>
      </c>
      <c r="BM79">
        <v>0</v>
      </c>
      <c r="BN79">
        <v>0</v>
      </c>
      <c r="BO79" t="s">
        <v>3</v>
      </c>
      <c r="BP79">
        <v>0</v>
      </c>
      <c r="BQ79">
        <v>1</v>
      </c>
      <c r="BR79">
        <v>0</v>
      </c>
      <c r="BS79">
        <v>1</v>
      </c>
      <c r="BT79">
        <v>1</v>
      </c>
      <c r="BU79">
        <v>1</v>
      </c>
      <c r="BV79">
        <v>1</v>
      </c>
      <c r="BW79">
        <v>1</v>
      </c>
      <c r="BX79">
        <v>1</v>
      </c>
      <c r="BY79" t="s">
        <v>3</v>
      </c>
      <c r="BZ79">
        <v>70</v>
      </c>
      <c r="CA79">
        <v>10</v>
      </c>
      <c r="CB79" t="s">
        <v>3</v>
      </c>
      <c r="CE79">
        <v>0</v>
      </c>
      <c r="CF79">
        <v>0</v>
      </c>
      <c r="CG79">
        <v>0</v>
      </c>
      <c r="CM79">
        <v>0</v>
      </c>
      <c r="CN79" t="s">
        <v>3</v>
      </c>
      <c r="CO79">
        <v>0</v>
      </c>
      <c r="CP79">
        <f t="shared" si="88"/>
        <v>4488.01</v>
      </c>
      <c r="CQ79">
        <f t="shared" si="89"/>
        <v>0</v>
      </c>
      <c r="CR79">
        <f>(((((ET79*4))*BB79-((EU79*4))*BS79)+AE79*BS79)*AV79)</f>
        <v>0</v>
      </c>
      <c r="CS79">
        <f t="shared" si="90"/>
        <v>0</v>
      </c>
      <c r="CT79">
        <f t="shared" si="91"/>
        <v>5936.52</v>
      </c>
      <c r="CU79">
        <f t="shared" si="92"/>
        <v>0</v>
      </c>
      <c r="CV79">
        <f t="shared" si="93"/>
        <v>10.56</v>
      </c>
      <c r="CW79">
        <f t="shared" si="94"/>
        <v>0</v>
      </c>
      <c r="CX79">
        <f t="shared" si="95"/>
        <v>0</v>
      </c>
      <c r="CY79">
        <f t="shared" si="96"/>
        <v>3141.607</v>
      </c>
      <c r="CZ79">
        <f t="shared" si="97"/>
        <v>448.80100000000004</v>
      </c>
      <c r="DC79" t="s">
        <v>3</v>
      </c>
      <c r="DD79" t="s">
        <v>20</v>
      </c>
      <c r="DE79" t="s">
        <v>20</v>
      </c>
      <c r="DF79" t="s">
        <v>20</v>
      </c>
      <c r="DG79" t="s">
        <v>20</v>
      </c>
      <c r="DH79" t="s">
        <v>3</v>
      </c>
      <c r="DI79" t="s">
        <v>20</v>
      </c>
      <c r="DJ79" t="s">
        <v>20</v>
      </c>
      <c r="DK79" t="s">
        <v>3</v>
      </c>
      <c r="DL79" t="s">
        <v>3</v>
      </c>
      <c r="DM79" t="s">
        <v>3</v>
      </c>
      <c r="DN79">
        <v>0</v>
      </c>
      <c r="DO79">
        <v>0</v>
      </c>
      <c r="DP79">
        <v>1</v>
      </c>
      <c r="DQ79">
        <v>1</v>
      </c>
      <c r="DU79">
        <v>1003</v>
      </c>
      <c r="DV79" t="s">
        <v>18</v>
      </c>
      <c r="DW79" t="s">
        <v>18</v>
      </c>
      <c r="DX79">
        <v>100</v>
      </c>
      <c r="DZ79" t="s">
        <v>3</v>
      </c>
      <c r="EA79" t="s">
        <v>3</v>
      </c>
      <c r="EB79" t="s">
        <v>3</v>
      </c>
      <c r="EC79" t="s">
        <v>3</v>
      </c>
      <c r="EE79">
        <v>1441815344</v>
      </c>
      <c r="EF79">
        <v>1</v>
      </c>
      <c r="EG79" t="s">
        <v>21</v>
      </c>
      <c r="EH79">
        <v>0</v>
      </c>
      <c r="EI79" t="s">
        <v>3</v>
      </c>
      <c r="EJ79">
        <v>4</v>
      </c>
      <c r="EK79">
        <v>0</v>
      </c>
      <c r="EL79" t="s">
        <v>22</v>
      </c>
      <c r="EM79" t="s">
        <v>23</v>
      </c>
      <c r="EO79" t="s">
        <v>3</v>
      </c>
      <c r="EQ79">
        <v>1024</v>
      </c>
      <c r="ER79">
        <v>1484.13</v>
      </c>
      <c r="ES79">
        <v>0</v>
      </c>
      <c r="ET79">
        <v>0</v>
      </c>
      <c r="EU79">
        <v>0</v>
      </c>
      <c r="EV79">
        <v>1484.13</v>
      </c>
      <c r="EW79">
        <v>2.64</v>
      </c>
      <c r="EX79">
        <v>0</v>
      </c>
      <c r="EY79">
        <v>0</v>
      </c>
      <c r="FQ79">
        <v>0</v>
      </c>
      <c r="FR79">
        <f t="shared" si="98"/>
        <v>0</v>
      </c>
      <c r="FS79">
        <v>0</v>
      </c>
      <c r="FX79">
        <v>70</v>
      </c>
      <c r="FY79">
        <v>10</v>
      </c>
      <c r="GA79" t="s">
        <v>3</v>
      </c>
      <c r="GD79">
        <v>0</v>
      </c>
      <c r="GF79">
        <v>1802126441</v>
      </c>
      <c r="GG79">
        <v>2</v>
      </c>
      <c r="GH79">
        <v>1</v>
      </c>
      <c r="GI79">
        <v>-2</v>
      </c>
      <c r="GJ79">
        <v>0</v>
      </c>
      <c r="GK79">
        <f>ROUND(R79*(R12)/100,2)</f>
        <v>0</v>
      </c>
      <c r="GL79">
        <f t="shared" si="99"/>
        <v>0</v>
      </c>
      <c r="GM79">
        <f t="shared" si="100"/>
        <v>8078.42</v>
      </c>
      <c r="GN79">
        <f t="shared" si="101"/>
        <v>0</v>
      </c>
      <c r="GO79">
        <f t="shared" si="102"/>
        <v>0</v>
      </c>
      <c r="GP79">
        <f t="shared" si="103"/>
        <v>8078.42</v>
      </c>
      <c r="GR79">
        <v>0</v>
      </c>
      <c r="GS79">
        <v>3</v>
      </c>
      <c r="GT79">
        <v>0</v>
      </c>
      <c r="GU79" t="s">
        <v>3</v>
      </c>
      <c r="GV79">
        <f t="shared" si="104"/>
        <v>0</v>
      </c>
      <c r="GW79">
        <v>1</v>
      </c>
      <c r="GX79">
        <f t="shared" si="105"/>
        <v>0</v>
      </c>
      <c r="HA79">
        <v>0</v>
      </c>
      <c r="HB79">
        <v>0</v>
      </c>
      <c r="HC79">
        <f t="shared" si="106"/>
        <v>0</v>
      </c>
      <c r="HE79" t="s">
        <v>3</v>
      </c>
      <c r="HF79" t="s">
        <v>3</v>
      </c>
      <c r="HM79" t="s">
        <v>3</v>
      </c>
      <c r="HN79" t="s">
        <v>3</v>
      </c>
      <c r="HO79" t="s">
        <v>3</v>
      </c>
      <c r="HP79" t="s">
        <v>3</v>
      </c>
      <c r="HQ79" t="s">
        <v>3</v>
      </c>
      <c r="IK79">
        <v>0</v>
      </c>
    </row>
    <row r="80" spans="1:245" x14ac:dyDescent="0.2">
      <c r="A80">
        <v>17</v>
      </c>
      <c r="B80">
        <v>1</v>
      </c>
      <c r="D80">
        <f>ROW(EtalonRes!A36)</f>
        <v>36</v>
      </c>
      <c r="E80" t="s">
        <v>3</v>
      </c>
      <c r="F80" t="s">
        <v>119</v>
      </c>
      <c r="G80" t="s">
        <v>120</v>
      </c>
      <c r="H80" t="s">
        <v>53</v>
      </c>
      <c r="I80">
        <f>ROUND((16)/10,9)</f>
        <v>1.6</v>
      </c>
      <c r="J80">
        <v>0</v>
      </c>
      <c r="K80">
        <f>ROUND((16)/10,9)</f>
        <v>1.6</v>
      </c>
      <c r="O80">
        <f t="shared" si="74"/>
        <v>21162.69</v>
      </c>
      <c r="P80">
        <f t="shared" si="75"/>
        <v>0</v>
      </c>
      <c r="Q80">
        <f t="shared" si="76"/>
        <v>0</v>
      </c>
      <c r="R80">
        <f t="shared" si="77"/>
        <v>0</v>
      </c>
      <c r="S80">
        <f t="shared" si="78"/>
        <v>21162.69</v>
      </c>
      <c r="T80">
        <f t="shared" si="79"/>
        <v>0</v>
      </c>
      <c r="U80">
        <f t="shared" si="80"/>
        <v>34.272000000000006</v>
      </c>
      <c r="V80">
        <f t="shared" si="81"/>
        <v>0</v>
      </c>
      <c r="W80">
        <f t="shared" si="82"/>
        <v>0</v>
      </c>
      <c r="X80">
        <f t="shared" si="83"/>
        <v>14813.88</v>
      </c>
      <c r="Y80">
        <f t="shared" si="84"/>
        <v>2116.27</v>
      </c>
      <c r="AA80">
        <v>-1</v>
      </c>
      <c r="AB80">
        <f t="shared" si="85"/>
        <v>13226.68</v>
      </c>
      <c r="AC80">
        <f>ROUND(((ES80*17)),6)</f>
        <v>0</v>
      </c>
      <c r="AD80">
        <f>ROUND(((((ET80*17))-((EU80*17)))+AE80),6)</f>
        <v>0</v>
      </c>
      <c r="AE80">
        <f t="shared" ref="AE80:AF82" si="107">ROUND(((EU80*17)),6)</f>
        <v>0</v>
      </c>
      <c r="AF80">
        <f t="shared" si="107"/>
        <v>13226.68</v>
      </c>
      <c r="AG80">
        <f t="shared" si="86"/>
        <v>0</v>
      </c>
      <c r="AH80">
        <f t="shared" ref="AH80:AI82" si="108">((EW80*17))</f>
        <v>21.42</v>
      </c>
      <c r="AI80">
        <f t="shared" si="108"/>
        <v>0</v>
      </c>
      <c r="AJ80">
        <f t="shared" si="87"/>
        <v>0</v>
      </c>
      <c r="AK80">
        <v>778.04</v>
      </c>
      <c r="AL80">
        <v>0</v>
      </c>
      <c r="AM80">
        <v>0</v>
      </c>
      <c r="AN80">
        <v>0</v>
      </c>
      <c r="AO80">
        <v>778.04</v>
      </c>
      <c r="AP80">
        <v>0</v>
      </c>
      <c r="AQ80">
        <v>1.26</v>
      </c>
      <c r="AR80">
        <v>0</v>
      </c>
      <c r="AS80">
        <v>0</v>
      </c>
      <c r="AT80">
        <v>70</v>
      </c>
      <c r="AU80">
        <v>10</v>
      </c>
      <c r="AV80">
        <v>1</v>
      </c>
      <c r="AW80">
        <v>1</v>
      </c>
      <c r="AZ80">
        <v>1</v>
      </c>
      <c r="BA80">
        <v>1</v>
      </c>
      <c r="BB80">
        <v>1</v>
      </c>
      <c r="BC80">
        <v>1</v>
      </c>
      <c r="BD80" t="s">
        <v>3</v>
      </c>
      <c r="BE80" t="s">
        <v>3</v>
      </c>
      <c r="BF80" t="s">
        <v>3</v>
      </c>
      <c r="BG80" t="s">
        <v>3</v>
      </c>
      <c r="BH80">
        <v>0</v>
      </c>
      <c r="BI80">
        <v>4</v>
      </c>
      <c r="BJ80" t="s">
        <v>121</v>
      </c>
      <c r="BM80">
        <v>0</v>
      </c>
      <c r="BN80">
        <v>0</v>
      </c>
      <c r="BO80" t="s">
        <v>3</v>
      </c>
      <c r="BP80">
        <v>0</v>
      </c>
      <c r="BQ80">
        <v>1</v>
      </c>
      <c r="BR80">
        <v>0</v>
      </c>
      <c r="BS80">
        <v>1</v>
      </c>
      <c r="BT80">
        <v>1</v>
      </c>
      <c r="BU80">
        <v>1</v>
      </c>
      <c r="BV80">
        <v>1</v>
      </c>
      <c r="BW80">
        <v>1</v>
      </c>
      <c r="BX80">
        <v>1</v>
      </c>
      <c r="BY80" t="s">
        <v>3</v>
      </c>
      <c r="BZ80">
        <v>70</v>
      </c>
      <c r="CA80">
        <v>10</v>
      </c>
      <c r="CB80" t="s">
        <v>3</v>
      </c>
      <c r="CE80">
        <v>0</v>
      </c>
      <c r="CF80">
        <v>0</v>
      </c>
      <c r="CG80">
        <v>0</v>
      </c>
      <c r="CM80">
        <v>0</v>
      </c>
      <c r="CN80" t="s">
        <v>3</v>
      </c>
      <c r="CO80">
        <v>0</v>
      </c>
      <c r="CP80">
        <f t="shared" si="88"/>
        <v>21162.69</v>
      </c>
      <c r="CQ80">
        <f t="shared" si="89"/>
        <v>0</v>
      </c>
      <c r="CR80">
        <f>(((((ET80*17))*BB80-((EU80*17))*BS80)+AE80*BS80)*AV80)</f>
        <v>0</v>
      </c>
      <c r="CS80">
        <f t="shared" si="90"/>
        <v>0</v>
      </c>
      <c r="CT80">
        <f t="shared" si="91"/>
        <v>13226.68</v>
      </c>
      <c r="CU80">
        <f t="shared" si="92"/>
        <v>0</v>
      </c>
      <c r="CV80">
        <f t="shared" si="93"/>
        <v>21.42</v>
      </c>
      <c r="CW80">
        <f t="shared" si="94"/>
        <v>0</v>
      </c>
      <c r="CX80">
        <f t="shared" si="95"/>
        <v>0</v>
      </c>
      <c r="CY80">
        <f t="shared" si="96"/>
        <v>14813.882999999998</v>
      </c>
      <c r="CZ80">
        <f t="shared" si="97"/>
        <v>2116.2689999999998</v>
      </c>
      <c r="DC80" t="s">
        <v>3</v>
      </c>
      <c r="DD80" t="s">
        <v>122</v>
      </c>
      <c r="DE80" t="s">
        <v>122</v>
      </c>
      <c r="DF80" t="s">
        <v>122</v>
      </c>
      <c r="DG80" t="s">
        <v>122</v>
      </c>
      <c r="DH80" t="s">
        <v>3</v>
      </c>
      <c r="DI80" t="s">
        <v>122</v>
      </c>
      <c r="DJ80" t="s">
        <v>122</v>
      </c>
      <c r="DK80" t="s">
        <v>3</v>
      </c>
      <c r="DL80" t="s">
        <v>3</v>
      </c>
      <c r="DM80" t="s">
        <v>3</v>
      </c>
      <c r="DN80">
        <v>0</v>
      </c>
      <c r="DO80">
        <v>0</v>
      </c>
      <c r="DP80">
        <v>1</v>
      </c>
      <c r="DQ80">
        <v>1</v>
      </c>
      <c r="DU80">
        <v>16987630</v>
      </c>
      <c r="DV80" t="s">
        <v>53</v>
      </c>
      <c r="DW80" t="s">
        <v>53</v>
      </c>
      <c r="DX80">
        <v>10</v>
      </c>
      <c r="DZ80" t="s">
        <v>3</v>
      </c>
      <c r="EA80" t="s">
        <v>3</v>
      </c>
      <c r="EB80" t="s">
        <v>3</v>
      </c>
      <c r="EC80" t="s">
        <v>3</v>
      </c>
      <c r="EE80">
        <v>1441815344</v>
      </c>
      <c r="EF80">
        <v>1</v>
      </c>
      <c r="EG80" t="s">
        <v>21</v>
      </c>
      <c r="EH80">
        <v>0</v>
      </c>
      <c r="EI80" t="s">
        <v>3</v>
      </c>
      <c r="EJ80">
        <v>4</v>
      </c>
      <c r="EK80">
        <v>0</v>
      </c>
      <c r="EL80" t="s">
        <v>22</v>
      </c>
      <c r="EM80" t="s">
        <v>23</v>
      </c>
      <c r="EO80" t="s">
        <v>3</v>
      </c>
      <c r="EQ80">
        <v>1024</v>
      </c>
      <c r="ER80">
        <v>778.04</v>
      </c>
      <c r="ES80">
        <v>0</v>
      </c>
      <c r="ET80">
        <v>0</v>
      </c>
      <c r="EU80">
        <v>0</v>
      </c>
      <c r="EV80">
        <v>778.04</v>
      </c>
      <c r="EW80">
        <v>1.26</v>
      </c>
      <c r="EX80">
        <v>0</v>
      </c>
      <c r="EY80">
        <v>0</v>
      </c>
      <c r="FQ80">
        <v>0</v>
      </c>
      <c r="FR80">
        <f t="shared" si="98"/>
        <v>0</v>
      </c>
      <c r="FS80">
        <v>0</v>
      </c>
      <c r="FX80">
        <v>70</v>
      </c>
      <c r="FY80">
        <v>10</v>
      </c>
      <c r="GA80" t="s">
        <v>3</v>
      </c>
      <c r="GD80">
        <v>0</v>
      </c>
      <c r="GF80">
        <v>1084928283</v>
      </c>
      <c r="GG80">
        <v>2</v>
      </c>
      <c r="GH80">
        <v>1</v>
      </c>
      <c r="GI80">
        <v>-2</v>
      </c>
      <c r="GJ80">
        <v>0</v>
      </c>
      <c r="GK80">
        <f>ROUND(R80*(R12)/100,2)</f>
        <v>0</v>
      </c>
      <c r="GL80">
        <f t="shared" si="99"/>
        <v>0</v>
      </c>
      <c r="GM80">
        <f t="shared" si="100"/>
        <v>38092.839999999997</v>
      </c>
      <c r="GN80">
        <f t="shared" si="101"/>
        <v>0</v>
      </c>
      <c r="GO80">
        <f t="shared" si="102"/>
        <v>0</v>
      </c>
      <c r="GP80">
        <f t="shared" si="103"/>
        <v>38092.839999999997</v>
      </c>
      <c r="GR80">
        <v>0</v>
      </c>
      <c r="GS80">
        <v>3</v>
      </c>
      <c r="GT80">
        <v>0</v>
      </c>
      <c r="GU80" t="s">
        <v>3</v>
      </c>
      <c r="GV80">
        <f t="shared" si="104"/>
        <v>0</v>
      </c>
      <c r="GW80">
        <v>1</v>
      </c>
      <c r="GX80">
        <f t="shared" si="105"/>
        <v>0</v>
      </c>
      <c r="HA80">
        <v>0</v>
      </c>
      <c r="HB80">
        <v>0</v>
      </c>
      <c r="HC80">
        <f t="shared" si="106"/>
        <v>0</v>
      </c>
      <c r="HE80" t="s">
        <v>3</v>
      </c>
      <c r="HF80" t="s">
        <v>3</v>
      </c>
      <c r="HM80" t="s">
        <v>3</v>
      </c>
      <c r="HN80" t="s">
        <v>3</v>
      </c>
      <c r="HO80" t="s">
        <v>3</v>
      </c>
      <c r="HP80" t="s">
        <v>3</v>
      </c>
      <c r="HQ80" t="s">
        <v>3</v>
      </c>
      <c r="IK80">
        <v>0</v>
      </c>
    </row>
    <row r="81" spans="1:245" x14ac:dyDescent="0.2">
      <c r="A81">
        <v>17</v>
      </c>
      <c r="B81">
        <v>1</v>
      </c>
      <c r="D81">
        <f>ROW(EtalonRes!A37)</f>
        <v>37</v>
      </c>
      <c r="E81" t="s">
        <v>3</v>
      </c>
      <c r="F81" t="s">
        <v>123</v>
      </c>
      <c r="G81" t="s">
        <v>124</v>
      </c>
      <c r="H81" t="s">
        <v>53</v>
      </c>
      <c r="I81">
        <f>ROUND((9)/10,9)</f>
        <v>0.9</v>
      </c>
      <c r="J81">
        <v>0</v>
      </c>
      <c r="K81">
        <f>ROUND((9)/10,9)</f>
        <v>0.9</v>
      </c>
      <c r="O81">
        <f t="shared" si="74"/>
        <v>2172.91</v>
      </c>
      <c r="P81">
        <f t="shared" si="75"/>
        <v>0</v>
      </c>
      <c r="Q81">
        <f t="shared" si="76"/>
        <v>0</v>
      </c>
      <c r="R81">
        <f t="shared" si="77"/>
        <v>0</v>
      </c>
      <c r="S81">
        <f t="shared" si="78"/>
        <v>2172.91</v>
      </c>
      <c r="T81">
        <f t="shared" si="79"/>
        <v>0</v>
      </c>
      <c r="U81">
        <f t="shared" si="80"/>
        <v>3.5190000000000001</v>
      </c>
      <c r="V81">
        <f t="shared" si="81"/>
        <v>0</v>
      </c>
      <c r="W81">
        <f t="shared" si="82"/>
        <v>0</v>
      </c>
      <c r="X81">
        <f t="shared" si="83"/>
        <v>1521.04</v>
      </c>
      <c r="Y81">
        <f t="shared" si="84"/>
        <v>217.29</v>
      </c>
      <c r="AA81">
        <v>-1</v>
      </c>
      <c r="AB81">
        <f t="shared" si="85"/>
        <v>2414.34</v>
      </c>
      <c r="AC81">
        <f>ROUND(((ES81*17)),6)</f>
        <v>0</v>
      </c>
      <c r="AD81">
        <f>ROUND(((((ET81*17))-((EU81*17)))+AE81),6)</f>
        <v>0</v>
      </c>
      <c r="AE81">
        <f t="shared" si="107"/>
        <v>0</v>
      </c>
      <c r="AF81">
        <f t="shared" si="107"/>
        <v>2414.34</v>
      </c>
      <c r="AG81">
        <f t="shared" si="86"/>
        <v>0</v>
      </c>
      <c r="AH81">
        <f t="shared" si="108"/>
        <v>3.91</v>
      </c>
      <c r="AI81">
        <f t="shared" si="108"/>
        <v>0</v>
      </c>
      <c r="AJ81">
        <f t="shared" si="87"/>
        <v>0</v>
      </c>
      <c r="AK81">
        <v>142.02000000000001</v>
      </c>
      <c r="AL81">
        <v>0</v>
      </c>
      <c r="AM81">
        <v>0</v>
      </c>
      <c r="AN81">
        <v>0</v>
      </c>
      <c r="AO81">
        <v>142.02000000000001</v>
      </c>
      <c r="AP81">
        <v>0</v>
      </c>
      <c r="AQ81">
        <v>0.23</v>
      </c>
      <c r="AR81">
        <v>0</v>
      </c>
      <c r="AS81">
        <v>0</v>
      </c>
      <c r="AT81">
        <v>70</v>
      </c>
      <c r="AU81">
        <v>10</v>
      </c>
      <c r="AV81">
        <v>1</v>
      </c>
      <c r="AW81">
        <v>1</v>
      </c>
      <c r="AZ81">
        <v>1</v>
      </c>
      <c r="BA81">
        <v>1</v>
      </c>
      <c r="BB81">
        <v>1</v>
      </c>
      <c r="BC81">
        <v>1</v>
      </c>
      <c r="BD81" t="s">
        <v>3</v>
      </c>
      <c r="BE81" t="s">
        <v>3</v>
      </c>
      <c r="BF81" t="s">
        <v>3</v>
      </c>
      <c r="BG81" t="s">
        <v>3</v>
      </c>
      <c r="BH81">
        <v>0</v>
      </c>
      <c r="BI81">
        <v>4</v>
      </c>
      <c r="BJ81" t="s">
        <v>125</v>
      </c>
      <c r="BM81">
        <v>0</v>
      </c>
      <c r="BN81">
        <v>0</v>
      </c>
      <c r="BO81" t="s">
        <v>3</v>
      </c>
      <c r="BP81">
        <v>0</v>
      </c>
      <c r="BQ81">
        <v>1</v>
      </c>
      <c r="BR81">
        <v>0</v>
      </c>
      <c r="BS81">
        <v>1</v>
      </c>
      <c r="BT81">
        <v>1</v>
      </c>
      <c r="BU81">
        <v>1</v>
      </c>
      <c r="BV81">
        <v>1</v>
      </c>
      <c r="BW81">
        <v>1</v>
      </c>
      <c r="BX81">
        <v>1</v>
      </c>
      <c r="BY81" t="s">
        <v>3</v>
      </c>
      <c r="BZ81">
        <v>70</v>
      </c>
      <c r="CA81">
        <v>10</v>
      </c>
      <c r="CB81" t="s">
        <v>3</v>
      </c>
      <c r="CE81">
        <v>0</v>
      </c>
      <c r="CF81">
        <v>0</v>
      </c>
      <c r="CG81">
        <v>0</v>
      </c>
      <c r="CM81">
        <v>0</v>
      </c>
      <c r="CN81" t="s">
        <v>3</v>
      </c>
      <c r="CO81">
        <v>0</v>
      </c>
      <c r="CP81">
        <f t="shared" si="88"/>
        <v>2172.91</v>
      </c>
      <c r="CQ81">
        <f t="shared" si="89"/>
        <v>0</v>
      </c>
      <c r="CR81">
        <f>(((((ET81*17))*BB81-((EU81*17))*BS81)+AE81*BS81)*AV81)</f>
        <v>0</v>
      </c>
      <c r="CS81">
        <f t="shared" si="90"/>
        <v>0</v>
      </c>
      <c r="CT81">
        <f t="shared" si="91"/>
        <v>2414.34</v>
      </c>
      <c r="CU81">
        <f t="shared" si="92"/>
        <v>0</v>
      </c>
      <c r="CV81">
        <f t="shared" si="93"/>
        <v>3.91</v>
      </c>
      <c r="CW81">
        <f t="shared" si="94"/>
        <v>0</v>
      </c>
      <c r="CX81">
        <f t="shared" si="95"/>
        <v>0</v>
      </c>
      <c r="CY81">
        <f t="shared" si="96"/>
        <v>1521.0369999999998</v>
      </c>
      <c r="CZ81">
        <f t="shared" si="97"/>
        <v>217.291</v>
      </c>
      <c r="DC81" t="s">
        <v>3</v>
      </c>
      <c r="DD81" t="s">
        <v>122</v>
      </c>
      <c r="DE81" t="s">
        <v>122</v>
      </c>
      <c r="DF81" t="s">
        <v>122</v>
      </c>
      <c r="DG81" t="s">
        <v>122</v>
      </c>
      <c r="DH81" t="s">
        <v>3</v>
      </c>
      <c r="DI81" t="s">
        <v>122</v>
      </c>
      <c r="DJ81" t="s">
        <v>122</v>
      </c>
      <c r="DK81" t="s">
        <v>3</v>
      </c>
      <c r="DL81" t="s">
        <v>3</v>
      </c>
      <c r="DM81" t="s">
        <v>3</v>
      </c>
      <c r="DN81">
        <v>0</v>
      </c>
      <c r="DO81">
        <v>0</v>
      </c>
      <c r="DP81">
        <v>1</v>
      </c>
      <c r="DQ81">
        <v>1</v>
      </c>
      <c r="DU81">
        <v>16987630</v>
      </c>
      <c r="DV81" t="s">
        <v>53</v>
      </c>
      <c r="DW81" t="s">
        <v>53</v>
      </c>
      <c r="DX81">
        <v>10</v>
      </c>
      <c r="DZ81" t="s">
        <v>3</v>
      </c>
      <c r="EA81" t="s">
        <v>3</v>
      </c>
      <c r="EB81" t="s">
        <v>3</v>
      </c>
      <c r="EC81" t="s">
        <v>3</v>
      </c>
      <c r="EE81">
        <v>1441815344</v>
      </c>
      <c r="EF81">
        <v>1</v>
      </c>
      <c r="EG81" t="s">
        <v>21</v>
      </c>
      <c r="EH81">
        <v>0</v>
      </c>
      <c r="EI81" t="s">
        <v>3</v>
      </c>
      <c r="EJ81">
        <v>4</v>
      </c>
      <c r="EK81">
        <v>0</v>
      </c>
      <c r="EL81" t="s">
        <v>22</v>
      </c>
      <c r="EM81" t="s">
        <v>23</v>
      </c>
      <c r="EO81" t="s">
        <v>3</v>
      </c>
      <c r="EQ81">
        <v>1024</v>
      </c>
      <c r="ER81">
        <v>142.02000000000001</v>
      </c>
      <c r="ES81">
        <v>0</v>
      </c>
      <c r="ET81">
        <v>0</v>
      </c>
      <c r="EU81">
        <v>0</v>
      </c>
      <c r="EV81">
        <v>142.02000000000001</v>
      </c>
      <c r="EW81">
        <v>0.23</v>
      </c>
      <c r="EX81">
        <v>0</v>
      </c>
      <c r="EY81">
        <v>0</v>
      </c>
      <c r="FQ81">
        <v>0</v>
      </c>
      <c r="FR81">
        <f t="shared" si="98"/>
        <v>0</v>
      </c>
      <c r="FS81">
        <v>0</v>
      </c>
      <c r="FX81">
        <v>70</v>
      </c>
      <c r="FY81">
        <v>10</v>
      </c>
      <c r="GA81" t="s">
        <v>3</v>
      </c>
      <c r="GD81">
        <v>0</v>
      </c>
      <c r="GF81">
        <v>1349611776</v>
      </c>
      <c r="GG81">
        <v>2</v>
      </c>
      <c r="GH81">
        <v>1</v>
      </c>
      <c r="GI81">
        <v>-2</v>
      </c>
      <c r="GJ81">
        <v>0</v>
      </c>
      <c r="GK81">
        <f>ROUND(R81*(R12)/100,2)</f>
        <v>0</v>
      </c>
      <c r="GL81">
        <f t="shared" si="99"/>
        <v>0</v>
      </c>
      <c r="GM81">
        <f t="shared" si="100"/>
        <v>3911.24</v>
      </c>
      <c r="GN81">
        <f t="shared" si="101"/>
        <v>0</v>
      </c>
      <c r="GO81">
        <f t="shared" si="102"/>
        <v>0</v>
      </c>
      <c r="GP81">
        <f t="shared" si="103"/>
        <v>3911.24</v>
      </c>
      <c r="GR81">
        <v>0</v>
      </c>
      <c r="GS81">
        <v>3</v>
      </c>
      <c r="GT81">
        <v>0</v>
      </c>
      <c r="GU81" t="s">
        <v>3</v>
      </c>
      <c r="GV81">
        <f t="shared" si="104"/>
        <v>0</v>
      </c>
      <c r="GW81">
        <v>1</v>
      </c>
      <c r="GX81">
        <f t="shared" si="105"/>
        <v>0</v>
      </c>
      <c r="HA81">
        <v>0</v>
      </c>
      <c r="HB81">
        <v>0</v>
      </c>
      <c r="HC81">
        <f t="shared" si="106"/>
        <v>0</v>
      </c>
      <c r="HE81" t="s">
        <v>3</v>
      </c>
      <c r="HF81" t="s">
        <v>3</v>
      </c>
      <c r="HM81" t="s">
        <v>3</v>
      </c>
      <c r="HN81" t="s">
        <v>3</v>
      </c>
      <c r="HO81" t="s">
        <v>3</v>
      </c>
      <c r="HP81" t="s">
        <v>3</v>
      </c>
      <c r="HQ81" t="s">
        <v>3</v>
      </c>
      <c r="IK81">
        <v>0</v>
      </c>
    </row>
    <row r="82" spans="1:245" x14ac:dyDescent="0.2">
      <c r="A82">
        <v>17</v>
      </c>
      <c r="B82">
        <v>1</v>
      </c>
      <c r="D82">
        <f>ROW(EtalonRes!A38)</f>
        <v>38</v>
      </c>
      <c r="E82" t="s">
        <v>3</v>
      </c>
      <c r="F82" t="s">
        <v>123</v>
      </c>
      <c r="G82" t="s">
        <v>126</v>
      </c>
      <c r="H82" t="s">
        <v>53</v>
      </c>
      <c r="I82">
        <f>ROUND((9)/10,9)</f>
        <v>0.9</v>
      </c>
      <c r="J82">
        <v>0</v>
      </c>
      <c r="K82">
        <f>ROUND((9)/10,9)</f>
        <v>0.9</v>
      </c>
      <c r="O82">
        <f t="shared" si="74"/>
        <v>2172.91</v>
      </c>
      <c r="P82">
        <f t="shared" si="75"/>
        <v>0</v>
      </c>
      <c r="Q82">
        <f t="shared" si="76"/>
        <v>0</v>
      </c>
      <c r="R82">
        <f t="shared" si="77"/>
        <v>0</v>
      </c>
      <c r="S82">
        <f t="shared" si="78"/>
        <v>2172.91</v>
      </c>
      <c r="T82">
        <f t="shared" si="79"/>
        <v>0</v>
      </c>
      <c r="U82">
        <f t="shared" si="80"/>
        <v>3.5190000000000001</v>
      </c>
      <c r="V82">
        <f t="shared" si="81"/>
        <v>0</v>
      </c>
      <c r="W82">
        <f t="shared" si="82"/>
        <v>0</v>
      </c>
      <c r="X82">
        <f t="shared" si="83"/>
        <v>1521.04</v>
      </c>
      <c r="Y82">
        <f t="shared" si="84"/>
        <v>217.29</v>
      </c>
      <c r="AA82">
        <v>-1</v>
      </c>
      <c r="AB82">
        <f t="shared" si="85"/>
        <v>2414.34</v>
      </c>
      <c r="AC82">
        <f>ROUND(((ES82*17)),6)</f>
        <v>0</v>
      </c>
      <c r="AD82">
        <f>ROUND(((((ET82*17))-((EU82*17)))+AE82),6)</f>
        <v>0</v>
      </c>
      <c r="AE82">
        <f t="shared" si="107"/>
        <v>0</v>
      </c>
      <c r="AF82">
        <f t="shared" si="107"/>
        <v>2414.34</v>
      </c>
      <c r="AG82">
        <f t="shared" si="86"/>
        <v>0</v>
      </c>
      <c r="AH82">
        <f t="shared" si="108"/>
        <v>3.91</v>
      </c>
      <c r="AI82">
        <f t="shared" si="108"/>
        <v>0</v>
      </c>
      <c r="AJ82">
        <f t="shared" si="87"/>
        <v>0</v>
      </c>
      <c r="AK82">
        <v>142.02000000000001</v>
      </c>
      <c r="AL82">
        <v>0</v>
      </c>
      <c r="AM82">
        <v>0</v>
      </c>
      <c r="AN82">
        <v>0</v>
      </c>
      <c r="AO82">
        <v>142.02000000000001</v>
      </c>
      <c r="AP82">
        <v>0</v>
      </c>
      <c r="AQ82">
        <v>0.23</v>
      </c>
      <c r="AR82">
        <v>0</v>
      </c>
      <c r="AS82">
        <v>0</v>
      </c>
      <c r="AT82">
        <v>70</v>
      </c>
      <c r="AU82">
        <v>10</v>
      </c>
      <c r="AV82">
        <v>1</v>
      </c>
      <c r="AW82">
        <v>1</v>
      </c>
      <c r="AZ82">
        <v>1</v>
      </c>
      <c r="BA82">
        <v>1</v>
      </c>
      <c r="BB82">
        <v>1</v>
      </c>
      <c r="BC82">
        <v>1</v>
      </c>
      <c r="BD82" t="s">
        <v>3</v>
      </c>
      <c r="BE82" t="s">
        <v>3</v>
      </c>
      <c r="BF82" t="s">
        <v>3</v>
      </c>
      <c r="BG82" t="s">
        <v>3</v>
      </c>
      <c r="BH82">
        <v>0</v>
      </c>
      <c r="BI82">
        <v>4</v>
      </c>
      <c r="BJ82" t="s">
        <v>125</v>
      </c>
      <c r="BM82">
        <v>0</v>
      </c>
      <c r="BN82">
        <v>0</v>
      </c>
      <c r="BO82" t="s">
        <v>3</v>
      </c>
      <c r="BP82">
        <v>0</v>
      </c>
      <c r="BQ82">
        <v>1</v>
      </c>
      <c r="BR82">
        <v>0</v>
      </c>
      <c r="BS82">
        <v>1</v>
      </c>
      <c r="BT82">
        <v>1</v>
      </c>
      <c r="BU82">
        <v>1</v>
      </c>
      <c r="BV82">
        <v>1</v>
      </c>
      <c r="BW82">
        <v>1</v>
      </c>
      <c r="BX82">
        <v>1</v>
      </c>
      <c r="BY82" t="s">
        <v>3</v>
      </c>
      <c r="BZ82">
        <v>70</v>
      </c>
      <c r="CA82">
        <v>10</v>
      </c>
      <c r="CB82" t="s">
        <v>3</v>
      </c>
      <c r="CE82">
        <v>0</v>
      </c>
      <c r="CF82">
        <v>0</v>
      </c>
      <c r="CG82">
        <v>0</v>
      </c>
      <c r="CM82">
        <v>0</v>
      </c>
      <c r="CN82" t="s">
        <v>3</v>
      </c>
      <c r="CO82">
        <v>0</v>
      </c>
      <c r="CP82">
        <f t="shared" si="88"/>
        <v>2172.91</v>
      </c>
      <c r="CQ82">
        <f t="shared" si="89"/>
        <v>0</v>
      </c>
      <c r="CR82">
        <f>(((((ET82*17))*BB82-((EU82*17))*BS82)+AE82*BS82)*AV82)</f>
        <v>0</v>
      </c>
      <c r="CS82">
        <f t="shared" si="90"/>
        <v>0</v>
      </c>
      <c r="CT82">
        <f t="shared" si="91"/>
        <v>2414.34</v>
      </c>
      <c r="CU82">
        <f t="shared" si="92"/>
        <v>0</v>
      </c>
      <c r="CV82">
        <f t="shared" si="93"/>
        <v>3.91</v>
      </c>
      <c r="CW82">
        <f t="shared" si="94"/>
        <v>0</v>
      </c>
      <c r="CX82">
        <f t="shared" si="95"/>
        <v>0</v>
      </c>
      <c r="CY82">
        <f t="shared" si="96"/>
        <v>1521.0369999999998</v>
      </c>
      <c r="CZ82">
        <f t="shared" si="97"/>
        <v>217.291</v>
      </c>
      <c r="DC82" t="s">
        <v>3</v>
      </c>
      <c r="DD82" t="s">
        <v>122</v>
      </c>
      <c r="DE82" t="s">
        <v>122</v>
      </c>
      <c r="DF82" t="s">
        <v>122</v>
      </c>
      <c r="DG82" t="s">
        <v>122</v>
      </c>
      <c r="DH82" t="s">
        <v>3</v>
      </c>
      <c r="DI82" t="s">
        <v>122</v>
      </c>
      <c r="DJ82" t="s">
        <v>122</v>
      </c>
      <c r="DK82" t="s">
        <v>3</v>
      </c>
      <c r="DL82" t="s">
        <v>3</v>
      </c>
      <c r="DM82" t="s">
        <v>3</v>
      </c>
      <c r="DN82">
        <v>0</v>
      </c>
      <c r="DO82">
        <v>0</v>
      </c>
      <c r="DP82">
        <v>1</v>
      </c>
      <c r="DQ82">
        <v>1</v>
      </c>
      <c r="DU82">
        <v>16987630</v>
      </c>
      <c r="DV82" t="s">
        <v>53</v>
      </c>
      <c r="DW82" t="s">
        <v>53</v>
      </c>
      <c r="DX82">
        <v>10</v>
      </c>
      <c r="DZ82" t="s">
        <v>3</v>
      </c>
      <c r="EA82" t="s">
        <v>3</v>
      </c>
      <c r="EB82" t="s">
        <v>3</v>
      </c>
      <c r="EC82" t="s">
        <v>3</v>
      </c>
      <c r="EE82">
        <v>1441815344</v>
      </c>
      <c r="EF82">
        <v>1</v>
      </c>
      <c r="EG82" t="s">
        <v>21</v>
      </c>
      <c r="EH82">
        <v>0</v>
      </c>
      <c r="EI82" t="s">
        <v>3</v>
      </c>
      <c r="EJ82">
        <v>4</v>
      </c>
      <c r="EK82">
        <v>0</v>
      </c>
      <c r="EL82" t="s">
        <v>22</v>
      </c>
      <c r="EM82" t="s">
        <v>23</v>
      </c>
      <c r="EO82" t="s">
        <v>3</v>
      </c>
      <c r="EQ82">
        <v>1024</v>
      </c>
      <c r="ER82">
        <v>142.02000000000001</v>
      </c>
      <c r="ES82">
        <v>0</v>
      </c>
      <c r="ET82">
        <v>0</v>
      </c>
      <c r="EU82">
        <v>0</v>
      </c>
      <c r="EV82">
        <v>142.02000000000001</v>
      </c>
      <c r="EW82">
        <v>0.23</v>
      </c>
      <c r="EX82">
        <v>0</v>
      </c>
      <c r="EY82">
        <v>0</v>
      </c>
      <c r="FQ82">
        <v>0</v>
      </c>
      <c r="FR82">
        <f t="shared" si="98"/>
        <v>0</v>
      </c>
      <c r="FS82">
        <v>0</v>
      </c>
      <c r="FX82">
        <v>70</v>
      </c>
      <c r="FY82">
        <v>10</v>
      </c>
      <c r="GA82" t="s">
        <v>3</v>
      </c>
      <c r="GD82">
        <v>0</v>
      </c>
      <c r="GF82">
        <v>-1830490529</v>
      </c>
      <c r="GG82">
        <v>2</v>
      </c>
      <c r="GH82">
        <v>1</v>
      </c>
      <c r="GI82">
        <v>-2</v>
      </c>
      <c r="GJ82">
        <v>0</v>
      </c>
      <c r="GK82">
        <f>ROUND(R82*(R12)/100,2)</f>
        <v>0</v>
      </c>
      <c r="GL82">
        <f t="shared" si="99"/>
        <v>0</v>
      </c>
      <c r="GM82">
        <f t="shared" si="100"/>
        <v>3911.24</v>
      </c>
      <c r="GN82">
        <f t="shared" si="101"/>
        <v>0</v>
      </c>
      <c r="GO82">
        <f t="shared" si="102"/>
        <v>0</v>
      </c>
      <c r="GP82">
        <f t="shared" si="103"/>
        <v>3911.24</v>
      </c>
      <c r="GR82">
        <v>0</v>
      </c>
      <c r="GS82">
        <v>3</v>
      </c>
      <c r="GT82">
        <v>0</v>
      </c>
      <c r="GU82" t="s">
        <v>3</v>
      </c>
      <c r="GV82">
        <f t="shared" si="104"/>
        <v>0</v>
      </c>
      <c r="GW82">
        <v>1</v>
      </c>
      <c r="GX82">
        <f t="shared" si="105"/>
        <v>0</v>
      </c>
      <c r="HA82">
        <v>0</v>
      </c>
      <c r="HB82">
        <v>0</v>
      </c>
      <c r="HC82">
        <f t="shared" si="106"/>
        <v>0</v>
      </c>
      <c r="HE82" t="s">
        <v>3</v>
      </c>
      <c r="HF82" t="s">
        <v>3</v>
      </c>
      <c r="HM82" t="s">
        <v>3</v>
      </c>
      <c r="HN82" t="s">
        <v>3</v>
      </c>
      <c r="HO82" t="s">
        <v>3</v>
      </c>
      <c r="HP82" t="s">
        <v>3</v>
      </c>
      <c r="HQ82" t="s">
        <v>3</v>
      </c>
      <c r="IK82">
        <v>0</v>
      </c>
    </row>
    <row r="83" spans="1:245" x14ac:dyDescent="0.2">
      <c r="A83">
        <v>17</v>
      </c>
      <c r="B83">
        <v>1</v>
      </c>
      <c r="D83">
        <f>ROW(EtalonRes!A43)</f>
        <v>43</v>
      </c>
      <c r="E83" t="s">
        <v>127</v>
      </c>
      <c r="F83" t="s">
        <v>128</v>
      </c>
      <c r="G83" t="s">
        <v>129</v>
      </c>
      <c r="H83" t="s">
        <v>58</v>
      </c>
      <c r="I83">
        <f>ROUND((17)/100,9)</f>
        <v>0.17</v>
      </c>
      <c r="J83">
        <v>0</v>
      </c>
      <c r="K83">
        <f>ROUND((17)/100,9)</f>
        <v>0.17</v>
      </c>
      <c r="O83">
        <f t="shared" si="74"/>
        <v>9141.5400000000009</v>
      </c>
      <c r="P83">
        <f t="shared" si="75"/>
        <v>132.01</v>
      </c>
      <c r="Q83">
        <f t="shared" si="76"/>
        <v>10.51</v>
      </c>
      <c r="R83">
        <f t="shared" si="77"/>
        <v>0.12</v>
      </c>
      <c r="S83">
        <f t="shared" si="78"/>
        <v>8999.02</v>
      </c>
      <c r="T83">
        <f t="shared" si="79"/>
        <v>0</v>
      </c>
      <c r="U83">
        <f t="shared" si="80"/>
        <v>17.754799999999999</v>
      </c>
      <c r="V83">
        <f t="shared" si="81"/>
        <v>0</v>
      </c>
      <c r="W83">
        <f t="shared" si="82"/>
        <v>0</v>
      </c>
      <c r="X83">
        <f t="shared" si="83"/>
        <v>6299.31</v>
      </c>
      <c r="Y83">
        <f t="shared" si="84"/>
        <v>899.9</v>
      </c>
      <c r="AA83">
        <v>1470944657</v>
      </c>
      <c r="AB83">
        <f t="shared" si="85"/>
        <v>53773.79</v>
      </c>
      <c r="AC83">
        <f>ROUND((ES83),6)</f>
        <v>776.55</v>
      </c>
      <c r="AD83">
        <f>ROUND((((ET83)-(EU83))+AE83),6)</f>
        <v>61.83</v>
      </c>
      <c r="AE83">
        <f t="shared" ref="AE83:AF85" si="109">ROUND((EU83),6)</f>
        <v>0.7</v>
      </c>
      <c r="AF83">
        <f t="shared" si="109"/>
        <v>52935.41</v>
      </c>
      <c r="AG83">
        <f t="shared" si="86"/>
        <v>0</v>
      </c>
      <c r="AH83">
        <f t="shared" ref="AH83:AI85" si="110">(EW83)</f>
        <v>104.44</v>
      </c>
      <c r="AI83">
        <f t="shared" si="110"/>
        <v>0</v>
      </c>
      <c r="AJ83">
        <f t="shared" si="87"/>
        <v>0</v>
      </c>
      <c r="AK83">
        <v>53773.79</v>
      </c>
      <c r="AL83">
        <v>776.55</v>
      </c>
      <c r="AM83">
        <v>61.83</v>
      </c>
      <c r="AN83">
        <v>0.7</v>
      </c>
      <c r="AO83">
        <v>52935.41</v>
      </c>
      <c r="AP83">
        <v>0</v>
      </c>
      <c r="AQ83">
        <v>104.44</v>
      </c>
      <c r="AR83">
        <v>0</v>
      </c>
      <c r="AS83">
        <v>0</v>
      </c>
      <c r="AT83">
        <v>70</v>
      </c>
      <c r="AU83">
        <v>10</v>
      </c>
      <c r="AV83">
        <v>1</v>
      </c>
      <c r="AW83">
        <v>1</v>
      </c>
      <c r="AZ83">
        <v>1</v>
      </c>
      <c r="BA83">
        <v>1</v>
      </c>
      <c r="BB83">
        <v>1</v>
      </c>
      <c r="BC83">
        <v>1</v>
      </c>
      <c r="BD83" t="s">
        <v>3</v>
      </c>
      <c r="BE83" t="s">
        <v>3</v>
      </c>
      <c r="BF83" t="s">
        <v>3</v>
      </c>
      <c r="BG83" t="s">
        <v>3</v>
      </c>
      <c r="BH83">
        <v>0</v>
      </c>
      <c r="BI83">
        <v>4</v>
      </c>
      <c r="BJ83" t="s">
        <v>130</v>
      </c>
      <c r="BM83">
        <v>0</v>
      </c>
      <c r="BN83">
        <v>0</v>
      </c>
      <c r="BO83" t="s">
        <v>3</v>
      </c>
      <c r="BP83">
        <v>0</v>
      </c>
      <c r="BQ83">
        <v>1</v>
      </c>
      <c r="BR83">
        <v>0</v>
      </c>
      <c r="BS83">
        <v>1</v>
      </c>
      <c r="BT83">
        <v>1</v>
      </c>
      <c r="BU83">
        <v>1</v>
      </c>
      <c r="BV83">
        <v>1</v>
      </c>
      <c r="BW83">
        <v>1</v>
      </c>
      <c r="BX83">
        <v>1</v>
      </c>
      <c r="BY83" t="s">
        <v>3</v>
      </c>
      <c r="BZ83">
        <v>70</v>
      </c>
      <c r="CA83">
        <v>10</v>
      </c>
      <c r="CB83" t="s">
        <v>3</v>
      </c>
      <c r="CE83">
        <v>0</v>
      </c>
      <c r="CF83">
        <v>0</v>
      </c>
      <c r="CG83">
        <v>0</v>
      </c>
      <c r="CM83">
        <v>0</v>
      </c>
      <c r="CN83" t="s">
        <v>3</v>
      </c>
      <c r="CO83">
        <v>0</v>
      </c>
      <c r="CP83">
        <f t="shared" si="88"/>
        <v>9141.5400000000009</v>
      </c>
      <c r="CQ83">
        <f t="shared" si="89"/>
        <v>776.55</v>
      </c>
      <c r="CR83">
        <f>((((ET83)*BB83-(EU83)*BS83)+AE83*BS83)*AV83)</f>
        <v>61.83</v>
      </c>
      <c r="CS83">
        <f t="shared" si="90"/>
        <v>0.7</v>
      </c>
      <c r="CT83">
        <f t="shared" si="91"/>
        <v>52935.41</v>
      </c>
      <c r="CU83">
        <f t="shared" si="92"/>
        <v>0</v>
      </c>
      <c r="CV83">
        <f t="shared" si="93"/>
        <v>104.44</v>
      </c>
      <c r="CW83">
        <f t="shared" si="94"/>
        <v>0</v>
      </c>
      <c r="CX83">
        <f t="shared" si="95"/>
        <v>0</v>
      </c>
      <c r="CY83">
        <f t="shared" si="96"/>
        <v>6299.3140000000003</v>
      </c>
      <c r="CZ83">
        <f t="shared" si="97"/>
        <v>899.90200000000016</v>
      </c>
      <c r="DC83" t="s">
        <v>3</v>
      </c>
      <c r="DD83" t="s">
        <v>3</v>
      </c>
      <c r="DE83" t="s">
        <v>3</v>
      </c>
      <c r="DF83" t="s">
        <v>3</v>
      </c>
      <c r="DG83" t="s">
        <v>3</v>
      </c>
      <c r="DH83" t="s">
        <v>3</v>
      </c>
      <c r="DI83" t="s">
        <v>3</v>
      </c>
      <c r="DJ83" t="s">
        <v>3</v>
      </c>
      <c r="DK83" t="s">
        <v>3</v>
      </c>
      <c r="DL83" t="s">
        <v>3</v>
      </c>
      <c r="DM83" t="s">
        <v>3</v>
      </c>
      <c r="DN83">
        <v>0</v>
      </c>
      <c r="DO83">
        <v>0</v>
      </c>
      <c r="DP83">
        <v>1</v>
      </c>
      <c r="DQ83">
        <v>1</v>
      </c>
      <c r="DU83">
        <v>16987630</v>
      </c>
      <c r="DV83" t="s">
        <v>58</v>
      </c>
      <c r="DW83" t="s">
        <v>58</v>
      </c>
      <c r="DX83">
        <v>100</v>
      </c>
      <c r="DZ83" t="s">
        <v>3</v>
      </c>
      <c r="EA83" t="s">
        <v>3</v>
      </c>
      <c r="EB83" t="s">
        <v>3</v>
      </c>
      <c r="EC83" t="s">
        <v>3</v>
      </c>
      <c r="EE83">
        <v>1441815344</v>
      </c>
      <c r="EF83">
        <v>1</v>
      </c>
      <c r="EG83" t="s">
        <v>21</v>
      </c>
      <c r="EH83">
        <v>0</v>
      </c>
      <c r="EI83" t="s">
        <v>3</v>
      </c>
      <c r="EJ83">
        <v>4</v>
      </c>
      <c r="EK83">
        <v>0</v>
      </c>
      <c r="EL83" t="s">
        <v>22</v>
      </c>
      <c r="EM83" t="s">
        <v>23</v>
      </c>
      <c r="EO83" t="s">
        <v>3</v>
      </c>
      <c r="EQ83">
        <v>0</v>
      </c>
      <c r="ER83">
        <v>53773.79</v>
      </c>
      <c r="ES83">
        <v>776.55</v>
      </c>
      <c r="ET83">
        <v>61.83</v>
      </c>
      <c r="EU83">
        <v>0.7</v>
      </c>
      <c r="EV83">
        <v>52935.41</v>
      </c>
      <c r="EW83">
        <v>104.44</v>
      </c>
      <c r="EX83">
        <v>0</v>
      </c>
      <c r="EY83">
        <v>0</v>
      </c>
      <c r="FQ83">
        <v>0</v>
      </c>
      <c r="FR83">
        <f t="shared" si="98"/>
        <v>0</v>
      </c>
      <c r="FS83">
        <v>0</v>
      </c>
      <c r="FX83">
        <v>70</v>
      </c>
      <c r="FY83">
        <v>10</v>
      </c>
      <c r="GA83" t="s">
        <v>3</v>
      </c>
      <c r="GD83">
        <v>0</v>
      </c>
      <c r="GF83">
        <v>-36092940</v>
      </c>
      <c r="GG83">
        <v>2</v>
      </c>
      <c r="GH83">
        <v>1</v>
      </c>
      <c r="GI83">
        <v>-2</v>
      </c>
      <c r="GJ83">
        <v>0</v>
      </c>
      <c r="GK83">
        <f>ROUND(R83*(R12)/100,2)</f>
        <v>0.13</v>
      </c>
      <c r="GL83">
        <f t="shared" si="99"/>
        <v>0</v>
      </c>
      <c r="GM83">
        <f t="shared" si="100"/>
        <v>16340.88</v>
      </c>
      <c r="GN83">
        <f t="shared" si="101"/>
        <v>0</v>
      </c>
      <c r="GO83">
        <f t="shared" si="102"/>
        <v>0</v>
      </c>
      <c r="GP83">
        <f t="shared" si="103"/>
        <v>16340.88</v>
      </c>
      <c r="GR83">
        <v>0</v>
      </c>
      <c r="GS83">
        <v>3</v>
      </c>
      <c r="GT83">
        <v>0</v>
      </c>
      <c r="GU83" t="s">
        <v>3</v>
      </c>
      <c r="GV83">
        <f t="shared" si="104"/>
        <v>0</v>
      </c>
      <c r="GW83">
        <v>1</v>
      </c>
      <c r="GX83">
        <f t="shared" si="105"/>
        <v>0</v>
      </c>
      <c r="HA83">
        <v>0</v>
      </c>
      <c r="HB83">
        <v>0</v>
      </c>
      <c r="HC83">
        <f t="shared" si="106"/>
        <v>0</v>
      </c>
      <c r="HE83" t="s">
        <v>3</v>
      </c>
      <c r="HF83" t="s">
        <v>3</v>
      </c>
      <c r="HM83" t="s">
        <v>3</v>
      </c>
      <c r="HN83" t="s">
        <v>3</v>
      </c>
      <c r="HO83" t="s">
        <v>3</v>
      </c>
      <c r="HP83" t="s">
        <v>3</v>
      </c>
      <c r="HQ83" t="s">
        <v>3</v>
      </c>
      <c r="IK83">
        <v>0</v>
      </c>
    </row>
    <row r="84" spans="1:245" x14ac:dyDescent="0.2">
      <c r="A84">
        <v>17</v>
      </c>
      <c r="B84">
        <v>1</v>
      </c>
      <c r="D84">
        <f>ROW(EtalonRes!A48)</f>
        <v>48</v>
      </c>
      <c r="E84" t="s">
        <v>131</v>
      </c>
      <c r="F84" t="s">
        <v>132</v>
      </c>
      <c r="G84" t="s">
        <v>133</v>
      </c>
      <c r="H84" t="s">
        <v>58</v>
      </c>
      <c r="I84">
        <f>ROUND((16)/100,9)</f>
        <v>0.16</v>
      </c>
      <c r="J84">
        <v>0</v>
      </c>
      <c r="K84">
        <f>ROUND((16)/100,9)</f>
        <v>0.16</v>
      </c>
      <c r="O84">
        <f t="shared" si="74"/>
        <v>12455.06</v>
      </c>
      <c r="P84">
        <f t="shared" si="75"/>
        <v>124.25</v>
      </c>
      <c r="Q84">
        <f t="shared" si="76"/>
        <v>9.89</v>
      </c>
      <c r="R84">
        <f t="shared" si="77"/>
        <v>0.11</v>
      </c>
      <c r="S84">
        <f t="shared" si="78"/>
        <v>12320.92</v>
      </c>
      <c r="T84">
        <f t="shared" si="79"/>
        <v>0</v>
      </c>
      <c r="U84">
        <f t="shared" si="80"/>
        <v>24.308800000000002</v>
      </c>
      <c r="V84">
        <f t="shared" si="81"/>
        <v>0</v>
      </c>
      <c r="W84">
        <f t="shared" si="82"/>
        <v>0</v>
      </c>
      <c r="X84">
        <f t="shared" si="83"/>
        <v>8624.64</v>
      </c>
      <c r="Y84">
        <f t="shared" si="84"/>
        <v>1232.0899999999999</v>
      </c>
      <c r="AA84">
        <v>1470944657</v>
      </c>
      <c r="AB84">
        <f t="shared" si="85"/>
        <v>77844.100000000006</v>
      </c>
      <c r="AC84">
        <f>ROUND((ES84),6)</f>
        <v>776.55</v>
      </c>
      <c r="AD84">
        <f>ROUND((((ET84)-(EU84))+AE84),6)</f>
        <v>61.83</v>
      </c>
      <c r="AE84">
        <f t="shared" si="109"/>
        <v>0.7</v>
      </c>
      <c r="AF84">
        <f t="shared" si="109"/>
        <v>77005.72</v>
      </c>
      <c r="AG84">
        <f t="shared" si="86"/>
        <v>0</v>
      </c>
      <c r="AH84">
        <f t="shared" si="110"/>
        <v>151.93</v>
      </c>
      <c r="AI84">
        <f t="shared" si="110"/>
        <v>0</v>
      </c>
      <c r="AJ84">
        <f t="shared" si="87"/>
        <v>0</v>
      </c>
      <c r="AK84">
        <v>77844.100000000006</v>
      </c>
      <c r="AL84">
        <v>776.55</v>
      </c>
      <c r="AM84">
        <v>61.83</v>
      </c>
      <c r="AN84">
        <v>0.7</v>
      </c>
      <c r="AO84">
        <v>77005.72</v>
      </c>
      <c r="AP84">
        <v>0</v>
      </c>
      <c r="AQ84">
        <v>151.93</v>
      </c>
      <c r="AR84">
        <v>0</v>
      </c>
      <c r="AS84">
        <v>0</v>
      </c>
      <c r="AT84">
        <v>70</v>
      </c>
      <c r="AU84">
        <v>10</v>
      </c>
      <c r="AV84">
        <v>1</v>
      </c>
      <c r="AW84">
        <v>1</v>
      </c>
      <c r="AZ84">
        <v>1</v>
      </c>
      <c r="BA84">
        <v>1</v>
      </c>
      <c r="BB84">
        <v>1</v>
      </c>
      <c r="BC84">
        <v>1</v>
      </c>
      <c r="BD84" t="s">
        <v>3</v>
      </c>
      <c r="BE84" t="s">
        <v>3</v>
      </c>
      <c r="BF84" t="s">
        <v>3</v>
      </c>
      <c r="BG84" t="s">
        <v>3</v>
      </c>
      <c r="BH84">
        <v>0</v>
      </c>
      <c r="BI84">
        <v>4</v>
      </c>
      <c r="BJ84" t="s">
        <v>134</v>
      </c>
      <c r="BM84">
        <v>0</v>
      </c>
      <c r="BN84">
        <v>0</v>
      </c>
      <c r="BO84" t="s">
        <v>3</v>
      </c>
      <c r="BP84">
        <v>0</v>
      </c>
      <c r="BQ84">
        <v>1</v>
      </c>
      <c r="BR84">
        <v>0</v>
      </c>
      <c r="BS84">
        <v>1</v>
      </c>
      <c r="BT84">
        <v>1</v>
      </c>
      <c r="BU84">
        <v>1</v>
      </c>
      <c r="BV84">
        <v>1</v>
      </c>
      <c r="BW84">
        <v>1</v>
      </c>
      <c r="BX84">
        <v>1</v>
      </c>
      <c r="BY84" t="s">
        <v>3</v>
      </c>
      <c r="BZ84">
        <v>70</v>
      </c>
      <c r="CA84">
        <v>10</v>
      </c>
      <c r="CB84" t="s">
        <v>3</v>
      </c>
      <c r="CE84">
        <v>0</v>
      </c>
      <c r="CF84">
        <v>0</v>
      </c>
      <c r="CG84">
        <v>0</v>
      </c>
      <c r="CM84">
        <v>0</v>
      </c>
      <c r="CN84" t="s">
        <v>3</v>
      </c>
      <c r="CO84">
        <v>0</v>
      </c>
      <c r="CP84">
        <f t="shared" si="88"/>
        <v>12455.06</v>
      </c>
      <c r="CQ84">
        <f t="shared" si="89"/>
        <v>776.55</v>
      </c>
      <c r="CR84">
        <f>((((ET84)*BB84-(EU84)*BS84)+AE84*BS84)*AV84)</f>
        <v>61.83</v>
      </c>
      <c r="CS84">
        <f t="shared" si="90"/>
        <v>0.7</v>
      </c>
      <c r="CT84">
        <f t="shared" si="91"/>
        <v>77005.72</v>
      </c>
      <c r="CU84">
        <f t="shared" si="92"/>
        <v>0</v>
      </c>
      <c r="CV84">
        <f t="shared" si="93"/>
        <v>151.93</v>
      </c>
      <c r="CW84">
        <f t="shared" si="94"/>
        <v>0</v>
      </c>
      <c r="CX84">
        <f t="shared" si="95"/>
        <v>0</v>
      </c>
      <c r="CY84">
        <f t="shared" si="96"/>
        <v>8624.6440000000002</v>
      </c>
      <c r="CZ84">
        <f t="shared" si="97"/>
        <v>1232.0919999999999</v>
      </c>
      <c r="DC84" t="s">
        <v>3</v>
      </c>
      <c r="DD84" t="s">
        <v>3</v>
      </c>
      <c r="DE84" t="s">
        <v>3</v>
      </c>
      <c r="DF84" t="s">
        <v>3</v>
      </c>
      <c r="DG84" t="s">
        <v>3</v>
      </c>
      <c r="DH84" t="s">
        <v>3</v>
      </c>
      <c r="DI84" t="s">
        <v>3</v>
      </c>
      <c r="DJ84" t="s">
        <v>3</v>
      </c>
      <c r="DK84" t="s">
        <v>3</v>
      </c>
      <c r="DL84" t="s">
        <v>3</v>
      </c>
      <c r="DM84" t="s">
        <v>3</v>
      </c>
      <c r="DN84">
        <v>0</v>
      </c>
      <c r="DO84">
        <v>0</v>
      </c>
      <c r="DP84">
        <v>1</v>
      </c>
      <c r="DQ84">
        <v>1</v>
      </c>
      <c r="DU84">
        <v>16987630</v>
      </c>
      <c r="DV84" t="s">
        <v>58</v>
      </c>
      <c r="DW84" t="s">
        <v>58</v>
      </c>
      <c r="DX84">
        <v>100</v>
      </c>
      <c r="DZ84" t="s">
        <v>3</v>
      </c>
      <c r="EA84" t="s">
        <v>3</v>
      </c>
      <c r="EB84" t="s">
        <v>3</v>
      </c>
      <c r="EC84" t="s">
        <v>3</v>
      </c>
      <c r="EE84">
        <v>1441815344</v>
      </c>
      <c r="EF84">
        <v>1</v>
      </c>
      <c r="EG84" t="s">
        <v>21</v>
      </c>
      <c r="EH84">
        <v>0</v>
      </c>
      <c r="EI84" t="s">
        <v>3</v>
      </c>
      <c r="EJ84">
        <v>4</v>
      </c>
      <c r="EK84">
        <v>0</v>
      </c>
      <c r="EL84" t="s">
        <v>22</v>
      </c>
      <c r="EM84" t="s">
        <v>23</v>
      </c>
      <c r="EO84" t="s">
        <v>3</v>
      </c>
      <c r="EQ84">
        <v>0</v>
      </c>
      <c r="ER84">
        <v>77844.100000000006</v>
      </c>
      <c r="ES84">
        <v>776.55</v>
      </c>
      <c r="ET84">
        <v>61.83</v>
      </c>
      <c r="EU84">
        <v>0.7</v>
      </c>
      <c r="EV84">
        <v>77005.72</v>
      </c>
      <c r="EW84">
        <v>151.93</v>
      </c>
      <c r="EX84">
        <v>0</v>
      </c>
      <c r="EY84">
        <v>0</v>
      </c>
      <c r="FQ84">
        <v>0</v>
      </c>
      <c r="FR84">
        <f t="shared" si="98"/>
        <v>0</v>
      </c>
      <c r="FS84">
        <v>0</v>
      </c>
      <c r="FX84">
        <v>70</v>
      </c>
      <c r="FY84">
        <v>10</v>
      </c>
      <c r="GA84" t="s">
        <v>3</v>
      </c>
      <c r="GD84">
        <v>0</v>
      </c>
      <c r="GF84">
        <v>1944845796</v>
      </c>
      <c r="GG84">
        <v>2</v>
      </c>
      <c r="GH84">
        <v>1</v>
      </c>
      <c r="GI84">
        <v>-2</v>
      </c>
      <c r="GJ84">
        <v>0</v>
      </c>
      <c r="GK84">
        <f>ROUND(R84*(R12)/100,2)</f>
        <v>0.12</v>
      </c>
      <c r="GL84">
        <f t="shared" si="99"/>
        <v>0</v>
      </c>
      <c r="GM84">
        <f t="shared" si="100"/>
        <v>22311.91</v>
      </c>
      <c r="GN84">
        <f t="shared" si="101"/>
        <v>0</v>
      </c>
      <c r="GO84">
        <f t="shared" si="102"/>
        <v>0</v>
      </c>
      <c r="GP84">
        <f t="shared" si="103"/>
        <v>22311.91</v>
      </c>
      <c r="GR84">
        <v>0</v>
      </c>
      <c r="GS84">
        <v>3</v>
      </c>
      <c r="GT84">
        <v>0</v>
      </c>
      <c r="GU84" t="s">
        <v>3</v>
      </c>
      <c r="GV84">
        <f t="shared" si="104"/>
        <v>0</v>
      </c>
      <c r="GW84">
        <v>1</v>
      </c>
      <c r="GX84">
        <f t="shared" si="105"/>
        <v>0</v>
      </c>
      <c r="HA84">
        <v>0</v>
      </c>
      <c r="HB84">
        <v>0</v>
      </c>
      <c r="HC84">
        <f t="shared" si="106"/>
        <v>0</v>
      </c>
      <c r="HE84" t="s">
        <v>3</v>
      </c>
      <c r="HF84" t="s">
        <v>3</v>
      </c>
      <c r="HM84" t="s">
        <v>3</v>
      </c>
      <c r="HN84" t="s">
        <v>3</v>
      </c>
      <c r="HO84" t="s">
        <v>3</v>
      </c>
      <c r="HP84" t="s">
        <v>3</v>
      </c>
      <c r="HQ84" t="s">
        <v>3</v>
      </c>
      <c r="IK84">
        <v>0</v>
      </c>
    </row>
    <row r="85" spans="1:245" x14ac:dyDescent="0.2">
      <c r="A85">
        <v>17</v>
      </c>
      <c r="B85">
        <v>1</v>
      </c>
      <c r="D85">
        <f>ROW(EtalonRes!A53)</f>
        <v>53</v>
      </c>
      <c r="E85" t="s">
        <v>135</v>
      </c>
      <c r="F85" t="s">
        <v>136</v>
      </c>
      <c r="G85" t="s">
        <v>137</v>
      </c>
      <c r="H85" t="s">
        <v>58</v>
      </c>
      <c r="I85">
        <f>ROUND((2)/100,9)</f>
        <v>0.02</v>
      </c>
      <c r="J85">
        <v>0</v>
      </c>
      <c r="K85">
        <f>ROUND((2)/100,9)</f>
        <v>0.02</v>
      </c>
      <c r="O85">
        <f t="shared" si="74"/>
        <v>1156.98</v>
      </c>
      <c r="P85">
        <f t="shared" si="75"/>
        <v>15.53</v>
      </c>
      <c r="Q85">
        <f t="shared" si="76"/>
        <v>1.24</v>
      </c>
      <c r="R85">
        <f t="shared" si="77"/>
        <v>0.01</v>
      </c>
      <c r="S85">
        <f t="shared" si="78"/>
        <v>1140.21</v>
      </c>
      <c r="T85">
        <f t="shared" si="79"/>
        <v>0</v>
      </c>
      <c r="U85">
        <f t="shared" si="80"/>
        <v>2.2496</v>
      </c>
      <c r="V85">
        <f t="shared" si="81"/>
        <v>0</v>
      </c>
      <c r="W85">
        <f t="shared" si="82"/>
        <v>0</v>
      </c>
      <c r="X85">
        <f t="shared" si="83"/>
        <v>798.15</v>
      </c>
      <c r="Y85">
        <f t="shared" si="84"/>
        <v>114.02</v>
      </c>
      <c r="AA85">
        <v>1470944657</v>
      </c>
      <c r="AB85">
        <f t="shared" si="85"/>
        <v>57848.87</v>
      </c>
      <c r="AC85">
        <f>ROUND((ES85),6)</f>
        <v>776.55</v>
      </c>
      <c r="AD85">
        <f>ROUND((((ET85)-(EU85))+AE85),6)</f>
        <v>61.83</v>
      </c>
      <c r="AE85">
        <f t="shared" si="109"/>
        <v>0.7</v>
      </c>
      <c r="AF85">
        <f t="shared" si="109"/>
        <v>57010.49</v>
      </c>
      <c r="AG85">
        <f t="shared" si="86"/>
        <v>0</v>
      </c>
      <c r="AH85">
        <f t="shared" si="110"/>
        <v>112.48</v>
      </c>
      <c r="AI85">
        <f t="shared" si="110"/>
        <v>0</v>
      </c>
      <c r="AJ85">
        <f t="shared" si="87"/>
        <v>0</v>
      </c>
      <c r="AK85">
        <v>57848.87</v>
      </c>
      <c r="AL85">
        <v>776.55</v>
      </c>
      <c r="AM85">
        <v>61.83</v>
      </c>
      <c r="AN85">
        <v>0.7</v>
      </c>
      <c r="AO85">
        <v>57010.49</v>
      </c>
      <c r="AP85">
        <v>0</v>
      </c>
      <c r="AQ85">
        <v>112.48</v>
      </c>
      <c r="AR85">
        <v>0</v>
      </c>
      <c r="AS85">
        <v>0</v>
      </c>
      <c r="AT85">
        <v>70</v>
      </c>
      <c r="AU85">
        <v>10</v>
      </c>
      <c r="AV85">
        <v>1</v>
      </c>
      <c r="AW85">
        <v>1</v>
      </c>
      <c r="AZ85">
        <v>1</v>
      </c>
      <c r="BA85">
        <v>1</v>
      </c>
      <c r="BB85">
        <v>1</v>
      </c>
      <c r="BC85">
        <v>1</v>
      </c>
      <c r="BD85" t="s">
        <v>3</v>
      </c>
      <c r="BE85" t="s">
        <v>3</v>
      </c>
      <c r="BF85" t="s">
        <v>3</v>
      </c>
      <c r="BG85" t="s">
        <v>3</v>
      </c>
      <c r="BH85">
        <v>0</v>
      </c>
      <c r="BI85">
        <v>4</v>
      </c>
      <c r="BJ85" t="s">
        <v>138</v>
      </c>
      <c r="BM85">
        <v>0</v>
      </c>
      <c r="BN85">
        <v>0</v>
      </c>
      <c r="BO85" t="s">
        <v>3</v>
      </c>
      <c r="BP85">
        <v>0</v>
      </c>
      <c r="BQ85">
        <v>1</v>
      </c>
      <c r="BR85">
        <v>0</v>
      </c>
      <c r="BS85">
        <v>1</v>
      </c>
      <c r="BT85">
        <v>1</v>
      </c>
      <c r="BU85">
        <v>1</v>
      </c>
      <c r="BV85">
        <v>1</v>
      </c>
      <c r="BW85">
        <v>1</v>
      </c>
      <c r="BX85">
        <v>1</v>
      </c>
      <c r="BY85" t="s">
        <v>3</v>
      </c>
      <c r="BZ85">
        <v>70</v>
      </c>
      <c r="CA85">
        <v>10</v>
      </c>
      <c r="CB85" t="s">
        <v>3</v>
      </c>
      <c r="CE85">
        <v>0</v>
      </c>
      <c r="CF85">
        <v>0</v>
      </c>
      <c r="CG85">
        <v>0</v>
      </c>
      <c r="CM85">
        <v>0</v>
      </c>
      <c r="CN85" t="s">
        <v>3</v>
      </c>
      <c r="CO85">
        <v>0</v>
      </c>
      <c r="CP85">
        <f t="shared" si="88"/>
        <v>1156.98</v>
      </c>
      <c r="CQ85">
        <f t="shared" si="89"/>
        <v>776.55</v>
      </c>
      <c r="CR85">
        <f>((((ET85)*BB85-(EU85)*BS85)+AE85*BS85)*AV85)</f>
        <v>61.83</v>
      </c>
      <c r="CS85">
        <f t="shared" si="90"/>
        <v>0.7</v>
      </c>
      <c r="CT85">
        <f t="shared" si="91"/>
        <v>57010.49</v>
      </c>
      <c r="CU85">
        <f t="shared" si="92"/>
        <v>0</v>
      </c>
      <c r="CV85">
        <f t="shared" si="93"/>
        <v>112.48</v>
      </c>
      <c r="CW85">
        <f t="shared" si="94"/>
        <v>0</v>
      </c>
      <c r="CX85">
        <f t="shared" si="95"/>
        <v>0</v>
      </c>
      <c r="CY85">
        <f t="shared" si="96"/>
        <v>798.14699999999993</v>
      </c>
      <c r="CZ85">
        <f t="shared" si="97"/>
        <v>114.021</v>
      </c>
      <c r="DC85" t="s">
        <v>3</v>
      </c>
      <c r="DD85" t="s">
        <v>3</v>
      </c>
      <c r="DE85" t="s">
        <v>3</v>
      </c>
      <c r="DF85" t="s">
        <v>3</v>
      </c>
      <c r="DG85" t="s">
        <v>3</v>
      </c>
      <c r="DH85" t="s">
        <v>3</v>
      </c>
      <c r="DI85" t="s">
        <v>3</v>
      </c>
      <c r="DJ85" t="s">
        <v>3</v>
      </c>
      <c r="DK85" t="s">
        <v>3</v>
      </c>
      <c r="DL85" t="s">
        <v>3</v>
      </c>
      <c r="DM85" t="s">
        <v>3</v>
      </c>
      <c r="DN85">
        <v>0</v>
      </c>
      <c r="DO85">
        <v>0</v>
      </c>
      <c r="DP85">
        <v>1</v>
      </c>
      <c r="DQ85">
        <v>1</v>
      </c>
      <c r="DU85">
        <v>16987630</v>
      </c>
      <c r="DV85" t="s">
        <v>58</v>
      </c>
      <c r="DW85" t="s">
        <v>58</v>
      </c>
      <c r="DX85">
        <v>100</v>
      </c>
      <c r="DZ85" t="s">
        <v>3</v>
      </c>
      <c r="EA85" t="s">
        <v>3</v>
      </c>
      <c r="EB85" t="s">
        <v>3</v>
      </c>
      <c r="EC85" t="s">
        <v>3</v>
      </c>
      <c r="EE85">
        <v>1441815344</v>
      </c>
      <c r="EF85">
        <v>1</v>
      </c>
      <c r="EG85" t="s">
        <v>21</v>
      </c>
      <c r="EH85">
        <v>0</v>
      </c>
      <c r="EI85" t="s">
        <v>3</v>
      </c>
      <c r="EJ85">
        <v>4</v>
      </c>
      <c r="EK85">
        <v>0</v>
      </c>
      <c r="EL85" t="s">
        <v>22</v>
      </c>
      <c r="EM85" t="s">
        <v>23</v>
      </c>
      <c r="EO85" t="s">
        <v>3</v>
      </c>
      <c r="EQ85">
        <v>0</v>
      </c>
      <c r="ER85">
        <v>57848.87</v>
      </c>
      <c r="ES85">
        <v>776.55</v>
      </c>
      <c r="ET85">
        <v>61.83</v>
      </c>
      <c r="EU85">
        <v>0.7</v>
      </c>
      <c r="EV85">
        <v>57010.49</v>
      </c>
      <c r="EW85">
        <v>112.48</v>
      </c>
      <c r="EX85">
        <v>0</v>
      </c>
      <c r="EY85">
        <v>0</v>
      </c>
      <c r="FQ85">
        <v>0</v>
      </c>
      <c r="FR85">
        <f t="shared" si="98"/>
        <v>0</v>
      </c>
      <c r="FS85">
        <v>0</v>
      </c>
      <c r="FX85">
        <v>70</v>
      </c>
      <c r="FY85">
        <v>10</v>
      </c>
      <c r="GA85" t="s">
        <v>3</v>
      </c>
      <c r="GD85">
        <v>0</v>
      </c>
      <c r="GF85">
        <v>1211882727</v>
      </c>
      <c r="GG85">
        <v>2</v>
      </c>
      <c r="GH85">
        <v>1</v>
      </c>
      <c r="GI85">
        <v>-2</v>
      </c>
      <c r="GJ85">
        <v>0</v>
      </c>
      <c r="GK85">
        <f>ROUND(R85*(R12)/100,2)</f>
        <v>0.01</v>
      </c>
      <c r="GL85">
        <f t="shared" si="99"/>
        <v>0</v>
      </c>
      <c r="GM85">
        <f t="shared" si="100"/>
        <v>2069.16</v>
      </c>
      <c r="GN85">
        <f t="shared" si="101"/>
        <v>0</v>
      </c>
      <c r="GO85">
        <f t="shared" si="102"/>
        <v>0</v>
      </c>
      <c r="GP85">
        <f t="shared" si="103"/>
        <v>2069.16</v>
      </c>
      <c r="GR85">
        <v>0</v>
      </c>
      <c r="GS85">
        <v>3</v>
      </c>
      <c r="GT85">
        <v>0</v>
      </c>
      <c r="GU85" t="s">
        <v>3</v>
      </c>
      <c r="GV85">
        <f t="shared" si="104"/>
        <v>0</v>
      </c>
      <c r="GW85">
        <v>1</v>
      </c>
      <c r="GX85">
        <f t="shared" si="105"/>
        <v>0</v>
      </c>
      <c r="HA85">
        <v>0</v>
      </c>
      <c r="HB85">
        <v>0</v>
      </c>
      <c r="HC85">
        <f t="shared" si="106"/>
        <v>0</v>
      </c>
      <c r="HE85" t="s">
        <v>3</v>
      </c>
      <c r="HF85" t="s">
        <v>3</v>
      </c>
      <c r="HM85" t="s">
        <v>3</v>
      </c>
      <c r="HN85" t="s">
        <v>3</v>
      </c>
      <c r="HO85" t="s">
        <v>3</v>
      </c>
      <c r="HP85" t="s">
        <v>3</v>
      </c>
      <c r="HQ85" t="s">
        <v>3</v>
      </c>
      <c r="IK85">
        <v>0</v>
      </c>
    </row>
    <row r="86" spans="1:245" x14ac:dyDescent="0.2">
      <c r="A86">
        <v>17</v>
      </c>
      <c r="B86">
        <v>1</v>
      </c>
      <c r="D86">
        <f>ROW(EtalonRes!A55)</f>
        <v>55</v>
      </c>
      <c r="E86" t="s">
        <v>139</v>
      </c>
      <c r="F86" t="s">
        <v>140</v>
      </c>
      <c r="G86" t="s">
        <v>141</v>
      </c>
      <c r="H86" t="s">
        <v>58</v>
      </c>
      <c r="I86">
        <f>ROUND((16)/100,9)</f>
        <v>0.16</v>
      </c>
      <c r="J86">
        <v>0</v>
      </c>
      <c r="K86">
        <f>ROUND((16)/100,9)</f>
        <v>0.16</v>
      </c>
      <c r="O86">
        <f t="shared" si="74"/>
        <v>9245.1200000000008</v>
      </c>
      <c r="P86">
        <f t="shared" si="75"/>
        <v>155.88</v>
      </c>
      <c r="Q86">
        <f t="shared" si="76"/>
        <v>0</v>
      </c>
      <c r="R86">
        <f t="shared" si="77"/>
        <v>0</v>
      </c>
      <c r="S86">
        <f t="shared" si="78"/>
        <v>9089.24</v>
      </c>
      <c r="T86">
        <f t="shared" si="79"/>
        <v>0</v>
      </c>
      <c r="U86">
        <f t="shared" si="80"/>
        <v>17.9328</v>
      </c>
      <c r="V86">
        <f t="shared" si="81"/>
        <v>0</v>
      </c>
      <c r="W86">
        <f t="shared" si="82"/>
        <v>0</v>
      </c>
      <c r="X86">
        <f t="shared" si="83"/>
        <v>6362.47</v>
      </c>
      <c r="Y86">
        <f t="shared" si="84"/>
        <v>908.92</v>
      </c>
      <c r="AA86">
        <v>1470944657</v>
      </c>
      <c r="AB86">
        <f t="shared" si="85"/>
        <v>57782.04</v>
      </c>
      <c r="AC86">
        <f>ROUND(((ES86*4)),6)</f>
        <v>974.28</v>
      </c>
      <c r="AD86">
        <f>ROUND(((((ET86*4))-((EU86*4)))+AE86),6)</f>
        <v>0</v>
      </c>
      <c r="AE86">
        <f>ROUND(((EU86*4)),6)</f>
        <v>0</v>
      </c>
      <c r="AF86">
        <f>ROUND(((EV86*4)),6)</f>
        <v>56807.76</v>
      </c>
      <c r="AG86">
        <f t="shared" si="86"/>
        <v>0</v>
      </c>
      <c r="AH86">
        <f>((EW86*4))</f>
        <v>112.08</v>
      </c>
      <c r="AI86">
        <f>((EX86*4))</f>
        <v>0</v>
      </c>
      <c r="AJ86">
        <f t="shared" si="87"/>
        <v>0</v>
      </c>
      <c r="AK86">
        <v>14445.51</v>
      </c>
      <c r="AL86">
        <v>243.57</v>
      </c>
      <c r="AM86">
        <v>0</v>
      </c>
      <c r="AN86">
        <v>0</v>
      </c>
      <c r="AO86">
        <v>14201.94</v>
      </c>
      <c r="AP86">
        <v>0</v>
      </c>
      <c r="AQ86">
        <v>28.02</v>
      </c>
      <c r="AR86">
        <v>0</v>
      </c>
      <c r="AS86">
        <v>0</v>
      </c>
      <c r="AT86">
        <v>70</v>
      </c>
      <c r="AU86">
        <v>10</v>
      </c>
      <c r="AV86">
        <v>1</v>
      </c>
      <c r="AW86">
        <v>1</v>
      </c>
      <c r="AZ86">
        <v>1</v>
      </c>
      <c r="BA86">
        <v>1</v>
      </c>
      <c r="BB86">
        <v>1</v>
      </c>
      <c r="BC86">
        <v>1</v>
      </c>
      <c r="BD86" t="s">
        <v>3</v>
      </c>
      <c r="BE86" t="s">
        <v>3</v>
      </c>
      <c r="BF86" t="s">
        <v>3</v>
      </c>
      <c r="BG86" t="s">
        <v>3</v>
      </c>
      <c r="BH86">
        <v>0</v>
      </c>
      <c r="BI86">
        <v>4</v>
      </c>
      <c r="BJ86" t="s">
        <v>142</v>
      </c>
      <c r="BM86">
        <v>0</v>
      </c>
      <c r="BN86">
        <v>0</v>
      </c>
      <c r="BO86" t="s">
        <v>3</v>
      </c>
      <c r="BP86">
        <v>0</v>
      </c>
      <c r="BQ86">
        <v>1</v>
      </c>
      <c r="BR86">
        <v>0</v>
      </c>
      <c r="BS86">
        <v>1</v>
      </c>
      <c r="BT86">
        <v>1</v>
      </c>
      <c r="BU86">
        <v>1</v>
      </c>
      <c r="BV86">
        <v>1</v>
      </c>
      <c r="BW86">
        <v>1</v>
      </c>
      <c r="BX86">
        <v>1</v>
      </c>
      <c r="BY86" t="s">
        <v>3</v>
      </c>
      <c r="BZ86">
        <v>70</v>
      </c>
      <c r="CA86">
        <v>10</v>
      </c>
      <c r="CB86" t="s">
        <v>3</v>
      </c>
      <c r="CE86">
        <v>0</v>
      </c>
      <c r="CF86">
        <v>0</v>
      </c>
      <c r="CG86">
        <v>0</v>
      </c>
      <c r="CM86">
        <v>0</v>
      </c>
      <c r="CN86" t="s">
        <v>3</v>
      </c>
      <c r="CO86">
        <v>0</v>
      </c>
      <c r="CP86">
        <f t="shared" si="88"/>
        <v>9245.119999999999</v>
      </c>
      <c r="CQ86">
        <f t="shared" si="89"/>
        <v>974.28</v>
      </c>
      <c r="CR86">
        <f>(((((ET86*4))*BB86-((EU86*4))*BS86)+AE86*BS86)*AV86)</f>
        <v>0</v>
      </c>
      <c r="CS86">
        <f t="shared" si="90"/>
        <v>0</v>
      </c>
      <c r="CT86">
        <f t="shared" si="91"/>
        <v>56807.76</v>
      </c>
      <c r="CU86">
        <f t="shared" si="92"/>
        <v>0</v>
      </c>
      <c r="CV86">
        <f t="shared" si="93"/>
        <v>112.08</v>
      </c>
      <c r="CW86">
        <f t="shared" si="94"/>
        <v>0</v>
      </c>
      <c r="CX86">
        <f t="shared" si="95"/>
        <v>0</v>
      </c>
      <c r="CY86">
        <f t="shared" si="96"/>
        <v>6362.4679999999989</v>
      </c>
      <c r="CZ86">
        <f t="shared" si="97"/>
        <v>908.92399999999998</v>
      </c>
      <c r="DC86" t="s">
        <v>3</v>
      </c>
      <c r="DD86" t="s">
        <v>20</v>
      </c>
      <c r="DE86" t="s">
        <v>20</v>
      </c>
      <c r="DF86" t="s">
        <v>20</v>
      </c>
      <c r="DG86" t="s">
        <v>20</v>
      </c>
      <c r="DH86" t="s">
        <v>3</v>
      </c>
      <c r="DI86" t="s">
        <v>20</v>
      </c>
      <c r="DJ86" t="s">
        <v>20</v>
      </c>
      <c r="DK86" t="s">
        <v>3</v>
      </c>
      <c r="DL86" t="s">
        <v>3</v>
      </c>
      <c r="DM86" t="s">
        <v>3</v>
      </c>
      <c r="DN86">
        <v>0</v>
      </c>
      <c r="DO86">
        <v>0</v>
      </c>
      <c r="DP86">
        <v>1</v>
      </c>
      <c r="DQ86">
        <v>1</v>
      </c>
      <c r="DU86">
        <v>16987630</v>
      </c>
      <c r="DV86" t="s">
        <v>58</v>
      </c>
      <c r="DW86" t="s">
        <v>58</v>
      </c>
      <c r="DX86">
        <v>100</v>
      </c>
      <c r="DZ86" t="s">
        <v>3</v>
      </c>
      <c r="EA86" t="s">
        <v>3</v>
      </c>
      <c r="EB86" t="s">
        <v>3</v>
      </c>
      <c r="EC86" t="s">
        <v>3</v>
      </c>
      <c r="EE86">
        <v>1441815344</v>
      </c>
      <c r="EF86">
        <v>1</v>
      </c>
      <c r="EG86" t="s">
        <v>21</v>
      </c>
      <c r="EH86">
        <v>0</v>
      </c>
      <c r="EI86" t="s">
        <v>3</v>
      </c>
      <c r="EJ86">
        <v>4</v>
      </c>
      <c r="EK86">
        <v>0</v>
      </c>
      <c r="EL86" t="s">
        <v>22</v>
      </c>
      <c r="EM86" t="s">
        <v>23</v>
      </c>
      <c r="EO86" t="s">
        <v>3</v>
      </c>
      <c r="EQ86">
        <v>0</v>
      </c>
      <c r="ER86">
        <v>14445.51</v>
      </c>
      <c r="ES86">
        <v>243.57</v>
      </c>
      <c r="ET86">
        <v>0</v>
      </c>
      <c r="EU86">
        <v>0</v>
      </c>
      <c r="EV86">
        <v>14201.94</v>
      </c>
      <c r="EW86">
        <v>28.02</v>
      </c>
      <c r="EX86">
        <v>0</v>
      </c>
      <c r="EY86">
        <v>0</v>
      </c>
      <c r="FQ86">
        <v>0</v>
      </c>
      <c r="FR86">
        <f t="shared" si="98"/>
        <v>0</v>
      </c>
      <c r="FS86">
        <v>0</v>
      </c>
      <c r="FX86">
        <v>70</v>
      </c>
      <c r="FY86">
        <v>10</v>
      </c>
      <c r="GA86" t="s">
        <v>3</v>
      </c>
      <c r="GD86">
        <v>0</v>
      </c>
      <c r="GF86">
        <v>-366652359</v>
      </c>
      <c r="GG86">
        <v>2</v>
      </c>
      <c r="GH86">
        <v>1</v>
      </c>
      <c r="GI86">
        <v>-2</v>
      </c>
      <c r="GJ86">
        <v>0</v>
      </c>
      <c r="GK86">
        <f>ROUND(R86*(R12)/100,2)</f>
        <v>0</v>
      </c>
      <c r="GL86">
        <f t="shared" si="99"/>
        <v>0</v>
      </c>
      <c r="GM86">
        <f t="shared" si="100"/>
        <v>16516.509999999998</v>
      </c>
      <c r="GN86">
        <f t="shared" si="101"/>
        <v>0</v>
      </c>
      <c r="GO86">
        <f t="shared" si="102"/>
        <v>0</v>
      </c>
      <c r="GP86">
        <f t="shared" si="103"/>
        <v>16516.509999999998</v>
      </c>
      <c r="GR86">
        <v>0</v>
      </c>
      <c r="GS86">
        <v>3</v>
      </c>
      <c r="GT86">
        <v>0</v>
      </c>
      <c r="GU86" t="s">
        <v>3</v>
      </c>
      <c r="GV86">
        <f t="shared" si="104"/>
        <v>0</v>
      </c>
      <c r="GW86">
        <v>1</v>
      </c>
      <c r="GX86">
        <f t="shared" si="105"/>
        <v>0</v>
      </c>
      <c r="HA86">
        <v>0</v>
      </c>
      <c r="HB86">
        <v>0</v>
      </c>
      <c r="HC86">
        <f t="shared" si="106"/>
        <v>0</v>
      </c>
      <c r="HE86" t="s">
        <v>3</v>
      </c>
      <c r="HF86" t="s">
        <v>3</v>
      </c>
      <c r="HM86" t="s">
        <v>3</v>
      </c>
      <c r="HN86" t="s">
        <v>3</v>
      </c>
      <c r="HO86" t="s">
        <v>3</v>
      </c>
      <c r="HP86" t="s">
        <v>3</v>
      </c>
      <c r="HQ86" t="s">
        <v>3</v>
      </c>
      <c r="IK86">
        <v>0</v>
      </c>
    </row>
    <row r="87" spans="1:245" x14ac:dyDescent="0.2">
      <c r="A87">
        <v>17</v>
      </c>
      <c r="B87">
        <v>1</v>
      </c>
      <c r="D87">
        <f>ROW(EtalonRes!A59)</f>
        <v>59</v>
      </c>
      <c r="E87" t="s">
        <v>3</v>
      </c>
      <c r="F87" t="s">
        <v>143</v>
      </c>
      <c r="G87" t="s">
        <v>144</v>
      </c>
      <c r="H87" t="s">
        <v>18</v>
      </c>
      <c r="I87">
        <f>ROUND((1008)*0.1/100,9)</f>
        <v>1.008</v>
      </c>
      <c r="J87">
        <v>0</v>
      </c>
      <c r="K87">
        <f>ROUND((1008)*0.1/100,9)</f>
        <v>1.008</v>
      </c>
      <c r="O87">
        <f t="shared" si="74"/>
        <v>17042.68</v>
      </c>
      <c r="P87">
        <f t="shared" si="75"/>
        <v>2750.05</v>
      </c>
      <c r="Q87">
        <f t="shared" si="76"/>
        <v>0</v>
      </c>
      <c r="R87">
        <f t="shared" si="77"/>
        <v>0</v>
      </c>
      <c r="S87">
        <f t="shared" si="78"/>
        <v>14292.63</v>
      </c>
      <c r="T87">
        <f t="shared" si="79"/>
        <v>0</v>
      </c>
      <c r="U87">
        <f t="shared" si="80"/>
        <v>29.776319999999998</v>
      </c>
      <c r="V87">
        <f t="shared" si="81"/>
        <v>0</v>
      </c>
      <c r="W87">
        <f t="shared" si="82"/>
        <v>0</v>
      </c>
      <c r="X87">
        <f t="shared" si="83"/>
        <v>10004.84</v>
      </c>
      <c r="Y87">
        <f t="shared" si="84"/>
        <v>1429.26</v>
      </c>
      <c r="AA87">
        <v>-1</v>
      </c>
      <c r="AB87">
        <f t="shared" si="85"/>
        <v>16907.419999999998</v>
      </c>
      <c r="AC87">
        <f>ROUND((ES87),6)</f>
        <v>2728.22</v>
      </c>
      <c r="AD87">
        <f>ROUND((((ET87)-(EU87))+AE87),6)</f>
        <v>0</v>
      </c>
      <c r="AE87">
        <f>ROUND((EU87),6)</f>
        <v>0</v>
      </c>
      <c r="AF87">
        <f>ROUND((EV87),6)</f>
        <v>14179.2</v>
      </c>
      <c r="AG87">
        <f t="shared" si="86"/>
        <v>0</v>
      </c>
      <c r="AH87">
        <f>(EW87)</f>
        <v>29.54</v>
      </c>
      <c r="AI87">
        <f>(EX87)</f>
        <v>0</v>
      </c>
      <c r="AJ87">
        <f t="shared" si="87"/>
        <v>0</v>
      </c>
      <c r="AK87">
        <v>16907.419999999998</v>
      </c>
      <c r="AL87">
        <v>2728.22</v>
      </c>
      <c r="AM87">
        <v>0</v>
      </c>
      <c r="AN87">
        <v>0</v>
      </c>
      <c r="AO87">
        <v>14179.2</v>
      </c>
      <c r="AP87">
        <v>0</v>
      </c>
      <c r="AQ87">
        <v>29.54</v>
      </c>
      <c r="AR87">
        <v>0</v>
      </c>
      <c r="AS87">
        <v>0</v>
      </c>
      <c r="AT87">
        <v>70</v>
      </c>
      <c r="AU87">
        <v>10</v>
      </c>
      <c r="AV87">
        <v>1</v>
      </c>
      <c r="AW87">
        <v>1</v>
      </c>
      <c r="AZ87">
        <v>1</v>
      </c>
      <c r="BA87">
        <v>1</v>
      </c>
      <c r="BB87">
        <v>1</v>
      </c>
      <c r="BC87">
        <v>1</v>
      </c>
      <c r="BD87" t="s">
        <v>3</v>
      </c>
      <c r="BE87" t="s">
        <v>3</v>
      </c>
      <c r="BF87" t="s">
        <v>3</v>
      </c>
      <c r="BG87" t="s">
        <v>3</v>
      </c>
      <c r="BH87">
        <v>0</v>
      </c>
      <c r="BI87">
        <v>4</v>
      </c>
      <c r="BJ87" t="s">
        <v>145</v>
      </c>
      <c r="BM87">
        <v>0</v>
      </c>
      <c r="BN87">
        <v>0</v>
      </c>
      <c r="BO87" t="s">
        <v>3</v>
      </c>
      <c r="BP87">
        <v>0</v>
      </c>
      <c r="BQ87">
        <v>1</v>
      </c>
      <c r="BR87">
        <v>0</v>
      </c>
      <c r="BS87">
        <v>1</v>
      </c>
      <c r="BT87">
        <v>1</v>
      </c>
      <c r="BU87">
        <v>1</v>
      </c>
      <c r="BV87">
        <v>1</v>
      </c>
      <c r="BW87">
        <v>1</v>
      </c>
      <c r="BX87">
        <v>1</v>
      </c>
      <c r="BY87" t="s">
        <v>3</v>
      </c>
      <c r="BZ87">
        <v>70</v>
      </c>
      <c r="CA87">
        <v>10</v>
      </c>
      <c r="CB87" t="s">
        <v>3</v>
      </c>
      <c r="CE87">
        <v>0</v>
      </c>
      <c r="CF87">
        <v>0</v>
      </c>
      <c r="CG87">
        <v>0</v>
      </c>
      <c r="CM87">
        <v>0</v>
      </c>
      <c r="CN87" t="s">
        <v>3</v>
      </c>
      <c r="CO87">
        <v>0</v>
      </c>
      <c r="CP87">
        <f t="shared" si="88"/>
        <v>17042.68</v>
      </c>
      <c r="CQ87">
        <f t="shared" si="89"/>
        <v>2728.22</v>
      </c>
      <c r="CR87">
        <f>((((ET87)*BB87-(EU87)*BS87)+AE87*BS87)*AV87)</f>
        <v>0</v>
      </c>
      <c r="CS87">
        <f t="shared" si="90"/>
        <v>0</v>
      </c>
      <c r="CT87">
        <f t="shared" si="91"/>
        <v>14179.2</v>
      </c>
      <c r="CU87">
        <f t="shared" si="92"/>
        <v>0</v>
      </c>
      <c r="CV87">
        <f t="shared" si="93"/>
        <v>29.54</v>
      </c>
      <c r="CW87">
        <f t="shared" si="94"/>
        <v>0</v>
      </c>
      <c r="CX87">
        <f t="shared" si="95"/>
        <v>0</v>
      </c>
      <c r="CY87">
        <f t="shared" si="96"/>
        <v>10004.841</v>
      </c>
      <c r="CZ87">
        <f t="shared" si="97"/>
        <v>1429.2629999999999</v>
      </c>
      <c r="DC87" t="s">
        <v>3</v>
      </c>
      <c r="DD87" t="s">
        <v>3</v>
      </c>
      <c r="DE87" t="s">
        <v>3</v>
      </c>
      <c r="DF87" t="s">
        <v>3</v>
      </c>
      <c r="DG87" t="s">
        <v>3</v>
      </c>
      <c r="DH87" t="s">
        <v>3</v>
      </c>
      <c r="DI87" t="s">
        <v>3</v>
      </c>
      <c r="DJ87" t="s">
        <v>3</v>
      </c>
      <c r="DK87" t="s">
        <v>3</v>
      </c>
      <c r="DL87" t="s">
        <v>3</v>
      </c>
      <c r="DM87" t="s">
        <v>3</v>
      </c>
      <c r="DN87">
        <v>0</v>
      </c>
      <c r="DO87">
        <v>0</v>
      </c>
      <c r="DP87">
        <v>1</v>
      </c>
      <c r="DQ87">
        <v>1</v>
      </c>
      <c r="DU87">
        <v>1003</v>
      </c>
      <c r="DV87" t="s">
        <v>18</v>
      </c>
      <c r="DW87" t="s">
        <v>18</v>
      </c>
      <c r="DX87">
        <v>100</v>
      </c>
      <c r="DZ87" t="s">
        <v>3</v>
      </c>
      <c r="EA87" t="s">
        <v>3</v>
      </c>
      <c r="EB87" t="s">
        <v>3</v>
      </c>
      <c r="EC87" t="s">
        <v>3</v>
      </c>
      <c r="EE87">
        <v>1441815344</v>
      </c>
      <c r="EF87">
        <v>1</v>
      </c>
      <c r="EG87" t="s">
        <v>21</v>
      </c>
      <c r="EH87">
        <v>0</v>
      </c>
      <c r="EI87" t="s">
        <v>3</v>
      </c>
      <c r="EJ87">
        <v>4</v>
      </c>
      <c r="EK87">
        <v>0</v>
      </c>
      <c r="EL87" t="s">
        <v>22</v>
      </c>
      <c r="EM87" t="s">
        <v>23</v>
      </c>
      <c r="EO87" t="s">
        <v>3</v>
      </c>
      <c r="EQ87">
        <v>1311744</v>
      </c>
      <c r="ER87">
        <v>16907.419999999998</v>
      </c>
      <c r="ES87">
        <v>2728.22</v>
      </c>
      <c r="ET87">
        <v>0</v>
      </c>
      <c r="EU87">
        <v>0</v>
      </c>
      <c r="EV87">
        <v>14179.2</v>
      </c>
      <c r="EW87">
        <v>29.54</v>
      </c>
      <c r="EX87">
        <v>0</v>
      </c>
      <c r="EY87">
        <v>0</v>
      </c>
      <c r="FQ87">
        <v>0</v>
      </c>
      <c r="FR87">
        <f t="shared" si="98"/>
        <v>0</v>
      </c>
      <c r="FS87">
        <v>0</v>
      </c>
      <c r="FX87">
        <v>70</v>
      </c>
      <c r="FY87">
        <v>10</v>
      </c>
      <c r="GA87" t="s">
        <v>3</v>
      </c>
      <c r="GD87">
        <v>0</v>
      </c>
      <c r="GF87">
        <v>-317825441</v>
      </c>
      <c r="GG87">
        <v>2</v>
      </c>
      <c r="GH87">
        <v>1</v>
      </c>
      <c r="GI87">
        <v>-2</v>
      </c>
      <c r="GJ87">
        <v>0</v>
      </c>
      <c r="GK87">
        <f>ROUND(R87*(R12)/100,2)</f>
        <v>0</v>
      </c>
      <c r="GL87">
        <f t="shared" si="99"/>
        <v>0</v>
      </c>
      <c r="GM87">
        <f t="shared" si="100"/>
        <v>28476.78</v>
      </c>
      <c r="GN87">
        <f t="shared" si="101"/>
        <v>0</v>
      </c>
      <c r="GO87">
        <f t="shared" si="102"/>
        <v>0</v>
      </c>
      <c r="GP87">
        <f t="shared" si="103"/>
        <v>28476.78</v>
      </c>
      <c r="GR87">
        <v>0</v>
      </c>
      <c r="GS87">
        <v>3</v>
      </c>
      <c r="GT87">
        <v>0</v>
      </c>
      <c r="GU87" t="s">
        <v>3</v>
      </c>
      <c r="GV87">
        <f t="shared" si="104"/>
        <v>0</v>
      </c>
      <c r="GW87">
        <v>1</v>
      </c>
      <c r="GX87">
        <f t="shared" si="105"/>
        <v>0</v>
      </c>
      <c r="HA87">
        <v>0</v>
      </c>
      <c r="HB87">
        <v>0</v>
      </c>
      <c r="HC87">
        <f t="shared" si="106"/>
        <v>0</v>
      </c>
      <c r="HE87" t="s">
        <v>3</v>
      </c>
      <c r="HF87" t="s">
        <v>3</v>
      </c>
      <c r="HM87" t="s">
        <v>3</v>
      </c>
      <c r="HN87" t="s">
        <v>3</v>
      </c>
      <c r="HO87" t="s">
        <v>3</v>
      </c>
      <c r="HP87" t="s">
        <v>3</v>
      </c>
      <c r="HQ87" t="s">
        <v>3</v>
      </c>
      <c r="IK87">
        <v>0</v>
      </c>
    </row>
    <row r="88" spans="1:245" x14ac:dyDescent="0.2">
      <c r="A88">
        <v>17</v>
      </c>
      <c r="B88">
        <v>1</v>
      </c>
      <c r="D88">
        <f>ROW(EtalonRes!A61)</f>
        <v>61</v>
      </c>
      <c r="E88" t="s">
        <v>146</v>
      </c>
      <c r="F88" t="s">
        <v>140</v>
      </c>
      <c r="G88" t="s">
        <v>147</v>
      </c>
      <c r="H88" t="s">
        <v>58</v>
      </c>
      <c r="I88">
        <f>ROUND((23)/100,9)</f>
        <v>0.23</v>
      </c>
      <c r="J88">
        <v>0</v>
      </c>
      <c r="K88">
        <f>ROUND((23)/100,9)</f>
        <v>0.23</v>
      </c>
      <c r="O88">
        <f t="shared" si="74"/>
        <v>13289.86</v>
      </c>
      <c r="P88">
        <f t="shared" si="75"/>
        <v>224.08</v>
      </c>
      <c r="Q88">
        <f t="shared" si="76"/>
        <v>0</v>
      </c>
      <c r="R88">
        <f t="shared" si="77"/>
        <v>0</v>
      </c>
      <c r="S88">
        <f t="shared" si="78"/>
        <v>13065.78</v>
      </c>
      <c r="T88">
        <f t="shared" si="79"/>
        <v>0</v>
      </c>
      <c r="U88">
        <f t="shared" si="80"/>
        <v>25.778400000000001</v>
      </c>
      <c r="V88">
        <f t="shared" si="81"/>
        <v>0</v>
      </c>
      <c r="W88">
        <f t="shared" si="82"/>
        <v>0</v>
      </c>
      <c r="X88">
        <f t="shared" si="83"/>
        <v>9146.0499999999993</v>
      </c>
      <c r="Y88">
        <f t="shared" si="84"/>
        <v>1306.58</v>
      </c>
      <c r="AA88">
        <v>1470944657</v>
      </c>
      <c r="AB88">
        <f t="shared" si="85"/>
        <v>57782.04</v>
      </c>
      <c r="AC88">
        <f>ROUND(((ES88*4)),6)</f>
        <v>974.28</v>
      </c>
      <c r="AD88">
        <f>ROUND(((((ET88*4))-((EU88*4)))+AE88),6)</f>
        <v>0</v>
      </c>
      <c r="AE88">
        <f>ROUND(((EU88*4)),6)</f>
        <v>0</v>
      </c>
      <c r="AF88">
        <f>ROUND(((EV88*4)),6)</f>
        <v>56807.76</v>
      </c>
      <c r="AG88">
        <f t="shared" si="86"/>
        <v>0</v>
      </c>
      <c r="AH88">
        <f>((EW88*4))</f>
        <v>112.08</v>
      </c>
      <c r="AI88">
        <f>((EX88*4))</f>
        <v>0</v>
      </c>
      <c r="AJ88">
        <f t="shared" si="87"/>
        <v>0</v>
      </c>
      <c r="AK88">
        <v>14445.51</v>
      </c>
      <c r="AL88">
        <v>243.57</v>
      </c>
      <c r="AM88">
        <v>0</v>
      </c>
      <c r="AN88">
        <v>0</v>
      </c>
      <c r="AO88">
        <v>14201.94</v>
      </c>
      <c r="AP88">
        <v>0</v>
      </c>
      <c r="AQ88">
        <v>28.02</v>
      </c>
      <c r="AR88">
        <v>0</v>
      </c>
      <c r="AS88">
        <v>0</v>
      </c>
      <c r="AT88">
        <v>70</v>
      </c>
      <c r="AU88">
        <v>10</v>
      </c>
      <c r="AV88">
        <v>1</v>
      </c>
      <c r="AW88">
        <v>1</v>
      </c>
      <c r="AZ88">
        <v>1</v>
      </c>
      <c r="BA88">
        <v>1</v>
      </c>
      <c r="BB88">
        <v>1</v>
      </c>
      <c r="BC88">
        <v>1</v>
      </c>
      <c r="BD88" t="s">
        <v>3</v>
      </c>
      <c r="BE88" t="s">
        <v>3</v>
      </c>
      <c r="BF88" t="s">
        <v>3</v>
      </c>
      <c r="BG88" t="s">
        <v>3</v>
      </c>
      <c r="BH88">
        <v>0</v>
      </c>
      <c r="BI88">
        <v>4</v>
      </c>
      <c r="BJ88" t="s">
        <v>142</v>
      </c>
      <c r="BM88">
        <v>0</v>
      </c>
      <c r="BN88">
        <v>0</v>
      </c>
      <c r="BO88" t="s">
        <v>3</v>
      </c>
      <c r="BP88">
        <v>0</v>
      </c>
      <c r="BQ88">
        <v>1</v>
      </c>
      <c r="BR88">
        <v>0</v>
      </c>
      <c r="BS88">
        <v>1</v>
      </c>
      <c r="BT88">
        <v>1</v>
      </c>
      <c r="BU88">
        <v>1</v>
      </c>
      <c r="BV88">
        <v>1</v>
      </c>
      <c r="BW88">
        <v>1</v>
      </c>
      <c r="BX88">
        <v>1</v>
      </c>
      <c r="BY88" t="s">
        <v>3</v>
      </c>
      <c r="BZ88">
        <v>70</v>
      </c>
      <c r="CA88">
        <v>10</v>
      </c>
      <c r="CB88" t="s">
        <v>3</v>
      </c>
      <c r="CE88">
        <v>0</v>
      </c>
      <c r="CF88">
        <v>0</v>
      </c>
      <c r="CG88">
        <v>0</v>
      </c>
      <c r="CM88">
        <v>0</v>
      </c>
      <c r="CN88" t="s">
        <v>3</v>
      </c>
      <c r="CO88">
        <v>0</v>
      </c>
      <c r="CP88">
        <f t="shared" si="88"/>
        <v>13289.86</v>
      </c>
      <c r="CQ88">
        <f t="shared" si="89"/>
        <v>974.28</v>
      </c>
      <c r="CR88">
        <f>(((((ET88*4))*BB88-((EU88*4))*BS88)+AE88*BS88)*AV88)</f>
        <v>0</v>
      </c>
      <c r="CS88">
        <f t="shared" si="90"/>
        <v>0</v>
      </c>
      <c r="CT88">
        <f t="shared" si="91"/>
        <v>56807.76</v>
      </c>
      <c r="CU88">
        <f t="shared" si="92"/>
        <v>0</v>
      </c>
      <c r="CV88">
        <f t="shared" si="93"/>
        <v>112.08</v>
      </c>
      <c r="CW88">
        <f t="shared" si="94"/>
        <v>0</v>
      </c>
      <c r="CX88">
        <f t="shared" si="95"/>
        <v>0</v>
      </c>
      <c r="CY88">
        <f t="shared" si="96"/>
        <v>9146.0460000000003</v>
      </c>
      <c r="CZ88">
        <f t="shared" si="97"/>
        <v>1306.578</v>
      </c>
      <c r="DC88" t="s">
        <v>3</v>
      </c>
      <c r="DD88" t="s">
        <v>20</v>
      </c>
      <c r="DE88" t="s">
        <v>20</v>
      </c>
      <c r="DF88" t="s">
        <v>20</v>
      </c>
      <c r="DG88" t="s">
        <v>20</v>
      </c>
      <c r="DH88" t="s">
        <v>3</v>
      </c>
      <c r="DI88" t="s">
        <v>20</v>
      </c>
      <c r="DJ88" t="s">
        <v>20</v>
      </c>
      <c r="DK88" t="s">
        <v>3</v>
      </c>
      <c r="DL88" t="s">
        <v>3</v>
      </c>
      <c r="DM88" t="s">
        <v>3</v>
      </c>
      <c r="DN88">
        <v>0</v>
      </c>
      <c r="DO88">
        <v>0</v>
      </c>
      <c r="DP88">
        <v>1</v>
      </c>
      <c r="DQ88">
        <v>1</v>
      </c>
      <c r="DU88">
        <v>16987630</v>
      </c>
      <c r="DV88" t="s">
        <v>58</v>
      </c>
      <c r="DW88" t="s">
        <v>58</v>
      </c>
      <c r="DX88">
        <v>100</v>
      </c>
      <c r="DZ88" t="s">
        <v>3</v>
      </c>
      <c r="EA88" t="s">
        <v>3</v>
      </c>
      <c r="EB88" t="s">
        <v>3</v>
      </c>
      <c r="EC88" t="s">
        <v>3</v>
      </c>
      <c r="EE88">
        <v>1441815344</v>
      </c>
      <c r="EF88">
        <v>1</v>
      </c>
      <c r="EG88" t="s">
        <v>21</v>
      </c>
      <c r="EH88">
        <v>0</v>
      </c>
      <c r="EI88" t="s">
        <v>3</v>
      </c>
      <c r="EJ88">
        <v>4</v>
      </c>
      <c r="EK88">
        <v>0</v>
      </c>
      <c r="EL88" t="s">
        <v>22</v>
      </c>
      <c r="EM88" t="s">
        <v>23</v>
      </c>
      <c r="EO88" t="s">
        <v>3</v>
      </c>
      <c r="EQ88">
        <v>0</v>
      </c>
      <c r="ER88">
        <v>14445.51</v>
      </c>
      <c r="ES88">
        <v>243.57</v>
      </c>
      <c r="ET88">
        <v>0</v>
      </c>
      <c r="EU88">
        <v>0</v>
      </c>
      <c r="EV88">
        <v>14201.94</v>
      </c>
      <c r="EW88">
        <v>28.02</v>
      </c>
      <c r="EX88">
        <v>0</v>
      </c>
      <c r="EY88">
        <v>0</v>
      </c>
      <c r="FQ88">
        <v>0</v>
      </c>
      <c r="FR88">
        <f t="shared" si="98"/>
        <v>0</v>
      </c>
      <c r="FS88">
        <v>0</v>
      </c>
      <c r="FX88">
        <v>70</v>
      </c>
      <c r="FY88">
        <v>10</v>
      </c>
      <c r="GA88" t="s">
        <v>3</v>
      </c>
      <c r="GD88">
        <v>0</v>
      </c>
      <c r="GF88">
        <v>1951921619</v>
      </c>
      <c r="GG88">
        <v>2</v>
      </c>
      <c r="GH88">
        <v>1</v>
      </c>
      <c r="GI88">
        <v>-2</v>
      </c>
      <c r="GJ88">
        <v>0</v>
      </c>
      <c r="GK88">
        <f>ROUND(R88*(R12)/100,2)</f>
        <v>0</v>
      </c>
      <c r="GL88">
        <f t="shared" si="99"/>
        <v>0</v>
      </c>
      <c r="GM88">
        <f t="shared" si="100"/>
        <v>23742.49</v>
      </c>
      <c r="GN88">
        <f t="shared" si="101"/>
        <v>0</v>
      </c>
      <c r="GO88">
        <f t="shared" si="102"/>
        <v>0</v>
      </c>
      <c r="GP88">
        <f t="shared" si="103"/>
        <v>23742.49</v>
      </c>
      <c r="GR88">
        <v>0</v>
      </c>
      <c r="GS88">
        <v>3</v>
      </c>
      <c r="GT88">
        <v>0</v>
      </c>
      <c r="GU88" t="s">
        <v>3</v>
      </c>
      <c r="GV88">
        <f t="shared" si="104"/>
        <v>0</v>
      </c>
      <c r="GW88">
        <v>1</v>
      </c>
      <c r="GX88">
        <f t="shared" si="105"/>
        <v>0</v>
      </c>
      <c r="HA88">
        <v>0</v>
      </c>
      <c r="HB88">
        <v>0</v>
      </c>
      <c r="HC88">
        <f t="shared" si="106"/>
        <v>0</v>
      </c>
      <c r="HE88" t="s">
        <v>3</v>
      </c>
      <c r="HF88" t="s">
        <v>3</v>
      </c>
      <c r="HM88" t="s">
        <v>3</v>
      </c>
      <c r="HN88" t="s">
        <v>3</v>
      </c>
      <c r="HO88" t="s">
        <v>3</v>
      </c>
      <c r="HP88" t="s">
        <v>3</v>
      </c>
      <c r="HQ88" t="s">
        <v>3</v>
      </c>
      <c r="IK88">
        <v>0</v>
      </c>
    </row>
    <row r="89" spans="1:245" x14ac:dyDescent="0.2">
      <c r="A89">
        <v>17</v>
      </c>
      <c r="B89">
        <v>1</v>
      </c>
      <c r="D89">
        <f>ROW(EtalonRes!A62)</f>
        <v>62</v>
      </c>
      <c r="E89" t="s">
        <v>148</v>
      </c>
      <c r="F89" t="s">
        <v>149</v>
      </c>
      <c r="G89" t="s">
        <v>150</v>
      </c>
      <c r="H89" t="s">
        <v>53</v>
      </c>
      <c r="I89">
        <f>ROUND((1)/10,9)</f>
        <v>0.1</v>
      </c>
      <c r="J89">
        <v>0</v>
      </c>
      <c r="K89">
        <f>ROUND((1)/10,9)</f>
        <v>0.1</v>
      </c>
      <c r="O89">
        <f t="shared" si="74"/>
        <v>251.94</v>
      </c>
      <c r="P89">
        <f t="shared" si="75"/>
        <v>0</v>
      </c>
      <c r="Q89">
        <f t="shared" si="76"/>
        <v>0</v>
      </c>
      <c r="R89">
        <f t="shared" si="77"/>
        <v>0</v>
      </c>
      <c r="S89">
        <f t="shared" si="78"/>
        <v>251.94</v>
      </c>
      <c r="T89">
        <f t="shared" si="79"/>
        <v>0</v>
      </c>
      <c r="U89">
        <f t="shared" si="80"/>
        <v>0.40800000000000003</v>
      </c>
      <c r="V89">
        <f t="shared" si="81"/>
        <v>0</v>
      </c>
      <c r="W89">
        <f t="shared" si="82"/>
        <v>0</v>
      </c>
      <c r="X89">
        <f t="shared" si="83"/>
        <v>176.36</v>
      </c>
      <c r="Y89">
        <f t="shared" si="84"/>
        <v>25.19</v>
      </c>
      <c r="AA89">
        <v>1470944657</v>
      </c>
      <c r="AB89">
        <f t="shared" si="85"/>
        <v>2519.36</v>
      </c>
      <c r="AC89">
        <f>ROUND(((ES89*2)),6)</f>
        <v>0</v>
      </c>
      <c r="AD89">
        <f>ROUND(((((ET89*2))-((EU89*2)))+AE89),6)</f>
        <v>0</v>
      </c>
      <c r="AE89">
        <f>ROUND(((EU89*2)),6)</f>
        <v>0</v>
      </c>
      <c r="AF89">
        <f>ROUND(((EV89*2)),6)</f>
        <v>2519.36</v>
      </c>
      <c r="AG89">
        <f t="shared" si="86"/>
        <v>0</v>
      </c>
      <c r="AH89">
        <f>((EW89*2))</f>
        <v>4.08</v>
      </c>
      <c r="AI89">
        <f>((EX89*2))</f>
        <v>0</v>
      </c>
      <c r="AJ89">
        <f t="shared" si="87"/>
        <v>0</v>
      </c>
      <c r="AK89">
        <v>1259.68</v>
      </c>
      <c r="AL89">
        <v>0</v>
      </c>
      <c r="AM89">
        <v>0</v>
      </c>
      <c r="AN89">
        <v>0</v>
      </c>
      <c r="AO89">
        <v>1259.68</v>
      </c>
      <c r="AP89">
        <v>0</v>
      </c>
      <c r="AQ89">
        <v>2.04</v>
      </c>
      <c r="AR89">
        <v>0</v>
      </c>
      <c r="AS89">
        <v>0</v>
      </c>
      <c r="AT89">
        <v>70</v>
      </c>
      <c r="AU89">
        <v>10</v>
      </c>
      <c r="AV89">
        <v>1</v>
      </c>
      <c r="AW89">
        <v>1</v>
      </c>
      <c r="AZ89">
        <v>1</v>
      </c>
      <c r="BA89">
        <v>1</v>
      </c>
      <c r="BB89">
        <v>1</v>
      </c>
      <c r="BC89">
        <v>1</v>
      </c>
      <c r="BD89" t="s">
        <v>3</v>
      </c>
      <c r="BE89" t="s">
        <v>3</v>
      </c>
      <c r="BF89" t="s">
        <v>3</v>
      </c>
      <c r="BG89" t="s">
        <v>3</v>
      </c>
      <c r="BH89">
        <v>0</v>
      </c>
      <c r="BI89">
        <v>4</v>
      </c>
      <c r="BJ89" t="s">
        <v>151</v>
      </c>
      <c r="BM89">
        <v>0</v>
      </c>
      <c r="BN89">
        <v>0</v>
      </c>
      <c r="BO89" t="s">
        <v>3</v>
      </c>
      <c r="BP89">
        <v>0</v>
      </c>
      <c r="BQ89">
        <v>1</v>
      </c>
      <c r="BR89">
        <v>0</v>
      </c>
      <c r="BS89">
        <v>1</v>
      </c>
      <c r="BT89">
        <v>1</v>
      </c>
      <c r="BU89">
        <v>1</v>
      </c>
      <c r="BV89">
        <v>1</v>
      </c>
      <c r="BW89">
        <v>1</v>
      </c>
      <c r="BX89">
        <v>1</v>
      </c>
      <c r="BY89" t="s">
        <v>3</v>
      </c>
      <c r="BZ89">
        <v>70</v>
      </c>
      <c r="CA89">
        <v>10</v>
      </c>
      <c r="CB89" t="s">
        <v>3</v>
      </c>
      <c r="CE89">
        <v>0</v>
      </c>
      <c r="CF89">
        <v>0</v>
      </c>
      <c r="CG89">
        <v>0</v>
      </c>
      <c r="CM89">
        <v>0</v>
      </c>
      <c r="CN89" t="s">
        <v>3</v>
      </c>
      <c r="CO89">
        <v>0</v>
      </c>
      <c r="CP89">
        <f t="shared" si="88"/>
        <v>251.94</v>
      </c>
      <c r="CQ89">
        <f t="shared" si="89"/>
        <v>0</v>
      </c>
      <c r="CR89">
        <f>(((((ET89*2))*BB89-((EU89*2))*BS89)+AE89*BS89)*AV89)</f>
        <v>0</v>
      </c>
      <c r="CS89">
        <f t="shared" si="90"/>
        <v>0</v>
      </c>
      <c r="CT89">
        <f t="shared" si="91"/>
        <v>2519.36</v>
      </c>
      <c r="CU89">
        <f t="shared" si="92"/>
        <v>0</v>
      </c>
      <c r="CV89">
        <f t="shared" si="93"/>
        <v>4.08</v>
      </c>
      <c r="CW89">
        <f t="shared" si="94"/>
        <v>0</v>
      </c>
      <c r="CX89">
        <f t="shared" si="95"/>
        <v>0</v>
      </c>
      <c r="CY89">
        <f t="shared" si="96"/>
        <v>176.358</v>
      </c>
      <c r="CZ89">
        <f t="shared" si="97"/>
        <v>25.194000000000003</v>
      </c>
      <c r="DC89" t="s">
        <v>3</v>
      </c>
      <c r="DD89" t="s">
        <v>45</v>
      </c>
      <c r="DE89" t="s">
        <v>45</v>
      </c>
      <c r="DF89" t="s">
        <v>45</v>
      </c>
      <c r="DG89" t="s">
        <v>45</v>
      </c>
      <c r="DH89" t="s">
        <v>3</v>
      </c>
      <c r="DI89" t="s">
        <v>45</v>
      </c>
      <c r="DJ89" t="s">
        <v>45</v>
      </c>
      <c r="DK89" t="s">
        <v>3</v>
      </c>
      <c r="DL89" t="s">
        <v>3</v>
      </c>
      <c r="DM89" t="s">
        <v>3</v>
      </c>
      <c r="DN89">
        <v>0</v>
      </c>
      <c r="DO89">
        <v>0</v>
      </c>
      <c r="DP89">
        <v>1</v>
      </c>
      <c r="DQ89">
        <v>1</v>
      </c>
      <c r="DU89">
        <v>16987630</v>
      </c>
      <c r="DV89" t="s">
        <v>53</v>
      </c>
      <c r="DW89" t="s">
        <v>53</v>
      </c>
      <c r="DX89">
        <v>10</v>
      </c>
      <c r="DZ89" t="s">
        <v>3</v>
      </c>
      <c r="EA89" t="s">
        <v>3</v>
      </c>
      <c r="EB89" t="s">
        <v>3</v>
      </c>
      <c r="EC89" t="s">
        <v>3</v>
      </c>
      <c r="EE89">
        <v>1441815344</v>
      </c>
      <c r="EF89">
        <v>1</v>
      </c>
      <c r="EG89" t="s">
        <v>21</v>
      </c>
      <c r="EH89">
        <v>0</v>
      </c>
      <c r="EI89" t="s">
        <v>3</v>
      </c>
      <c r="EJ89">
        <v>4</v>
      </c>
      <c r="EK89">
        <v>0</v>
      </c>
      <c r="EL89" t="s">
        <v>22</v>
      </c>
      <c r="EM89" t="s">
        <v>23</v>
      </c>
      <c r="EO89" t="s">
        <v>3</v>
      </c>
      <c r="EQ89">
        <v>0</v>
      </c>
      <c r="ER89">
        <v>1259.68</v>
      </c>
      <c r="ES89">
        <v>0</v>
      </c>
      <c r="ET89">
        <v>0</v>
      </c>
      <c r="EU89">
        <v>0</v>
      </c>
      <c r="EV89">
        <v>1259.68</v>
      </c>
      <c r="EW89">
        <v>2.04</v>
      </c>
      <c r="EX89">
        <v>0</v>
      </c>
      <c r="EY89">
        <v>0</v>
      </c>
      <c r="FQ89">
        <v>0</v>
      </c>
      <c r="FR89">
        <f t="shared" si="98"/>
        <v>0</v>
      </c>
      <c r="FS89">
        <v>0</v>
      </c>
      <c r="FX89">
        <v>70</v>
      </c>
      <c r="FY89">
        <v>10</v>
      </c>
      <c r="GA89" t="s">
        <v>3</v>
      </c>
      <c r="GD89">
        <v>0</v>
      </c>
      <c r="GF89">
        <v>-675599503</v>
      </c>
      <c r="GG89">
        <v>2</v>
      </c>
      <c r="GH89">
        <v>1</v>
      </c>
      <c r="GI89">
        <v>-2</v>
      </c>
      <c r="GJ89">
        <v>0</v>
      </c>
      <c r="GK89">
        <f>ROUND(R89*(R12)/100,2)</f>
        <v>0</v>
      </c>
      <c r="GL89">
        <f t="shared" si="99"/>
        <v>0</v>
      </c>
      <c r="GM89">
        <f t="shared" si="100"/>
        <v>453.49</v>
      </c>
      <c r="GN89">
        <f t="shared" si="101"/>
        <v>0</v>
      </c>
      <c r="GO89">
        <f t="shared" si="102"/>
        <v>0</v>
      </c>
      <c r="GP89">
        <f t="shared" si="103"/>
        <v>453.49</v>
      </c>
      <c r="GR89">
        <v>0</v>
      </c>
      <c r="GS89">
        <v>3</v>
      </c>
      <c r="GT89">
        <v>0</v>
      </c>
      <c r="GU89" t="s">
        <v>3</v>
      </c>
      <c r="GV89">
        <f t="shared" si="104"/>
        <v>0</v>
      </c>
      <c r="GW89">
        <v>1</v>
      </c>
      <c r="GX89">
        <f t="shared" si="105"/>
        <v>0</v>
      </c>
      <c r="HA89">
        <v>0</v>
      </c>
      <c r="HB89">
        <v>0</v>
      </c>
      <c r="HC89">
        <f t="shared" si="106"/>
        <v>0</v>
      </c>
      <c r="HE89" t="s">
        <v>3</v>
      </c>
      <c r="HF89" t="s">
        <v>3</v>
      </c>
      <c r="HM89" t="s">
        <v>3</v>
      </c>
      <c r="HN89" t="s">
        <v>3</v>
      </c>
      <c r="HO89" t="s">
        <v>3</v>
      </c>
      <c r="HP89" t="s">
        <v>3</v>
      </c>
      <c r="HQ89" t="s">
        <v>3</v>
      </c>
      <c r="IK89">
        <v>0</v>
      </c>
    </row>
    <row r="91" spans="1:245" x14ac:dyDescent="0.2">
      <c r="A91" s="2">
        <v>51</v>
      </c>
      <c r="B91" s="2">
        <f>B74</f>
        <v>1</v>
      </c>
      <c r="C91" s="2">
        <f>A74</f>
        <v>5</v>
      </c>
      <c r="D91" s="2">
        <f>ROW(A74)</f>
        <v>74</v>
      </c>
      <c r="E91" s="2"/>
      <c r="F91" s="2" t="str">
        <f>IF(F74&lt;&gt;"",F74,"")</f>
        <v>Новый подраздел</v>
      </c>
      <c r="G91" s="2" t="str">
        <f>IF(G74&lt;&gt;"",G74,"")</f>
        <v>Система водоотведения</v>
      </c>
      <c r="H91" s="2">
        <v>0</v>
      </c>
      <c r="I91" s="2"/>
      <c r="J91" s="2"/>
      <c r="K91" s="2"/>
      <c r="L91" s="2"/>
      <c r="M91" s="2"/>
      <c r="N91" s="2"/>
      <c r="O91" s="2">
        <f t="shared" ref="O91:T91" si="111">ROUND(AB91,2)</f>
        <v>45540.5</v>
      </c>
      <c r="P91" s="2">
        <f t="shared" si="111"/>
        <v>651.75</v>
      </c>
      <c r="Q91" s="2">
        <f t="shared" si="111"/>
        <v>21.64</v>
      </c>
      <c r="R91" s="2">
        <f t="shared" si="111"/>
        <v>0.24</v>
      </c>
      <c r="S91" s="2">
        <f t="shared" si="111"/>
        <v>44867.11</v>
      </c>
      <c r="T91" s="2">
        <f t="shared" si="111"/>
        <v>0</v>
      </c>
      <c r="U91" s="2">
        <f>AH91</f>
        <v>88.432400000000001</v>
      </c>
      <c r="V91" s="2">
        <f>AI91</f>
        <v>0</v>
      </c>
      <c r="W91" s="2">
        <f>ROUND(AJ91,2)</f>
        <v>0</v>
      </c>
      <c r="X91" s="2">
        <f>ROUND(AK91,2)</f>
        <v>31406.98</v>
      </c>
      <c r="Y91" s="2">
        <f>ROUND(AL91,2)</f>
        <v>4486.7</v>
      </c>
      <c r="Z91" s="2"/>
      <c r="AA91" s="2"/>
      <c r="AB91" s="2">
        <f>ROUND(SUMIF(AA78:AA89,"=1470944657",O78:O89),2)</f>
        <v>45540.5</v>
      </c>
      <c r="AC91" s="2">
        <f>ROUND(SUMIF(AA78:AA89,"=1470944657",P78:P89),2)</f>
        <v>651.75</v>
      </c>
      <c r="AD91" s="2">
        <f>ROUND(SUMIF(AA78:AA89,"=1470944657",Q78:Q89),2)</f>
        <v>21.64</v>
      </c>
      <c r="AE91" s="2">
        <f>ROUND(SUMIF(AA78:AA89,"=1470944657",R78:R89),2)</f>
        <v>0.24</v>
      </c>
      <c r="AF91" s="2">
        <f>ROUND(SUMIF(AA78:AA89,"=1470944657",S78:S89),2)</f>
        <v>44867.11</v>
      </c>
      <c r="AG91" s="2">
        <f>ROUND(SUMIF(AA78:AA89,"=1470944657",T78:T89),2)</f>
        <v>0</v>
      </c>
      <c r="AH91" s="2">
        <f>SUMIF(AA78:AA89,"=1470944657",U78:U89)</f>
        <v>88.432400000000001</v>
      </c>
      <c r="AI91" s="2">
        <f>SUMIF(AA78:AA89,"=1470944657",V78:V89)</f>
        <v>0</v>
      </c>
      <c r="AJ91" s="2">
        <f>ROUND(SUMIF(AA78:AA89,"=1470944657",W78:W89),2)</f>
        <v>0</v>
      </c>
      <c r="AK91" s="2">
        <f>ROUND(SUMIF(AA78:AA89,"=1470944657",X78:X89),2)</f>
        <v>31406.98</v>
      </c>
      <c r="AL91" s="2">
        <f>ROUND(SUMIF(AA78:AA89,"=1470944657",Y78:Y89),2)</f>
        <v>4486.7</v>
      </c>
      <c r="AM91" s="2"/>
      <c r="AN91" s="2"/>
      <c r="AO91" s="2">
        <f t="shared" ref="AO91:BD91" si="112">ROUND(BX91,2)</f>
        <v>0</v>
      </c>
      <c r="AP91" s="2">
        <f t="shared" si="112"/>
        <v>0</v>
      </c>
      <c r="AQ91" s="2">
        <f t="shared" si="112"/>
        <v>0</v>
      </c>
      <c r="AR91" s="2">
        <f t="shared" si="112"/>
        <v>81434.44</v>
      </c>
      <c r="AS91" s="2">
        <f t="shared" si="112"/>
        <v>0</v>
      </c>
      <c r="AT91" s="2">
        <f t="shared" si="112"/>
        <v>0</v>
      </c>
      <c r="AU91" s="2">
        <f t="shared" si="112"/>
        <v>81434.44</v>
      </c>
      <c r="AV91" s="2">
        <f t="shared" si="112"/>
        <v>651.75</v>
      </c>
      <c r="AW91" s="2">
        <f t="shared" si="112"/>
        <v>651.75</v>
      </c>
      <c r="AX91" s="2">
        <f t="shared" si="112"/>
        <v>0</v>
      </c>
      <c r="AY91" s="2">
        <f t="shared" si="112"/>
        <v>651.75</v>
      </c>
      <c r="AZ91" s="2">
        <f t="shared" si="112"/>
        <v>0</v>
      </c>
      <c r="BA91" s="2">
        <f t="shared" si="112"/>
        <v>0</v>
      </c>
      <c r="BB91" s="2">
        <f t="shared" si="112"/>
        <v>0</v>
      </c>
      <c r="BC91" s="2">
        <f t="shared" si="112"/>
        <v>0</v>
      </c>
      <c r="BD91" s="2">
        <f t="shared" si="112"/>
        <v>0</v>
      </c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>
        <f>ROUND(SUMIF(AA78:AA89,"=1470944657",FQ78:FQ89),2)</f>
        <v>0</v>
      </c>
      <c r="BY91" s="2">
        <f>ROUND(SUMIF(AA78:AA89,"=1470944657",FR78:FR89),2)</f>
        <v>0</v>
      </c>
      <c r="BZ91" s="2">
        <f>ROUND(SUMIF(AA78:AA89,"=1470944657",GL78:GL89),2)</f>
        <v>0</v>
      </c>
      <c r="CA91" s="2">
        <f>ROUND(SUMIF(AA78:AA89,"=1470944657",GM78:GM89),2)</f>
        <v>81434.44</v>
      </c>
      <c r="CB91" s="2">
        <f>ROUND(SUMIF(AA78:AA89,"=1470944657",GN78:GN89),2)</f>
        <v>0</v>
      </c>
      <c r="CC91" s="2">
        <f>ROUND(SUMIF(AA78:AA89,"=1470944657",GO78:GO89),2)</f>
        <v>0</v>
      </c>
      <c r="CD91" s="2">
        <f>ROUND(SUMIF(AA78:AA89,"=1470944657",GP78:GP89),2)</f>
        <v>81434.44</v>
      </c>
      <c r="CE91" s="2">
        <f>AC91-BX91</f>
        <v>651.75</v>
      </c>
      <c r="CF91" s="2">
        <f>AC91-BY91</f>
        <v>651.75</v>
      </c>
      <c r="CG91" s="2">
        <f>BX91-BZ91</f>
        <v>0</v>
      </c>
      <c r="CH91" s="2">
        <f>AC91-BX91-BY91+BZ91</f>
        <v>651.75</v>
      </c>
      <c r="CI91" s="2">
        <f>BY91-BZ91</f>
        <v>0</v>
      </c>
      <c r="CJ91" s="2">
        <f>ROUND(SUMIF(AA78:AA89,"=1470944657",GX78:GX89),2)</f>
        <v>0</v>
      </c>
      <c r="CK91" s="2">
        <f>ROUND(SUMIF(AA78:AA89,"=1470944657",GY78:GY89),2)</f>
        <v>0</v>
      </c>
      <c r="CL91" s="2">
        <f>ROUND(SUMIF(AA78:AA89,"=1470944657",GZ78:GZ89),2)</f>
        <v>0</v>
      </c>
      <c r="CM91" s="2">
        <f>ROUND(SUMIF(AA78:AA89,"=1470944657",HD78:HD89),2)</f>
        <v>0</v>
      </c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  <c r="DF91" s="2"/>
      <c r="DG91" s="3"/>
      <c r="DH91" s="3"/>
      <c r="DI91" s="3"/>
      <c r="DJ91" s="3"/>
      <c r="DK91" s="3"/>
      <c r="DL91" s="3"/>
      <c r="DM91" s="3"/>
      <c r="DN91" s="3"/>
      <c r="DO91" s="3"/>
      <c r="DP91" s="3"/>
      <c r="DQ91" s="3"/>
      <c r="DR91" s="3"/>
      <c r="DS91" s="3"/>
      <c r="DT91" s="3"/>
      <c r="DU91" s="3"/>
      <c r="DV91" s="3"/>
      <c r="DW91" s="3"/>
      <c r="DX91" s="3"/>
      <c r="DY91" s="3"/>
      <c r="DZ91" s="3"/>
      <c r="EA91" s="3"/>
      <c r="EB91" s="3"/>
      <c r="EC91" s="3"/>
      <c r="ED91" s="3"/>
      <c r="EE91" s="3"/>
      <c r="EF91" s="3"/>
      <c r="EG91" s="3"/>
      <c r="EH91" s="3"/>
      <c r="EI91" s="3"/>
      <c r="EJ91" s="3"/>
      <c r="EK91" s="3"/>
      <c r="EL91" s="3"/>
      <c r="EM91" s="3"/>
      <c r="EN91" s="3"/>
      <c r="EO91" s="3"/>
      <c r="EP91" s="3"/>
      <c r="EQ91" s="3"/>
      <c r="ER91" s="3"/>
      <c r="ES91" s="3"/>
      <c r="ET91" s="3"/>
      <c r="EU91" s="3"/>
      <c r="EV91" s="3"/>
      <c r="EW91" s="3"/>
      <c r="EX91" s="3"/>
      <c r="EY91" s="3"/>
      <c r="EZ91" s="3"/>
      <c r="FA91" s="3"/>
      <c r="FB91" s="3"/>
      <c r="FC91" s="3"/>
      <c r="FD91" s="3"/>
      <c r="FE91" s="3"/>
      <c r="FF91" s="3"/>
      <c r="FG91" s="3"/>
      <c r="FH91" s="3"/>
      <c r="FI91" s="3"/>
      <c r="FJ91" s="3"/>
      <c r="FK91" s="3"/>
      <c r="FL91" s="3"/>
      <c r="FM91" s="3"/>
      <c r="FN91" s="3"/>
      <c r="FO91" s="3"/>
      <c r="FP91" s="3"/>
      <c r="FQ91" s="3"/>
      <c r="FR91" s="3"/>
      <c r="FS91" s="3"/>
      <c r="FT91" s="3"/>
      <c r="FU91" s="3"/>
      <c r="FV91" s="3"/>
      <c r="FW91" s="3"/>
      <c r="FX91" s="3"/>
      <c r="FY91" s="3"/>
      <c r="FZ91" s="3"/>
      <c r="GA91" s="3"/>
      <c r="GB91" s="3"/>
      <c r="GC91" s="3"/>
      <c r="GD91" s="3"/>
      <c r="GE91" s="3"/>
      <c r="GF91" s="3"/>
      <c r="GG91" s="3"/>
      <c r="GH91" s="3"/>
      <c r="GI91" s="3"/>
      <c r="GJ91" s="3"/>
      <c r="GK91" s="3"/>
      <c r="GL91" s="3"/>
      <c r="GM91" s="3"/>
      <c r="GN91" s="3"/>
      <c r="GO91" s="3"/>
      <c r="GP91" s="3"/>
      <c r="GQ91" s="3"/>
      <c r="GR91" s="3"/>
      <c r="GS91" s="3"/>
      <c r="GT91" s="3"/>
      <c r="GU91" s="3"/>
      <c r="GV91" s="3"/>
      <c r="GW91" s="3"/>
      <c r="GX91" s="3">
        <v>0</v>
      </c>
    </row>
    <row r="93" spans="1:245" x14ac:dyDescent="0.2">
      <c r="A93" s="4">
        <v>50</v>
      </c>
      <c r="B93" s="4">
        <v>0</v>
      </c>
      <c r="C93" s="4">
        <v>0</v>
      </c>
      <c r="D93" s="4">
        <v>1</v>
      </c>
      <c r="E93" s="4">
        <v>201</v>
      </c>
      <c r="F93" s="4">
        <f>ROUND(Source!O91,O93)</f>
        <v>45540.5</v>
      </c>
      <c r="G93" s="4" t="s">
        <v>64</v>
      </c>
      <c r="H93" s="4" t="s">
        <v>65</v>
      </c>
      <c r="I93" s="4"/>
      <c r="J93" s="4"/>
      <c r="K93" s="4">
        <v>201</v>
      </c>
      <c r="L93" s="4">
        <v>1</v>
      </c>
      <c r="M93" s="4">
        <v>3</v>
      </c>
      <c r="N93" s="4" t="s">
        <v>3</v>
      </c>
      <c r="O93" s="4">
        <v>2</v>
      </c>
      <c r="P93" s="4"/>
      <c r="Q93" s="4"/>
      <c r="R93" s="4"/>
      <c r="S93" s="4"/>
      <c r="T93" s="4"/>
      <c r="U93" s="4"/>
      <c r="V93" s="4"/>
      <c r="W93" s="4">
        <v>45540.5</v>
      </c>
      <c r="X93" s="4">
        <v>1</v>
      </c>
      <c r="Y93" s="4">
        <v>45540.5</v>
      </c>
      <c r="Z93" s="4"/>
      <c r="AA93" s="4"/>
      <c r="AB93" s="4"/>
    </row>
    <row r="94" spans="1:245" x14ac:dyDescent="0.2">
      <c r="A94" s="4">
        <v>50</v>
      </c>
      <c r="B94" s="4">
        <v>0</v>
      </c>
      <c r="C94" s="4">
        <v>0</v>
      </c>
      <c r="D94" s="4">
        <v>1</v>
      </c>
      <c r="E94" s="4">
        <v>202</v>
      </c>
      <c r="F94" s="4">
        <f>ROUND(Source!P91,O94)</f>
        <v>651.75</v>
      </c>
      <c r="G94" s="4" t="s">
        <v>66</v>
      </c>
      <c r="H94" s="4" t="s">
        <v>67</v>
      </c>
      <c r="I94" s="4"/>
      <c r="J94" s="4"/>
      <c r="K94" s="4">
        <v>202</v>
      </c>
      <c r="L94" s="4">
        <v>2</v>
      </c>
      <c r="M94" s="4">
        <v>3</v>
      </c>
      <c r="N94" s="4" t="s">
        <v>3</v>
      </c>
      <c r="O94" s="4">
        <v>2</v>
      </c>
      <c r="P94" s="4"/>
      <c r="Q94" s="4"/>
      <c r="R94" s="4"/>
      <c r="S94" s="4"/>
      <c r="T94" s="4"/>
      <c r="U94" s="4"/>
      <c r="V94" s="4"/>
      <c r="W94" s="4">
        <v>651.75</v>
      </c>
      <c r="X94" s="4">
        <v>1</v>
      </c>
      <c r="Y94" s="4">
        <v>651.75</v>
      </c>
      <c r="Z94" s="4"/>
      <c r="AA94" s="4"/>
      <c r="AB94" s="4"/>
    </row>
    <row r="95" spans="1:245" x14ac:dyDescent="0.2">
      <c r="A95" s="4">
        <v>50</v>
      </c>
      <c r="B95" s="4">
        <v>0</v>
      </c>
      <c r="C95" s="4">
        <v>0</v>
      </c>
      <c r="D95" s="4">
        <v>1</v>
      </c>
      <c r="E95" s="4">
        <v>222</v>
      </c>
      <c r="F95" s="4">
        <f>ROUND(Source!AO91,O95)</f>
        <v>0</v>
      </c>
      <c r="G95" s="4" t="s">
        <v>68</v>
      </c>
      <c r="H95" s="4" t="s">
        <v>69</v>
      </c>
      <c r="I95" s="4"/>
      <c r="J95" s="4"/>
      <c r="K95" s="4">
        <v>222</v>
      </c>
      <c r="L95" s="4">
        <v>3</v>
      </c>
      <c r="M95" s="4">
        <v>3</v>
      </c>
      <c r="N95" s="4" t="s">
        <v>3</v>
      </c>
      <c r="O95" s="4">
        <v>2</v>
      </c>
      <c r="P95" s="4"/>
      <c r="Q95" s="4"/>
      <c r="R95" s="4"/>
      <c r="S95" s="4"/>
      <c r="T95" s="4"/>
      <c r="U95" s="4"/>
      <c r="V95" s="4"/>
      <c r="W95" s="4">
        <v>0</v>
      </c>
      <c r="X95" s="4">
        <v>1</v>
      </c>
      <c r="Y95" s="4">
        <v>0</v>
      </c>
      <c r="Z95" s="4"/>
      <c r="AA95" s="4"/>
      <c r="AB95" s="4"/>
    </row>
    <row r="96" spans="1:245" x14ac:dyDescent="0.2">
      <c r="A96" s="4">
        <v>50</v>
      </c>
      <c r="B96" s="4">
        <v>0</v>
      </c>
      <c r="C96" s="4">
        <v>0</v>
      </c>
      <c r="D96" s="4">
        <v>1</v>
      </c>
      <c r="E96" s="4">
        <v>225</v>
      </c>
      <c r="F96" s="4">
        <f>ROUND(Source!AV91,O96)</f>
        <v>651.75</v>
      </c>
      <c r="G96" s="4" t="s">
        <v>70</v>
      </c>
      <c r="H96" s="4" t="s">
        <v>71</v>
      </c>
      <c r="I96" s="4"/>
      <c r="J96" s="4"/>
      <c r="K96" s="4">
        <v>225</v>
      </c>
      <c r="L96" s="4">
        <v>4</v>
      </c>
      <c r="M96" s="4">
        <v>3</v>
      </c>
      <c r="N96" s="4" t="s">
        <v>3</v>
      </c>
      <c r="O96" s="4">
        <v>2</v>
      </c>
      <c r="P96" s="4"/>
      <c r="Q96" s="4"/>
      <c r="R96" s="4"/>
      <c r="S96" s="4"/>
      <c r="T96" s="4"/>
      <c r="U96" s="4"/>
      <c r="V96" s="4"/>
      <c r="W96" s="4">
        <v>651.75</v>
      </c>
      <c r="X96" s="4">
        <v>1</v>
      </c>
      <c r="Y96" s="4">
        <v>651.75</v>
      </c>
      <c r="Z96" s="4"/>
      <c r="AA96" s="4"/>
      <c r="AB96" s="4"/>
    </row>
    <row r="97" spans="1:28" x14ac:dyDescent="0.2">
      <c r="A97" s="4">
        <v>50</v>
      </c>
      <c r="B97" s="4">
        <v>0</v>
      </c>
      <c r="C97" s="4">
        <v>0</v>
      </c>
      <c r="D97" s="4">
        <v>1</v>
      </c>
      <c r="E97" s="4">
        <v>226</v>
      </c>
      <c r="F97" s="4">
        <f>ROUND(Source!AW91,O97)</f>
        <v>651.75</v>
      </c>
      <c r="G97" s="4" t="s">
        <v>72</v>
      </c>
      <c r="H97" s="4" t="s">
        <v>73</v>
      </c>
      <c r="I97" s="4"/>
      <c r="J97" s="4"/>
      <c r="K97" s="4">
        <v>226</v>
      </c>
      <c r="L97" s="4">
        <v>5</v>
      </c>
      <c r="M97" s="4">
        <v>3</v>
      </c>
      <c r="N97" s="4" t="s">
        <v>3</v>
      </c>
      <c r="O97" s="4">
        <v>2</v>
      </c>
      <c r="P97" s="4"/>
      <c r="Q97" s="4"/>
      <c r="R97" s="4"/>
      <c r="S97" s="4"/>
      <c r="T97" s="4"/>
      <c r="U97" s="4"/>
      <c r="V97" s="4"/>
      <c r="W97" s="4">
        <v>651.75</v>
      </c>
      <c r="X97" s="4">
        <v>1</v>
      </c>
      <c r="Y97" s="4">
        <v>651.75</v>
      </c>
      <c r="Z97" s="4"/>
      <c r="AA97" s="4"/>
      <c r="AB97" s="4"/>
    </row>
    <row r="98" spans="1:28" x14ac:dyDescent="0.2">
      <c r="A98" s="4">
        <v>50</v>
      </c>
      <c r="B98" s="4">
        <v>0</v>
      </c>
      <c r="C98" s="4">
        <v>0</v>
      </c>
      <c r="D98" s="4">
        <v>1</v>
      </c>
      <c r="E98" s="4">
        <v>227</v>
      </c>
      <c r="F98" s="4">
        <f>ROUND(Source!AX91,O98)</f>
        <v>0</v>
      </c>
      <c r="G98" s="4" t="s">
        <v>74</v>
      </c>
      <c r="H98" s="4" t="s">
        <v>75</v>
      </c>
      <c r="I98" s="4"/>
      <c r="J98" s="4"/>
      <c r="K98" s="4">
        <v>227</v>
      </c>
      <c r="L98" s="4">
        <v>6</v>
      </c>
      <c r="M98" s="4">
        <v>3</v>
      </c>
      <c r="N98" s="4" t="s">
        <v>3</v>
      </c>
      <c r="O98" s="4">
        <v>2</v>
      </c>
      <c r="P98" s="4"/>
      <c r="Q98" s="4"/>
      <c r="R98" s="4"/>
      <c r="S98" s="4"/>
      <c r="T98" s="4"/>
      <c r="U98" s="4"/>
      <c r="V98" s="4"/>
      <c r="W98" s="4">
        <v>0</v>
      </c>
      <c r="X98" s="4">
        <v>1</v>
      </c>
      <c r="Y98" s="4">
        <v>0</v>
      </c>
      <c r="Z98" s="4"/>
      <c r="AA98" s="4"/>
      <c r="AB98" s="4"/>
    </row>
    <row r="99" spans="1:28" x14ac:dyDescent="0.2">
      <c r="A99" s="4">
        <v>50</v>
      </c>
      <c r="B99" s="4">
        <v>0</v>
      </c>
      <c r="C99" s="4">
        <v>0</v>
      </c>
      <c r="D99" s="4">
        <v>1</v>
      </c>
      <c r="E99" s="4">
        <v>228</v>
      </c>
      <c r="F99" s="4">
        <f>ROUND(Source!AY91,O99)</f>
        <v>651.75</v>
      </c>
      <c r="G99" s="4" t="s">
        <v>76</v>
      </c>
      <c r="H99" s="4" t="s">
        <v>77</v>
      </c>
      <c r="I99" s="4"/>
      <c r="J99" s="4"/>
      <c r="K99" s="4">
        <v>228</v>
      </c>
      <c r="L99" s="4">
        <v>7</v>
      </c>
      <c r="M99" s="4">
        <v>3</v>
      </c>
      <c r="N99" s="4" t="s">
        <v>3</v>
      </c>
      <c r="O99" s="4">
        <v>2</v>
      </c>
      <c r="P99" s="4"/>
      <c r="Q99" s="4"/>
      <c r="R99" s="4"/>
      <c r="S99" s="4"/>
      <c r="T99" s="4"/>
      <c r="U99" s="4"/>
      <c r="V99" s="4"/>
      <c r="W99" s="4">
        <v>651.75</v>
      </c>
      <c r="X99" s="4">
        <v>1</v>
      </c>
      <c r="Y99" s="4">
        <v>651.75</v>
      </c>
      <c r="Z99" s="4"/>
      <c r="AA99" s="4"/>
      <c r="AB99" s="4"/>
    </row>
    <row r="100" spans="1:28" x14ac:dyDescent="0.2">
      <c r="A100" s="4">
        <v>50</v>
      </c>
      <c r="B100" s="4">
        <v>0</v>
      </c>
      <c r="C100" s="4">
        <v>0</v>
      </c>
      <c r="D100" s="4">
        <v>1</v>
      </c>
      <c r="E100" s="4">
        <v>216</v>
      </c>
      <c r="F100" s="4">
        <f>ROUND(Source!AP91,O100)</f>
        <v>0</v>
      </c>
      <c r="G100" s="4" t="s">
        <v>78</v>
      </c>
      <c r="H100" s="4" t="s">
        <v>79</v>
      </c>
      <c r="I100" s="4"/>
      <c r="J100" s="4"/>
      <c r="K100" s="4">
        <v>216</v>
      </c>
      <c r="L100" s="4">
        <v>8</v>
      </c>
      <c r="M100" s="4">
        <v>3</v>
      </c>
      <c r="N100" s="4" t="s">
        <v>3</v>
      </c>
      <c r="O100" s="4">
        <v>2</v>
      </c>
      <c r="P100" s="4"/>
      <c r="Q100" s="4"/>
      <c r="R100" s="4"/>
      <c r="S100" s="4"/>
      <c r="T100" s="4"/>
      <c r="U100" s="4"/>
      <c r="V100" s="4"/>
      <c r="W100" s="4">
        <v>0</v>
      </c>
      <c r="X100" s="4">
        <v>1</v>
      </c>
      <c r="Y100" s="4">
        <v>0</v>
      </c>
      <c r="Z100" s="4"/>
      <c r="AA100" s="4"/>
      <c r="AB100" s="4"/>
    </row>
    <row r="101" spans="1:28" x14ac:dyDescent="0.2">
      <c r="A101" s="4">
        <v>50</v>
      </c>
      <c r="B101" s="4">
        <v>0</v>
      </c>
      <c r="C101" s="4">
        <v>0</v>
      </c>
      <c r="D101" s="4">
        <v>1</v>
      </c>
      <c r="E101" s="4">
        <v>223</v>
      </c>
      <c r="F101" s="4">
        <f>ROUND(Source!AQ91,O101)</f>
        <v>0</v>
      </c>
      <c r="G101" s="4" t="s">
        <v>80</v>
      </c>
      <c r="H101" s="4" t="s">
        <v>81</v>
      </c>
      <c r="I101" s="4"/>
      <c r="J101" s="4"/>
      <c r="K101" s="4">
        <v>223</v>
      </c>
      <c r="L101" s="4">
        <v>9</v>
      </c>
      <c r="M101" s="4">
        <v>3</v>
      </c>
      <c r="N101" s="4" t="s">
        <v>3</v>
      </c>
      <c r="O101" s="4">
        <v>2</v>
      </c>
      <c r="P101" s="4"/>
      <c r="Q101" s="4"/>
      <c r="R101" s="4"/>
      <c r="S101" s="4"/>
      <c r="T101" s="4"/>
      <c r="U101" s="4"/>
      <c r="V101" s="4"/>
      <c r="W101" s="4">
        <v>0</v>
      </c>
      <c r="X101" s="4">
        <v>1</v>
      </c>
      <c r="Y101" s="4">
        <v>0</v>
      </c>
      <c r="Z101" s="4"/>
      <c r="AA101" s="4"/>
      <c r="AB101" s="4"/>
    </row>
    <row r="102" spans="1:28" x14ac:dyDescent="0.2">
      <c r="A102" s="4">
        <v>50</v>
      </c>
      <c r="B102" s="4">
        <v>0</v>
      </c>
      <c r="C102" s="4">
        <v>0</v>
      </c>
      <c r="D102" s="4">
        <v>1</v>
      </c>
      <c r="E102" s="4">
        <v>229</v>
      </c>
      <c r="F102" s="4">
        <f>ROUND(Source!AZ91,O102)</f>
        <v>0</v>
      </c>
      <c r="G102" s="4" t="s">
        <v>82</v>
      </c>
      <c r="H102" s="4" t="s">
        <v>83</v>
      </c>
      <c r="I102" s="4"/>
      <c r="J102" s="4"/>
      <c r="K102" s="4">
        <v>229</v>
      </c>
      <c r="L102" s="4">
        <v>10</v>
      </c>
      <c r="M102" s="4">
        <v>3</v>
      </c>
      <c r="N102" s="4" t="s">
        <v>3</v>
      </c>
      <c r="O102" s="4">
        <v>2</v>
      </c>
      <c r="P102" s="4"/>
      <c r="Q102" s="4"/>
      <c r="R102" s="4"/>
      <c r="S102" s="4"/>
      <c r="T102" s="4"/>
      <c r="U102" s="4"/>
      <c r="V102" s="4"/>
      <c r="W102" s="4">
        <v>0</v>
      </c>
      <c r="X102" s="4">
        <v>1</v>
      </c>
      <c r="Y102" s="4">
        <v>0</v>
      </c>
      <c r="Z102" s="4"/>
      <c r="AA102" s="4"/>
      <c r="AB102" s="4"/>
    </row>
    <row r="103" spans="1:28" x14ac:dyDescent="0.2">
      <c r="A103" s="4">
        <v>50</v>
      </c>
      <c r="B103" s="4">
        <v>0</v>
      </c>
      <c r="C103" s="4">
        <v>0</v>
      </c>
      <c r="D103" s="4">
        <v>1</v>
      </c>
      <c r="E103" s="4">
        <v>203</v>
      </c>
      <c r="F103" s="4">
        <f>ROUND(Source!Q91,O103)</f>
        <v>21.64</v>
      </c>
      <c r="G103" s="4" t="s">
        <v>84</v>
      </c>
      <c r="H103" s="4" t="s">
        <v>85</v>
      </c>
      <c r="I103" s="4"/>
      <c r="J103" s="4"/>
      <c r="K103" s="4">
        <v>203</v>
      </c>
      <c r="L103" s="4">
        <v>11</v>
      </c>
      <c r="M103" s="4">
        <v>3</v>
      </c>
      <c r="N103" s="4" t="s">
        <v>3</v>
      </c>
      <c r="O103" s="4">
        <v>2</v>
      </c>
      <c r="P103" s="4"/>
      <c r="Q103" s="4"/>
      <c r="R103" s="4"/>
      <c r="S103" s="4"/>
      <c r="T103" s="4"/>
      <c r="U103" s="4"/>
      <c r="V103" s="4"/>
      <c r="W103" s="4">
        <v>21.64</v>
      </c>
      <c r="X103" s="4">
        <v>1</v>
      </c>
      <c r="Y103" s="4">
        <v>21.64</v>
      </c>
      <c r="Z103" s="4"/>
      <c r="AA103" s="4"/>
      <c r="AB103" s="4"/>
    </row>
    <row r="104" spans="1:28" x14ac:dyDescent="0.2">
      <c r="A104" s="4">
        <v>50</v>
      </c>
      <c r="B104" s="4">
        <v>0</v>
      </c>
      <c r="C104" s="4">
        <v>0</v>
      </c>
      <c r="D104" s="4">
        <v>1</v>
      </c>
      <c r="E104" s="4">
        <v>231</v>
      </c>
      <c r="F104" s="4">
        <f>ROUND(Source!BB91,O104)</f>
        <v>0</v>
      </c>
      <c r="G104" s="4" t="s">
        <v>86</v>
      </c>
      <c r="H104" s="4" t="s">
        <v>87</v>
      </c>
      <c r="I104" s="4"/>
      <c r="J104" s="4"/>
      <c r="K104" s="4">
        <v>231</v>
      </c>
      <c r="L104" s="4">
        <v>12</v>
      </c>
      <c r="M104" s="4">
        <v>3</v>
      </c>
      <c r="N104" s="4" t="s">
        <v>3</v>
      </c>
      <c r="O104" s="4">
        <v>2</v>
      </c>
      <c r="P104" s="4"/>
      <c r="Q104" s="4"/>
      <c r="R104" s="4"/>
      <c r="S104" s="4"/>
      <c r="T104" s="4"/>
      <c r="U104" s="4"/>
      <c r="V104" s="4"/>
      <c r="W104" s="4">
        <v>0</v>
      </c>
      <c r="X104" s="4">
        <v>1</v>
      </c>
      <c r="Y104" s="4">
        <v>0</v>
      </c>
      <c r="Z104" s="4"/>
      <c r="AA104" s="4"/>
      <c r="AB104" s="4"/>
    </row>
    <row r="105" spans="1:28" x14ac:dyDescent="0.2">
      <c r="A105" s="4">
        <v>50</v>
      </c>
      <c r="B105" s="4">
        <v>0</v>
      </c>
      <c r="C105" s="4">
        <v>0</v>
      </c>
      <c r="D105" s="4">
        <v>1</v>
      </c>
      <c r="E105" s="4">
        <v>204</v>
      </c>
      <c r="F105" s="4">
        <f>ROUND(Source!R91,O105)</f>
        <v>0.24</v>
      </c>
      <c r="G105" s="4" t="s">
        <v>88</v>
      </c>
      <c r="H105" s="4" t="s">
        <v>89</v>
      </c>
      <c r="I105" s="4"/>
      <c r="J105" s="4"/>
      <c r="K105" s="4">
        <v>204</v>
      </c>
      <c r="L105" s="4">
        <v>13</v>
      </c>
      <c r="M105" s="4">
        <v>3</v>
      </c>
      <c r="N105" s="4" t="s">
        <v>3</v>
      </c>
      <c r="O105" s="4">
        <v>2</v>
      </c>
      <c r="P105" s="4"/>
      <c r="Q105" s="4"/>
      <c r="R105" s="4"/>
      <c r="S105" s="4"/>
      <c r="T105" s="4"/>
      <c r="U105" s="4"/>
      <c r="V105" s="4"/>
      <c r="W105" s="4">
        <v>0.24</v>
      </c>
      <c r="X105" s="4">
        <v>1</v>
      </c>
      <c r="Y105" s="4">
        <v>0.24</v>
      </c>
      <c r="Z105" s="4"/>
      <c r="AA105" s="4"/>
      <c r="AB105" s="4"/>
    </row>
    <row r="106" spans="1:28" x14ac:dyDescent="0.2">
      <c r="A106" s="4">
        <v>50</v>
      </c>
      <c r="B106" s="4">
        <v>0</v>
      </c>
      <c r="C106" s="4">
        <v>0</v>
      </c>
      <c r="D106" s="4">
        <v>1</v>
      </c>
      <c r="E106" s="4">
        <v>205</v>
      </c>
      <c r="F106" s="4">
        <f>ROUND(Source!S91,O106)</f>
        <v>44867.11</v>
      </c>
      <c r="G106" s="4" t="s">
        <v>90</v>
      </c>
      <c r="H106" s="4" t="s">
        <v>91</v>
      </c>
      <c r="I106" s="4"/>
      <c r="J106" s="4"/>
      <c r="K106" s="4">
        <v>205</v>
      </c>
      <c r="L106" s="4">
        <v>14</v>
      </c>
      <c r="M106" s="4">
        <v>3</v>
      </c>
      <c r="N106" s="4" t="s">
        <v>3</v>
      </c>
      <c r="O106" s="4">
        <v>2</v>
      </c>
      <c r="P106" s="4"/>
      <c r="Q106" s="4"/>
      <c r="R106" s="4"/>
      <c r="S106" s="4"/>
      <c r="T106" s="4"/>
      <c r="U106" s="4"/>
      <c r="V106" s="4"/>
      <c r="W106" s="4">
        <v>44867.11</v>
      </c>
      <c r="X106" s="4">
        <v>1</v>
      </c>
      <c r="Y106" s="4">
        <v>44867.11</v>
      </c>
      <c r="Z106" s="4"/>
      <c r="AA106" s="4"/>
      <c r="AB106" s="4"/>
    </row>
    <row r="107" spans="1:28" x14ac:dyDescent="0.2">
      <c r="A107" s="4">
        <v>50</v>
      </c>
      <c r="B107" s="4">
        <v>0</v>
      </c>
      <c r="C107" s="4">
        <v>0</v>
      </c>
      <c r="D107" s="4">
        <v>1</v>
      </c>
      <c r="E107" s="4">
        <v>232</v>
      </c>
      <c r="F107" s="4">
        <f>ROUND(Source!BC91,O107)</f>
        <v>0</v>
      </c>
      <c r="G107" s="4" t="s">
        <v>92</v>
      </c>
      <c r="H107" s="4" t="s">
        <v>93</v>
      </c>
      <c r="I107" s="4"/>
      <c r="J107" s="4"/>
      <c r="K107" s="4">
        <v>232</v>
      </c>
      <c r="L107" s="4">
        <v>15</v>
      </c>
      <c r="M107" s="4">
        <v>3</v>
      </c>
      <c r="N107" s="4" t="s">
        <v>3</v>
      </c>
      <c r="O107" s="4">
        <v>2</v>
      </c>
      <c r="P107" s="4"/>
      <c r="Q107" s="4"/>
      <c r="R107" s="4"/>
      <c r="S107" s="4"/>
      <c r="T107" s="4"/>
      <c r="U107" s="4"/>
      <c r="V107" s="4"/>
      <c r="W107" s="4">
        <v>0</v>
      </c>
      <c r="X107" s="4">
        <v>1</v>
      </c>
      <c r="Y107" s="4">
        <v>0</v>
      </c>
      <c r="Z107" s="4"/>
      <c r="AA107" s="4"/>
      <c r="AB107" s="4"/>
    </row>
    <row r="108" spans="1:28" x14ac:dyDescent="0.2">
      <c r="A108" s="4">
        <v>50</v>
      </c>
      <c r="B108" s="4">
        <v>0</v>
      </c>
      <c r="C108" s="4">
        <v>0</v>
      </c>
      <c r="D108" s="4">
        <v>1</v>
      </c>
      <c r="E108" s="4">
        <v>214</v>
      </c>
      <c r="F108" s="4">
        <f>ROUND(Source!AS91,O108)</f>
        <v>0</v>
      </c>
      <c r="G108" s="4" t="s">
        <v>94</v>
      </c>
      <c r="H108" s="4" t="s">
        <v>95</v>
      </c>
      <c r="I108" s="4"/>
      <c r="J108" s="4"/>
      <c r="K108" s="4">
        <v>214</v>
      </c>
      <c r="L108" s="4">
        <v>16</v>
      </c>
      <c r="M108" s="4">
        <v>3</v>
      </c>
      <c r="N108" s="4" t="s">
        <v>3</v>
      </c>
      <c r="O108" s="4">
        <v>2</v>
      </c>
      <c r="P108" s="4"/>
      <c r="Q108" s="4"/>
      <c r="R108" s="4"/>
      <c r="S108" s="4"/>
      <c r="T108" s="4"/>
      <c r="U108" s="4"/>
      <c r="V108" s="4"/>
      <c r="W108" s="4">
        <v>0</v>
      </c>
      <c r="X108" s="4">
        <v>1</v>
      </c>
      <c r="Y108" s="4">
        <v>0</v>
      </c>
      <c r="Z108" s="4"/>
      <c r="AA108" s="4"/>
      <c r="AB108" s="4"/>
    </row>
    <row r="109" spans="1:28" x14ac:dyDescent="0.2">
      <c r="A109" s="4">
        <v>50</v>
      </c>
      <c r="B109" s="4">
        <v>0</v>
      </c>
      <c r="C109" s="4">
        <v>0</v>
      </c>
      <c r="D109" s="4">
        <v>1</v>
      </c>
      <c r="E109" s="4">
        <v>215</v>
      </c>
      <c r="F109" s="4">
        <f>ROUND(Source!AT91,O109)</f>
        <v>0</v>
      </c>
      <c r="G109" s="4" t="s">
        <v>96</v>
      </c>
      <c r="H109" s="4" t="s">
        <v>97</v>
      </c>
      <c r="I109" s="4"/>
      <c r="J109" s="4"/>
      <c r="K109" s="4">
        <v>215</v>
      </c>
      <c r="L109" s="4">
        <v>17</v>
      </c>
      <c r="M109" s="4">
        <v>3</v>
      </c>
      <c r="N109" s="4" t="s">
        <v>3</v>
      </c>
      <c r="O109" s="4">
        <v>2</v>
      </c>
      <c r="P109" s="4"/>
      <c r="Q109" s="4"/>
      <c r="R109" s="4"/>
      <c r="S109" s="4"/>
      <c r="T109" s="4"/>
      <c r="U109" s="4"/>
      <c r="V109" s="4"/>
      <c r="W109" s="4">
        <v>0</v>
      </c>
      <c r="X109" s="4">
        <v>1</v>
      </c>
      <c r="Y109" s="4">
        <v>0</v>
      </c>
      <c r="Z109" s="4"/>
      <c r="AA109" s="4"/>
      <c r="AB109" s="4"/>
    </row>
    <row r="110" spans="1:28" x14ac:dyDescent="0.2">
      <c r="A110" s="4">
        <v>50</v>
      </c>
      <c r="B110" s="4">
        <v>0</v>
      </c>
      <c r="C110" s="4">
        <v>0</v>
      </c>
      <c r="D110" s="4">
        <v>1</v>
      </c>
      <c r="E110" s="4">
        <v>217</v>
      </c>
      <c r="F110" s="4">
        <f>ROUND(Source!AU91,O110)</f>
        <v>81434.44</v>
      </c>
      <c r="G110" s="4" t="s">
        <v>98</v>
      </c>
      <c r="H110" s="4" t="s">
        <v>99</v>
      </c>
      <c r="I110" s="4"/>
      <c r="J110" s="4"/>
      <c r="K110" s="4">
        <v>217</v>
      </c>
      <c r="L110" s="4">
        <v>18</v>
      </c>
      <c r="M110" s="4">
        <v>3</v>
      </c>
      <c r="N110" s="4" t="s">
        <v>3</v>
      </c>
      <c r="O110" s="4">
        <v>2</v>
      </c>
      <c r="P110" s="4"/>
      <c r="Q110" s="4"/>
      <c r="R110" s="4"/>
      <c r="S110" s="4"/>
      <c r="T110" s="4"/>
      <c r="U110" s="4"/>
      <c r="V110" s="4"/>
      <c r="W110" s="4">
        <v>81434.44</v>
      </c>
      <c r="X110" s="4">
        <v>1</v>
      </c>
      <c r="Y110" s="4">
        <v>81434.44</v>
      </c>
      <c r="Z110" s="4"/>
      <c r="AA110" s="4"/>
      <c r="AB110" s="4"/>
    </row>
    <row r="111" spans="1:28" x14ac:dyDescent="0.2">
      <c r="A111" s="4">
        <v>50</v>
      </c>
      <c r="B111" s="4">
        <v>0</v>
      </c>
      <c r="C111" s="4">
        <v>0</v>
      </c>
      <c r="D111" s="4">
        <v>1</v>
      </c>
      <c r="E111" s="4">
        <v>230</v>
      </c>
      <c r="F111" s="4">
        <f>ROUND(Source!BA91,O111)</f>
        <v>0</v>
      </c>
      <c r="G111" s="4" t="s">
        <v>100</v>
      </c>
      <c r="H111" s="4" t="s">
        <v>101</v>
      </c>
      <c r="I111" s="4"/>
      <c r="J111" s="4"/>
      <c r="K111" s="4">
        <v>230</v>
      </c>
      <c r="L111" s="4">
        <v>19</v>
      </c>
      <c r="M111" s="4">
        <v>3</v>
      </c>
      <c r="N111" s="4" t="s">
        <v>3</v>
      </c>
      <c r="O111" s="4">
        <v>2</v>
      </c>
      <c r="P111" s="4"/>
      <c r="Q111" s="4"/>
      <c r="R111" s="4"/>
      <c r="S111" s="4"/>
      <c r="T111" s="4"/>
      <c r="U111" s="4"/>
      <c r="V111" s="4"/>
      <c r="W111" s="4">
        <v>0</v>
      </c>
      <c r="X111" s="4">
        <v>1</v>
      </c>
      <c r="Y111" s="4">
        <v>0</v>
      </c>
      <c r="Z111" s="4"/>
      <c r="AA111" s="4"/>
      <c r="AB111" s="4"/>
    </row>
    <row r="112" spans="1:28" x14ac:dyDescent="0.2">
      <c r="A112" s="4">
        <v>50</v>
      </c>
      <c r="B112" s="4">
        <v>0</v>
      </c>
      <c r="C112" s="4">
        <v>0</v>
      </c>
      <c r="D112" s="4">
        <v>1</v>
      </c>
      <c r="E112" s="4">
        <v>206</v>
      </c>
      <c r="F112" s="4">
        <f>ROUND(Source!T91,O112)</f>
        <v>0</v>
      </c>
      <c r="G112" s="4" t="s">
        <v>102</v>
      </c>
      <c r="H112" s="4" t="s">
        <v>103</v>
      </c>
      <c r="I112" s="4"/>
      <c r="J112" s="4"/>
      <c r="K112" s="4">
        <v>206</v>
      </c>
      <c r="L112" s="4">
        <v>20</v>
      </c>
      <c r="M112" s="4">
        <v>3</v>
      </c>
      <c r="N112" s="4" t="s">
        <v>3</v>
      </c>
      <c r="O112" s="4">
        <v>2</v>
      </c>
      <c r="P112" s="4"/>
      <c r="Q112" s="4"/>
      <c r="R112" s="4"/>
      <c r="S112" s="4"/>
      <c r="T112" s="4"/>
      <c r="U112" s="4"/>
      <c r="V112" s="4"/>
      <c r="W112" s="4">
        <v>0</v>
      </c>
      <c r="X112" s="4">
        <v>1</v>
      </c>
      <c r="Y112" s="4">
        <v>0</v>
      </c>
      <c r="Z112" s="4"/>
      <c r="AA112" s="4"/>
      <c r="AB112" s="4"/>
    </row>
    <row r="113" spans="1:206" x14ac:dyDescent="0.2">
      <c r="A113" s="4">
        <v>50</v>
      </c>
      <c r="B113" s="4">
        <v>0</v>
      </c>
      <c r="C113" s="4">
        <v>0</v>
      </c>
      <c r="D113" s="4">
        <v>1</v>
      </c>
      <c r="E113" s="4">
        <v>207</v>
      </c>
      <c r="F113" s="4">
        <f>Source!U91</f>
        <v>88.432400000000001</v>
      </c>
      <c r="G113" s="4" t="s">
        <v>104</v>
      </c>
      <c r="H113" s="4" t="s">
        <v>105</v>
      </c>
      <c r="I113" s="4"/>
      <c r="J113" s="4"/>
      <c r="K113" s="4">
        <v>207</v>
      </c>
      <c r="L113" s="4">
        <v>21</v>
      </c>
      <c r="M113" s="4">
        <v>3</v>
      </c>
      <c r="N113" s="4" t="s">
        <v>3</v>
      </c>
      <c r="O113" s="4">
        <v>-1</v>
      </c>
      <c r="P113" s="4"/>
      <c r="Q113" s="4"/>
      <c r="R113" s="4"/>
      <c r="S113" s="4"/>
      <c r="T113" s="4"/>
      <c r="U113" s="4"/>
      <c r="V113" s="4"/>
      <c r="W113" s="4">
        <v>88.432400000000001</v>
      </c>
      <c r="X113" s="4">
        <v>1</v>
      </c>
      <c r="Y113" s="4">
        <v>88.432400000000001</v>
      </c>
      <c r="Z113" s="4"/>
      <c r="AA113" s="4"/>
      <c r="AB113" s="4"/>
    </row>
    <row r="114" spans="1:206" x14ac:dyDescent="0.2">
      <c r="A114" s="4">
        <v>50</v>
      </c>
      <c r="B114" s="4">
        <v>0</v>
      </c>
      <c r="C114" s="4">
        <v>0</v>
      </c>
      <c r="D114" s="4">
        <v>1</v>
      </c>
      <c r="E114" s="4">
        <v>208</v>
      </c>
      <c r="F114" s="4">
        <f>Source!V91</f>
        <v>0</v>
      </c>
      <c r="G114" s="4" t="s">
        <v>106</v>
      </c>
      <c r="H114" s="4" t="s">
        <v>107</v>
      </c>
      <c r="I114" s="4"/>
      <c r="J114" s="4"/>
      <c r="K114" s="4">
        <v>208</v>
      </c>
      <c r="L114" s="4">
        <v>22</v>
      </c>
      <c r="M114" s="4">
        <v>3</v>
      </c>
      <c r="N114" s="4" t="s">
        <v>3</v>
      </c>
      <c r="O114" s="4">
        <v>-1</v>
      </c>
      <c r="P114" s="4"/>
      <c r="Q114" s="4"/>
      <c r="R114" s="4"/>
      <c r="S114" s="4"/>
      <c r="T114" s="4"/>
      <c r="U114" s="4"/>
      <c r="V114" s="4"/>
      <c r="W114" s="4">
        <v>0</v>
      </c>
      <c r="X114" s="4">
        <v>1</v>
      </c>
      <c r="Y114" s="4">
        <v>0</v>
      </c>
      <c r="Z114" s="4"/>
      <c r="AA114" s="4"/>
      <c r="AB114" s="4"/>
    </row>
    <row r="115" spans="1:206" x14ac:dyDescent="0.2">
      <c r="A115" s="4">
        <v>50</v>
      </c>
      <c r="B115" s="4">
        <v>0</v>
      </c>
      <c r="C115" s="4">
        <v>0</v>
      </c>
      <c r="D115" s="4">
        <v>1</v>
      </c>
      <c r="E115" s="4">
        <v>209</v>
      </c>
      <c r="F115" s="4">
        <f>ROUND(Source!W91,O115)</f>
        <v>0</v>
      </c>
      <c r="G115" s="4" t="s">
        <v>108</v>
      </c>
      <c r="H115" s="4" t="s">
        <v>109</v>
      </c>
      <c r="I115" s="4"/>
      <c r="J115" s="4"/>
      <c r="K115" s="4">
        <v>209</v>
      </c>
      <c r="L115" s="4">
        <v>23</v>
      </c>
      <c r="M115" s="4">
        <v>3</v>
      </c>
      <c r="N115" s="4" t="s">
        <v>3</v>
      </c>
      <c r="O115" s="4">
        <v>2</v>
      </c>
      <c r="P115" s="4"/>
      <c r="Q115" s="4"/>
      <c r="R115" s="4"/>
      <c r="S115" s="4"/>
      <c r="T115" s="4"/>
      <c r="U115" s="4"/>
      <c r="V115" s="4"/>
      <c r="W115" s="4">
        <v>0</v>
      </c>
      <c r="X115" s="4">
        <v>1</v>
      </c>
      <c r="Y115" s="4">
        <v>0</v>
      </c>
      <c r="Z115" s="4"/>
      <c r="AA115" s="4"/>
      <c r="AB115" s="4"/>
    </row>
    <row r="116" spans="1:206" x14ac:dyDescent="0.2">
      <c r="A116" s="4">
        <v>50</v>
      </c>
      <c r="B116" s="4">
        <v>0</v>
      </c>
      <c r="C116" s="4">
        <v>0</v>
      </c>
      <c r="D116" s="4">
        <v>1</v>
      </c>
      <c r="E116" s="4">
        <v>233</v>
      </c>
      <c r="F116" s="4">
        <f>ROUND(Source!BD91,O116)</f>
        <v>0</v>
      </c>
      <c r="G116" s="4" t="s">
        <v>110</v>
      </c>
      <c r="H116" s="4" t="s">
        <v>111</v>
      </c>
      <c r="I116" s="4"/>
      <c r="J116" s="4"/>
      <c r="K116" s="4">
        <v>233</v>
      </c>
      <c r="L116" s="4">
        <v>24</v>
      </c>
      <c r="M116" s="4">
        <v>3</v>
      </c>
      <c r="N116" s="4" t="s">
        <v>3</v>
      </c>
      <c r="O116" s="4">
        <v>2</v>
      </c>
      <c r="P116" s="4"/>
      <c r="Q116" s="4"/>
      <c r="R116" s="4"/>
      <c r="S116" s="4"/>
      <c r="T116" s="4"/>
      <c r="U116" s="4"/>
      <c r="V116" s="4"/>
      <c r="W116" s="4">
        <v>0</v>
      </c>
      <c r="X116" s="4">
        <v>1</v>
      </c>
      <c r="Y116" s="4">
        <v>0</v>
      </c>
      <c r="Z116" s="4"/>
      <c r="AA116" s="4"/>
      <c r="AB116" s="4"/>
    </row>
    <row r="117" spans="1:206" x14ac:dyDescent="0.2">
      <c r="A117" s="4">
        <v>50</v>
      </c>
      <c r="B117" s="4">
        <v>0</v>
      </c>
      <c r="C117" s="4">
        <v>0</v>
      </c>
      <c r="D117" s="4">
        <v>1</v>
      </c>
      <c r="E117" s="4">
        <v>210</v>
      </c>
      <c r="F117" s="4">
        <f>ROUND(Source!X91,O117)</f>
        <v>31406.98</v>
      </c>
      <c r="G117" s="4" t="s">
        <v>112</v>
      </c>
      <c r="H117" s="4" t="s">
        <v>113</v>
      </c>
      <c r="I117" s="4"/>
      <c r="J117" s="4"/>
      <c r="K117" s="4">
        <v>210</v>
      </c>
      <c r="L117" s="4">
        <v>25</v>
      </c>
      <c r="M117" s="4">
        <v>3</v>
      </c>
      <c r="N117" s="4" t="s">
        <v>3</v>
      </c>
      <c r="O117" s="4">
        <v>2</v>
      </c>
      <c r="P117" s="4"/>
      <c r="Q117" s="4"/>
      <c r="R117" s="4"/>
      <c r="S117" s="4"/>
      <c r="T117" s="4"/>
      <c r="U117" s="4"/>
      <c r="V117" s="4"/>
      <c r="W117" s="4">
        <v>31406.98</v>
      </c>
      <c r="X117" s="4">
        <v>1</v>
      </c>
      <c r="Y117" s="4">
        <v>31406.98</v>
      </c>
      <c r="Z117" s="4"/>
      <c r="AA117" s="4"/>
      <c r="AB117" s="4"/>
    </row>
    <row r="118" spans="1:206" x14ac:dyDescent="0.2">
      <c r="A118" s="4">
        <v>50</v>
      </c>
      <c r="B118" s="4">
        <v>0</v>
      </c>
      <c r="C118" s="4">
        <v>0</v>
      </c>
      <c r="D118" s="4">
        <v>1</v>
      </c>
      <c r="E118" s="4">
        <v>211</v>
      </c>
      <c r="F118" s="4">
        <f>ROUND(Source!Y91,O118)</f>
        <v>4486.7</v>
      </c>
      <c r="G118" s="4" t="s">
        <v>114</v>
      </c>
      <c r="H118" s="4" t="s">
        <v>115</v>
      </c>
      <c r="I118" s="4"/>
      <c r="J118" s="4"/>
      <c r="K118" s="4">
        <v>211</v>
      </c>
      <c r="L118" s="4">
        <v>26</v>
      </c>
      <c r="M118" s="4">
        <v>3</v>
      </c>
      <c r="N118" s="4" t="s">
        <v>3</v>
      </c>
      <c r="O118" s="4">
        <v>2</v>
      </c>
      <c r="P118" s="4"/>
      <c r="Q118" s="4"/>
      <c r="R118" s="4"/>
      <c r="S118" s="4"/>
      <c r="T118" s="4"/>
      <c r="U118" s="4"/>
      <c r="V118" s="4"/>
      <c r="W118" s="4">
        <v>4486.7</v>
      </c>
      <c r="X118" s="4">
        <v>1</v>
      </c>
      <c r="Y118" s="4">
        <v>4486.7</v>
      </c>
      <c r="Z118" s="4"/>
      <c r="AA118" s="4"/>
      <c r="AB118" s="4"/>
    </row>
    <row r="119" spans="1:206" x14ac:dyDescent="0.2">
      <c r="A119" s="4">
        <v>50</v>
      </c>
      <c r="B119" s="4">
        <v>0</v>
      </c>
      <c r="C119" s="4">
        <v>0</v>
      </c>
      <c r="D119" s="4">
        <v>1</v>
      </c>
      <c r="E119" s="4">
        <v>224</v>
      </c>
      <c r="F119" s="4">
        <f>ROUND(Source!AR91,O119)</f>
        <v>81434.44</v>
      </c>
      <c r="G119" s="4" t="s">
        <v>116</v>
      </c>
      <c r="H119" s="4" t="s">
        <v>117</v>
      </c>
      <c r="I119" s="4"/>
      <c r="J119" s="4"/>
      <c r="K119" s="4">
        <v>224</v>
      </c>
      <c r="L119" s="4">
        <v>27</v>
      </c>
      <c r="M119" s="4">
        <v>3</v>
      </c>
      <c r="N119" s="4" t="s">
        <v>3</v>
      </c>
      <c r="O119" s="4">
        <v>2</v>
      </c>
      <c r="P119" s="4"/>
      <c r="Q119" s="4"/>
      <c r="R119" s="4"/>
      <c r="S119" s="4"/>
      <c r="T119" s="4"/>
      <c r="U119" s="4"/>
      <c r="V119" s="4"/>
      <c r="W119" s="4">
        <v>81434.44</v>
      </c>
      <c r="X119" s="4">
        <v>1</v>
      </c>
      <c r="Y119" s="4">
        <v>81434.44</v>
      </c>
      <c r="Z119" s="4"/>
      <c r="AA119" s="4"/>
      <c r="AB119" s="4"/>
    </row>
    <row r="121" spans="1:206" x14ac:dyDescent="0.2">
      <c r="A121" s="2">
        <v>51</v>
      </c>
      <c r="B121" s="2">
        <f>B24</f>
        <v>1</v>
      </c>
      <c r="C121" s="2">
        <f>A24</f>
        <v>4</v>
      </c>
      <c r="D121" s="2">
        <f>ROW(A24)</f>
        <v>24</v>
      </c>
      <c r="E121" s="2"/>
      <c r="F121" s="2" t="str">
        <f>IF(F24&lt;&gt;"",F24,"")</f>
        <v>Новый раздел</v>
      </c>
      <c r="G121" s="2" t="str">
        <f>IF(G24&lt;&gt;"",G24,"")</f>
        <v>Водоснабжение и водоотведение</v>
      </c>
      <c r="H121" s="2">
        <v>0</v>
      </c>
      <c r="I121" s="2"/>
      <c r="J121" s="2"/>
      <c r="K121" s="2"/>
      <c r="L121" s="2"/>
      <c r="M121" s="2"/>
      <c r="N121" s="2"/>
      <c r="O121" s="2">
        <f t="shared" ref="O121:T121" si="113">ROUND(O44+O91+AB121,2)</f>
        <v>73114.38</v>
      </c>
      <c r="P121" s="2">
        <f t="shared" si="113"/>
        <v>2922.1</v>
      </c>
      <c r="Q121" s="2">
        <f t="shared" si="113"/>
        <v>99.82</v>
      </c>
      <c r="R121" s="2">
        <f t="shared" si="113"/>
        <v>49.81</v>
      </c>
      <c r="S121" s="2">
        <f t="shared" si="113"/>
        <v>70092.460000000006</v>
      </c>
      <c r="T121" s="2">
        <f t="shared" si="113"/>
        <v>0</v>
      </c>
      <c r="U121" s="2">
        <f>U44+U91+AH121</f>
        <v>133.69740000000002</v>
      </c>
      <c r="V121" s="2">
        <f>V44+V91+AI121</f>
        <v>0</v>
      </c>
      <c r="W121" s="2">
        <f>ROUND(W44+W91+AJ121,2)</f>
        <v>0</v>
      </c>
      <c r="X121" s="2">
        <f>ROUND(X44+X91+AK121,2)</f>
        <v>49064.74</v>
      </c>
      <c r="Y121" s="2">
        <f>ROUND(Y44+Y91+AL121,2)</f>
        <v>7009.24</v>
      </c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>
        <f t="shared" ref="AO121:BD121" si="114">ROUND(AO44+AO91+BX121,2)</f>
        <v>0</v>
      </c>
      <c r="AP121" s="2">
        <f t="shared" si="114"/>
        <v>0</v>
      </c>
      <c r="AQ121" s="2">
        <f t="shared" si="114"/>
        <v>0</v>
      </c>
      <c r="AR121" s="2">
        <f t="shared" si="114"/>
        <v>129242.16</v>
      </c>
      <c r="AS121" s="2">
        <f t="shared" si="114"/>
        <v>0</v>
      </c>
      <c r="AT121" s="2">
        <f t="shared" si="114"/>
        <v>0</v>
      </c>
      <c r="AU121" s="2">
        <f t="shared" si="114"/>
        <v>129242.16</v>
      </c>
      <c r="AV121" s="2">
        <f t="shared" si="114"/>
        <v>2922.1</v>
      </c>
      <c r="AW121" s="2">
        <f t="shared" si="114"/>
        <v>2922.1</v>
      </c>
      <c r="AX121" s="2">
        <f t="shared" si="114"/>
        <v>0</v>
      </c>
      <c r="AY121" s="2">
        <f t="shared" si="114"/>
        <v>2922.1</v>
      </c>
      <c r="AZ121" s="2">
        <f t="shared" si="114"/>
        <v>0</v>
      </c>
      <c r="BA121" s="2">
        <f t="shared" si="114"/>
        <v>0</v>
      </c>
      <c r="BB121" s="2">
        <f t="shared" si="114"/>
        <v>0</v>
      </c>
      <c r="BC121" s="2">
        <f t="shared" si="114"/>
        <v>0</v>
      </c>
      <c r="BD121" s="2">
        <f t="shared" si="114"/>
        <v>0</v>
      </c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BZ121" s="2"/>
      <c r="CA121" s="2"/>
      <c r="CB121" s="2"/>
      <c r="CC121" s="2"/>
      <c r="CD121" s="2"/>
      <c r="CE121" s="2"/>
      <c r="CF121" s="2"/>
      <c r="CG121" s="2"/>
      <c r="CH121" s="2"/>
      <c r="CI121" s="2"/>
      <c r="CJ121" s="2"/>
      <c r="CK121" s="2"/>
      <c r="CL121" s="2"/>
      <c r="CM121" s="2"/>
      <c r="CN121" s="2"/>
      <c r="CO121" s="2"/>
      <c r="CP121" s="2"/>
      <c r="CQ121" s="2"/>
      <c r="CR121" s="2"/>
      <c r="CS121" s="2"/>
      <c r="CT121" s="2"/>
      <c r="CU121" s="2"/>
      <c r="CV121" s="2"/>
      <c r="CW121" s="2"/>
      <c r="CX121" s="2"/>
      <c r="CY121" s="2"/>
      <c r="CZ121" s="2"/>
      <c r="DA121" s="2"/>
      <c r="DB121" s="2"/>
      <c r="DC121" s="2"/>
      <c r="DD121" s="2"/>
      <c r="DE121" s="2"/>
      <c r="DF121" s="2"/>
      <c r="DG121" s="3"/>
      <c r="DH121" s="3"/>
      <c r="DI121" s="3"/>
      <c r="DJ121" s="3"/>
      <c r="DK121" s="3"/>
      <c r="DL121" s="3"/>
      <c r="DM121" s="3"/>
      <c r="DN121" s="3"/>
      <c r="DO121" s="3"/>
      <c r="DP121" s="3"/>
      <c r="DQ121" s="3"/>
      <c r="DR121" s="3"/>
      <c r="DS121" s="3"/>
      <c r="DT121" s="3"/>
      <c r="DU121" s="3"/>
      <c r="DV121" s="3"/>
      <c r="DW121" s="3"/>
      <c r="DX121" s="3"/>
      <c r="DY121" s="3"/>
      <c r="DZ121" s="3"/>
      <c r="EA121" s="3"/>
      <c r="EB121" s="3"/>
      <c r="EC121" s="3"/>
      <c r="ED121" s="3"/>
      <c r="EE121" s="3"/>
      <c r="EF121" s="3"/>
      <c r="EG121" s="3"/>
      <c r="EH121" s="3"/>
      <c r="EI121" s="3"/>
      <c r="EJ121" s="3"/>
      <c r="EK121" s="3"/>
      <c r="EL121" s="3"/>
      <c r="EM121" s="3"/>
      <c r="EN121" s="3"/>
      <c r="EO121" s="3"/>
      <c r="EP121" s="3"/>
      <c r="EQ121" s="3"/>
      <c r="ER121" s="3"/>
      <c r="ES121" s="3"/>
      <c r="ET121" s="3"/>
      <c r="EU121" s="3"/>
      <c r="EV121" s="3"/>
      <c r="EW121" s="3"/>
      <c r="EX121" s="3"/>
      <c r="EY121" s="3"/>
      <c r="EZ121" s="3"/>
      <c r="FA121" s="3"/>
      <c r="FB121" s="3"/>
      <c r="FC121" s="3"/>
      <c r="FD121" s="3"/>
      <c r="FE121" s="3"/>
      <c r="FF121" s="3"/>
      <c r="FG121" s="3"/>
      <c r="FH121" s="3"/>
      <c r="FI121" s="3"/>
      <c r="FJ121" s="3"/>
      <c r="FK121" s="3"/>
      <c r="FL121" s="3"/>
      <c r="FM121" s="3"/>
      <c r="FN121" s="3"/>
      <c r="FO121" s="3"/>
      <c r="FP121" s="3"/>
      <c r="FQ121" s="3"/>
      <c r="FR121" s="3"/>
      <c r="FS121" s="3"/>
      <c r="FT121" s="3"/>
      <c r="FU121" s="3"/>
      <c r="FV121" s="3"/>
      <c r="FW121" s="3"/>
      <c r="FX121" s="3"/>
      <c r="FY121" s="3"/>
      <c r="FZ121" s="3"/>
      <c r="GA121" s="3"/>
      <c r="GB121" s="3"/>
      <c r="GC121" s="3"/>
      <c r="GD121" s="3"/>
      <c r="GE121" s="3"/>
      <c r="GF121" s="3"/>
      <c r="GG121" s="3"/>
      <c r="GH121" s="3"/>
      <c r="GI121" s="3"/>
      <c r="GJ121" s="3"/>
      <c r="GK121" s="3"/>
      <c r="GL121" s="3"/>
      <c r="GM121" s="3"/>
      <c r="GN121" s="3"/>
      <c r="GO121" s="3"/>
      <c r="GP121" s="3"/>
      <c r="GQ121" s="3"/>
      <c r="GR121" s="3"/>
      <c r="GS121" s="3"/>
      <c r="GT121" s="3"/>
      <c r="GU121" s="3"/>
      <c r="GV121" s="3"/>
      <c r="GW121" s="3"/>
      <c r="GX121" s="3">
        <v>0</v>
      </c>
    </row>
    <row r="123" spans="1:206" x14ac:dyDescent="0.2">
      <c r="A123" s="4">
        <v>50</v>
      </c>
      <c r="B123" s="4">
        <v>0</v>
      </c>
      <c r="C123" s="4">
        <v>0</v>
      </c>
      <c r="D123" s="4">
        <v>1</v>
      </c>
      <c r="E123" s="4">
        <v>201</v>
      </c>
      <c r="F123" s="4">
        <f>ROUND(Source!O121,O123)</f>
        <v>73114.38</v>
      </c>
      <c r="G123" s="4" t="s">
        <v>64</v>
      </c>
      <c r="H123" s="4" t="s">
        <v>65</v>
      </c>
      <c r="I123" s="4"/>
      <c r="J123" s="4"/>
      <c r="K123" s="4">
        <v>201</v>
      </c>
      <c r="L123" s="4">
        <v>1</v>
      </c>
      <c r="M123" s="4">
        <v>3</v>
      </c>
      <c r="N123" s="4" t="s">
        <v>3</v>
      </c>
      <c r="O123" s="4">
        <v>2</v>
      </c>
      <c r="P123" s="4"/>
      <c r="Q123" s="4"/>
      <c r="R123" s="4"/>
      <c r="S123" s="4"/>
      <c r="T123" s="4"/>
      <c r="U123" s="4"/>
      <c r="V123" s="4"/>
      <c r="W123" s="4">
        <v>73114.38</v>
      </c>
      <c r="X123" s="4">
        <v>1</v>
      </c>
      <c r="Y123" s="4">
        <v>73114.38</v>
      </c>
      <c r="Z123" s="4"/>
      <c r="AA123" s="4"/>
      <c r="AB123" s="4"/>
    </row>
    <row r="124" spans="1:206" x14ac:dyDescent="0.2">
      <c r="A124" s="4">
        <v>50</v>
      </c>
      <c r="B124" s="4">
        <v>0</v>
      </c>
      <c r="C124" s="4">
        <v>0</v>
      </c>
      <c r="D124" s="4">
        <v>1</v>
      </c>
      <c r="E124" s="4">
        <v>202</v>
      </c>
      <c r="F124" s="4">
        <f>ROUND(Source!P121,O124)</f>
        <v>2922.1</v>
      </c>
      <c r="G124" s="4" t="s">
        <v>66</v>
      </c>
      <c r="H124" s="4" t="s">
        <v>67</v>
      </c>
      <c r="I124" s="4"/>
      <c r="J124" s="4"/>
      <c r="K124" s="4">
        <v>202</v>
      </c>
      <c r="L124" s="4">
        <v>2</v>
      </c>
      <c r="M124" s="4">
        <v>3</v>
      </c>
      <c r="N124" s="4" t="s">
        <v>3</v>
      </c>
      <c r="O124" s="4">
        <v>2</v>
      </c>
      <c r="P124" s="4"/>
      <c r="Q124" s="4"/>
      <c r="R124" s="4"/>
      <c r="S124" s="4"/>
      <c r="T124" s="4"/>
      <c r="U124" s="4"/>
      <c r="V124" s="4"/>
      <c r="W124" s="4">
        <v>2922.1</v>
      </c>
      <c r="X124" s="4">
        <v>1</v>
      </c>
      <c r="Y124" s="4">
        <v>2922.1</v>
      </c>
      <c r="Z124" s="4"/>
      <c r="AA124" s="4"/>
      <c r="AB124" s="4"/>
    </row>
    <row r="125" spans="1:206" x14ac:dyDescent="0.2">
      <c r="A125" s="4">
        <v>50</v>
      </c>
      <c r="B125" s="4">
        <v>0</v>
      </c>
      <c r="C125" s="4">
        <v>0</v>
      </c>
      <c r="D125" s="4">
        <v>1</v>
      </c>
      <c r="E125" s="4">
        <v>222</v>
      </c>
      <c r="F125" s="4">
        <f>ROUND(Source!AO121,O125)</f>
        <v>0</v>
      </c>
      <c r="G125" s="4" t="s">
        <v>68</v>
      </c>
      <c r="H125" s="4" t="s">
        <v>69</v>
      </c>
      <c r="I125" s="4"/>
      <c r="J125" s="4"/>
      <c r="K125" s="4">
        <v>222</v>
      </c>
      <c r="L125" s="4">
        <v>3</v>
      </c>
      <c r="M125" s="4">
        <v>3</v>
      </c>
      <c r="N125" s="4" t="s">
        <v>3</v>
      </c>
      <c r="O125" s="4">
        <v>2</v>
      </c>
      <c r="P125" s="4"/>
      <c r="Q125" s="4"/>
      <c r="R125" s="4"/>
      <c r="S125" s="4"/>
      <c r="T125" s="4"/>
      <c r="U125" s="4"/>
      <c r="V125" s="4"/>
      <c r="W125" s="4">
        <v>0</v>
      </c>
      <c r="X125" s="4">
        <v>1</v>
      </c>
      <c r="Y125" s="4">
        <v>0</v>
      </c>
      <c r="Z125" s="4"/>
      <c r="AA125" s="4"/>
      <c r="AB125" s="4"/>
    </row>
    <row r="126" spans="1:206" x14ac:dyDescent="0.2">
      <c r="A126" s="4">
        <v>50</v>
      </c>
      <c r="B126" s="4">
        <v>0</v>
      </c>
      <c r="C126" s="4">
        <v>0</v>
      </c>
      <c r="D126" s="4">
        <v>1</v>
      </c>
      <c r="E126" s="4">
        <v>225</v>
      </c>
      <c r="F126" s="4">
        <f>ROUND(Source!AV121,O126)</f>
        <v>2922.1</v>
      </c>
      <c r="G126" s="4" t="s">
        <v>70</v>
      </c>
      <c r="H126" s="4" t="s">
        <v>71</v>
      </c>
      <c r="I126" s="4"/>
      <c r="J126" s="4"/>
      <c r="K126" s="4">
        <v>225</v>
      </c>
      <c r="L126" s="4">
        <v>4</v>
      </c>
      <c r="M126" s="4">
        <v>3</v>
      </c>
      <c r="N126" s="4" t="s">
        <v>3</v>
      </c>
      <c r="O126" s="4">
        <v>2</v>
      </c>
      <c r="P126" s="4"/>
      <c r="Q126" s="4"/>
      <c r="R126" s="4"/>
      <c r="S126" s="4"/>
      <c r="T126" s="4"/>
      <c r="U126" s="4"/>
      <c r="V126" s="4"/>
      <c r="W126" s="4">
        <v>2922.1</v>
      </c>
      <c r="X126" s="4">
        <v>1</v>
      </c>
      <c r="Y126" s="4">
        <v>2922.1</v>
      </c>
      <c r="Z126" s="4"/>
      <c r="AA126" s="4"/>
      <c r="AB126" s="4"/>
    </row>
    <row r="127" spans="1:206" x14ac:dyDescent="0.2">
      <c r="A127" s="4">
        <v>50</v>
      </c>
      <c r="B127" s="4">
        <v>0</v>
      </c>
      <c r="C127" s="4">
        <v>0</v>
      </c>
      <c r="D127" s="4">
        <v>1</v>
      </c>
      <c r="E127" s="4">
        <v>226</v>
      </c>
      <c r="F127" s="4">
        <f>ROUND(Source!AW121,O127)</f>
        <v>2922.1</v>
      </c>
      <c r="G127" s="4" t="s">
        <v>72</v>
      </c>
      <c r="H127" s="4" t="s">
        <v>73</v>
      </c>
      <c r="I127" s="4"/>
      <c r="J127" s="4"/>
      <c r="K127" s="4">
        <v>226</v>
      </c>
      <c r="L127" s="4">
        <v>5</v>
      </c>
      <c r="M127" s="4">
        <v>3</v>
      </c>
      <c r="N127" s="4" t="s">
        <v>3</v>
      </c>
      <c r="O127" s="4">
        <v>2</v>
      </c>
      <c r="P127" s="4"/>
      <c r="Q127" s="4"/>
      <c r="R127" s="4"/>
      <c r="S127" s="4"/>
      <c r="T127" s="4"/>
      <c r="U127" s="4"/>
      <c r="V127" s="4"/>
      <c r="W127" s="4">
        <v>2922.1</v>
      </c>
      <c r="X127" s="4">
        <v>1</v>
      </c>
      <c r="Y127" s="4">
        <v>2922.1</v>
      </c>
      <c r="Z127" s="4"/>
      <c r="AA127" s="4"/>
      <c r="AB127" s="4"/>
    </row>
    <row r="128" spans="1:206" x14ac:dyDescent="0.2">
      <c r="A128" s="4">
        <v>50</v>
      </c>
      <c r="B128" s="4">
        <v>0</v>
      </c>
      <c r="C128" s="4">
        <v>0</v>
      </c>
      <c r="D128" s="4">
        <v>1</v>
      </c>
      <c r="E128" s="4">
        <v>227</v>
      </c>
      <c r="F128" s="4">
        <f>ROUND(Source!AX121,O128)</f>
        <v>0</v>
      </c>
      <c r="G128" s="4" t="s">
        <v>74</v>
      </c>
      <c r="H128" s="4" t="s">
        <v>75</v>
      </c>
      <c r="I128" s="4"/>
      <c r="J128" s="4"/>
      <c r="K128" s="4">
        <v>227</v>
      </c>
      <c r="L128" s="4">
        <v>6</v>
      </c>
      <c r="M128" s="4">
        <v>3</v>
      </c>
      <c r="N128" s="4" t="s">
        <v>3</v>
      </c>
      <c r="O128" s="4">
        <v>2</v>
      </c>
      <c r="P128" s="4"/>
      <c r="Q128" s="4"/>
      <c r="R128" s="4"/>
      <c r="S128" s="4"/>
      <c r="T128" s="4"/>
      <c r="U128" s="4"/>
      <c r="V128" s="4"/>
      <c r="W128" s="4">
        <v>0</v>
      </c>
      <c r="X128" s="4">
        <v>1</v>
      </c>
      <c r="Y128" s="4">
        <v>0</v>
      </c>
      <c r="Z128" s="4"/>
      <c r="AA128" s="4"/>
      <c r="AB128" s="4"/>
    </row>
    <row r="129" spans="1:28" x14ac:dyDescent="0.2">
      <c r="A129" s="4">
        <v>50</v>
      </c>
      <c r="B129" s="4">
        <v>0</v>
      </c>
      <c r="C129" s="4">
        <v>0</v>
      </c>
      <c r="D129" s="4">
        <v>1</v>
      </c>
      <c r="E129" s="4">
        <v>228</v>
      </c>
      <c r="F129" s="4">
        <f>ROUND(Source!AY121,O129)</f>
        <v>2922.1</v>
      </c>
      <c r="G129" s="4" t="s">
        <v>76</v>
      </c>
      <c r="H129" s="4" t="s">
        <v>77</v>
      </c>
      <c r="I129" s="4"/>
      <c r="J129" s="4"/>
      <c r="K129" s="4">
        <v>228</v>
      </c>
      <c r="L129" s="4">
        <v>7</v>
      </c>
      <c r="M129" s="4">
        <v>3</v>
      </c>
      <c r="N129" s="4" t="s">
        <v>3</v>
      </c>
      <c r="O129" s="4">
        <v>2</v>
      </c>
      <c r="P129" s="4"/>
      <c r="Q129" s="4"/>
      <c r="R129" s="4"/>
      <c r="S129" s="4"/>
      <c r="T129" s="4"/>
      <c r="U129" s="4"/>
      <c r="V129" s="4"/>
      <c r="W129" s="4">
        <v>2922.1</v>
      </c>
      <c r="X129" s="4">
        <v>1</v>
      </c>
      <c r="Y129" s="4">
        <v>2922.1</v>
      </c>
      <c r="Z129" s="4"/>
      <c r="AA129" s="4"/>
      <c r="AB129" s="4"/>
    </row>
    <row r="130" spans="1:28" x14ac:dyDescent="0.2">
      <c r="A130" s="4">
        <v>50</v>
      </c>
      <c r="B130" s="4">
        <v>0</v>
      </c>
      <c r="C130" s="4">
        <v>0</v>
      </c>
      <c r="D130" s="4">
        <v>1</v>
      </c>
      <c r="E130" s="4">
        <v>216</v>
      </c>
      <c r="F130" s="4">
        <f>ROUND(Source!AP121,O130)</f>
        <v>0</v>
      </c>
      <c r="G130" s="4" t="s">
        <v>78</v>
      </c>
      <c r="H130" s="4" t="s">
        <v>79</v>
      </c>
      <c r="I130" s="4"/>
      <c r="J130" s="4"/>
      <c r="K130" s="4">
        <v>216</v>
      </c>
      <c r="L130" s="4">
        <v>8</v>
      </c>
      <c r="M130" s="4">
        <v>3</v>
      </c>
      <c r="N130" s="4" t="s">
        <v>3</v>
      </c>
      <c r="O130" s="4">
        <v>2</v>
      </c>
      <c r="P130" s="4"/>
      <c r="Q130" s="4"/>
      <c r="R130" s="4"/>
      <c r="S130" s="4"/>
      <c r="T130" s="4"/>
      <c r="U130" s="4"/>
      <c r="V130" s="4"/>
      <c r="W130" s="4">
        <v>0</v>
      </c>
      <c r="X130" s="4">
        <v>1</v>
      </c>
      <c r="Y130" s="4">
        <v>0</v>
      </c>
      <c r="Z130" s="4"/>
      <c r="AA130" s="4"/>
      <c r="AB130" s="4"/>
    </row>
    <row r="131" spans="1:28" x14ac:dyDescent="0.2">
      <c r="A131" s="4">
        <v>50</v>
      </c>
      <c r="B131" s="4">
        <v>0</v>
      </c>
      <c r="C131" s="4">
        <v>0</v>
      </c>
      <c r="D131" s="4">
        <v>1</v>
      </c>
      <c r="E131" s="4">
        <v>223</v>
      </c>
      <c r="F131" s="4">
        <f>ROUND(Source!AQ121,O131)</f>
        <v>0</v>
      </c>
      <c r="G131" s="4" t="s">
        <v>80</v>
      </c>
      <c r="H131" s="4" t="s">
        <v>81</v>
      </c>
      <c r="I131" s="4"/>
      <c r="J131" s="4"/>
      <c r="K131" s="4">
        <v>223</v>
      </c>
      <c r="L131" s="4">
        <v>9</v>
      </c>
      <c r="M131" s="4">
        <v>3</v>
      </c>
      <c r="N131" s="4" t="s">
        <v>3</v>
      </c>
      <c r="O131" s="4">
        <v>2</v>
      </c>
      <c r="P131" s="4"/>
      <c r="Q131" s="4"/>
      <c r="R131" s="4"/>
      <c r="S131" s="4"/>
      <c r="T131" s="4"/>
      <c r="U131" s="4"/>
      <c r="V131" s="4"/>
      <c r="W131" s="4">
        <v>0</v>
      </c>
      <c r="X131" s="4">
        <v>1</v>
      </c>
      <c r="Y131" s="4">
        <v>0</v>
      </c>
      <c r="Z131" s="4"/>
      <c r="AA131" s="4"/>
      <c r="AB131" s="4"/>
    </row>
    <row r="132" spans="1:28" x14ac:dyDescent="0.2">
      <c r="A132" s="4">
        <v>50</v>
      </c>
      <c r="B132" s="4">
        <v>0</v>
      </c>
      <c r="C132" s="4">
        <v>0</v>
      </c>
      <c r="D132" s="4">
        <v>1</v>
      </c>
      <c r="E132" s="4">
        <v>229</v>
      </c>
      <c r="F132" s="4">
        <f>ROUND(Source!AZ121,O132)</f>
        <v>0</v>
      </c>
      <c r="G132" s="4" t="s">
        <v>82</v>
      </c>
      <c r="H132" s="4" t="s">
        <v>83</v>
      </c>
      <c r="I132" s="4"/>
      <c r="J132" s="4"/>
      <c r="K132" s="4">
        <v>229</v>
      </c>
      <c r="L132" s="4">
        <v>10</v>
      </c>
      <c r="M132" s="4">
        <v>3</v>
      </c>
      <c r="N132" s="4" t="s">
        <v>3</v>
      </c>
      <c r="O132" s="4">
        <v>2</v>
      </c>
      <c r="P132" s="4"/>
      <c r="Q132" s="4"/>
      <c r="R132" s="4"/>
      <c r="S132" s="4"/>
      <c r="T132" s="4"/>
      <c r="U132" s="4"/>
      <c r="V132" s="4"/>
      <c r="W132" s="4">
        <v>0</v>
      </c>
      <c r="X132" s="4">
        <v>1</v>
      </c>
      <c r="Y132" s="4">
        <v>0</v>
      </c>
      <c r="Z132" s="4"/>
      <c r="AA132" s="4"/>
      <c r="AB132" s="4"/>
    </row>
    <row r="133" spans="1:28" x14ac:dyDescent="0.2">
      <c r="A133" s="4">
        <v>50</v>
      </c>
      <c r="B133" s="4">
        <v>0</v>
      </c>
      <c r="C133" s="4">
        <v>0</v>
      </c>
      <c r="D133" s="4">
        <v>1</v>
      </c>
      <c r="E133" s="4">
        <v>203</v>
      </c>
      <c r="F133" s="4">
        <f>ROUND(Source!Q121,O133)</f>
        <v>99.82</v>
      </c>
      <c r="G133" s="4" t="s">
        <v>84</v>
      </c>
      <c r="H133" s="4" t="s">
        <v>85</v>
      </c>
      <c r="I133" s="4"/>
      <c r="J133" s="4"/>
      <c r="K133" s="4">
        <v>203</v>
      </c>
      <c r="L133" s="4">
        <v>11</v>
      </c>
      <c r="M133" s="4">
        <v>3</v>
      </c>
      <c r="N133" s="4" t="s">
        <v>3</v>
      </c>
      <c r="O133" s="4">
        <v>2</v>
      </c>
      <c r="P133" s="4"/>
      <c r="Q133" s="4"/>
      <c r="R133" s="4"/>
      <c r="S133" s="4"/>
      <c r="T133" s="4"/>
      <c r="U133" s="4"/>
      <c r="V133" s="4"/>
      <c r="W133" s="4">
        <v>99.82</v>
      </c>
      <c r="X133" s="4">
        <v>1</v>
      </c>
      <c r="Y133" s="4">
        <v>99.82</v>
      </c>
      <c r="Z133" s="4"/>
      <c r="AA133" s="4"/>
      <c r="AB133" s="4"/>
    </row>
    <row r="134" spans="1:28" x14ac:dyDescent="0.2">
      <c r="A134" s="4">
        <v>50</v>
      </c>
      <c r="B134" s="4">
        <v>0</v>
      </c>
      <c r="C134" s="4">
        <v>0</v>
      </c>
      <c r="D134" s="4">
        <v>1</v>
      </c>
      <c r="E134" s="4">
        <v>231</v>
      </c>
      <c r="F134" s="4">
        <f>ROUND(Source!BB121,O134)</f>
        <v>0</v>
      </c>
      <c r="G134" s="4" t="s">
        <v>86</v>
      </c>
      <c r="H134" s="4" t="s">
        <v>87</v>
      </c>
      <c r="I134" s="4"/>
      <c r="J134" s="4"/>
      <c r="K134" s="4">
        <v>231</v>
      </c>
      <c r="L134" s="4">
        <v>12</v>
      </c>
      <c r="M134" s="4">
        <v>3</v>
      </c>
      <c r="N134" s="4" t="s">
        <v>3</v>
      </c>
      <c r="O134" s="4">
        <v>2</v>
      </c>
      <c r="P134" s="4"/>
      <c r="Q134" s="4"/>
      <c r="R134" s="4"/>
      <c r="S134" s="4"/>
      <c r="T134" s="4"/>
      <c r="U134" s="4"/>
      <c r="V134" s="4"/>
      <c r="W134" s="4">
        <v>0</v>
      </c>
      <c r="X134" s="4">
        <v>1</v>
      </c>
      <c r="Y134" s="4">
        <v>0</v>
      </c>
      <c r="Z134" s="4"/>
      <c r="AA134" s="4"/>
      <c r="AB134" s="4"/>
    </row>
    <row r="135" spans="1:28" x14ac:dyDescent="0.2">
      <c r="A135" s="4">
        <v>50</v>
      </c>
      <c r="B135" s="4">
        <v>0</v>
      </c>
      <c r="C135" s="4">
        <v>0</v>
      </c>
      <c r="D135" s="4">
        <v>1</v>
      </c>
      <c r="E135" s="4">
        <v>204</v>
      </c>
      <c r="F135" s="4">
        <f>ROUND(Source!R121,O135)</f>
        <v>49.81</v>
      </c>
      <c r="G135" s="4" t="s">
        <v>88</v>
      </c>
      <c r="H135" s="4" t="s">
        <v>89</v>
      </c>
      <c r="I135" s="4"/>
      <c r="J135" s="4"/>
      <c r="K135" s="4">
        <v>204</v>
      </c>
      <c r="L135" s="4">
        <v>13</v>
      </c>
      <c r="M135" s="4">
        <v>3</v>
      </c>
      <c r="N135" s="4" t="s">
        <v>3</v>
      </c>
      <c r="O135" s="4">
        <v>2</v>
      </c>
      <c r="P135" s="4"/>
      <c r="Q135" s="4"/>
      <c r="R135" s="4"/>
      <c r="S135" s="4"/>
      <c r="T135" s="4"/>
      <c r="U135" s="4"/>
      <c r="V135" s="4"/>
      <c r="W135" s="4">
        <v>49.81</v>
      </c>
      <c r="X135" s="4">
        <v>1</v>
      </c>
      <c r="Y135" s="4">
        <v>49.81</v>
      </c>
      <c r="Z135" s="4"/>
      <c r="AA135" s="4"/>
      <c r="AB135" s="4"/>
    </row>
    <row r="136" spans="1:28" x14ac:dyDescent="0.2">
      <c r="A136" s="4">
        <v>50</v>
      </c>
      <c r="B136" s="4">
        <v>0</v>
      </c>
      <c r="C136" s="4">
        <v>0</v>
      </c>
      <c r="D136" s="4">
        <v>1</v>
      </c>
      <c r="E136" s="4">
        <v>205</v>
      </c>
      <c r="F136" s="4">
        <f>ROUND(Source!S121,O136)</f>
        <v>70092.460000000006</v>
      </c>
      <c r="G136" s="4" t="s">
        <v>90</v>
      </c>
      <c r="H136" s="4" t="s">
        <v>91</v>
      </c>
      <c r="I136" s="4"/>
      <c r="J136" s="4"/>
      <c r="K136" s="4">
        <v>205</v>
      </c>
      <c r="L136" s="4">
        <v>14</v>
      </c>
      <c r="M136" s="4">
        <v>3</v>
      </c>
      <c r="N136" s="4" t="s">
        <v>3</v>
      </c>
      <c r="O136" s="4">
        <v>2</v>
      </c>
      <c r="P136" s="4"/>
      <c r="Q136" s="4"/>
      <c r="R136" s="4"/>
      <c r="S136" s="4"/>
      <c r="T136" s="4"/>
      <c r="U136" s="4"/>
      <c r="V136" s="4"/>
      <c r="W136" s="4">
        <v>70092.460000000006</v>
      </c>
      <c r="X136" s="4">
        <v>1</v>
      </c>
      <c r="Y136" s="4">
        <v>70092.460000000006</v>
      </c>
      <c r="Z136" s="4"/>
      <c r="AA136" s="4"/>
      <c r="AB136" s="4"/>
    </row>
    <row r="137" spans="1:28" x14ac:dyDescent="0.2">
      <c r="A137" s="4">
        <v>50</v>
      </c>
      <c r="B137" s="4">
        <v>0</v>
      </c>
      <c r="C137" s="4">
        <v>0</v>
      </c>
      <c r="D137" s="4">
        <v>1</v>
      </c>
      <c r="E137" s="4">
        <v>232</v>
      </c>
      <c r="F137" s="4">
        <f>ROUND(Source!BC121,O137)</f>
        <v>0</v>
      </c>
      <c r="G137" s="4" t="s">
        <v>92</v>
      </c>
      <c r="H137" s="4" t="s">
        <v>93</v>
      </c>
      <c r="I137" s="4"/>
      <c r="J137" s="4"/>
      <c r="K137" s="4">
        <v>232</v>
      </c>
      <c r="L137" s="4">
        <v>15</v>
      </c>
      <c r="M137" s="4">
        <v>3</v>
      </c>
      <c r="N137" s="4" t="s">
        <v>3</v>
      </c>
      <c r="O137" s="4">
        <v>2</v>
      </c>
      <c r="P137" s="4"/>
      <c r="Q137" s="4"/>
      <c r="R137" s="4"/>
      <c r="S137" s="4"/>
      <c r="T137" s="4"/>
      <c r="U137" s="4"/>
      <c r="V137" s="4"/>
      <c r="W137" s="4">
        <v>0</v>
      </c>
      <c r="X137" s="4">
        <v>1</v>
      </c>
      <c r="Y137" s="4">
        <v>0</v>
      </c>
      <c r="Z137" s="4"/>
      <c r="AA137" s="4"/>
      <c r="AB137" s="4"/>
    </row>
    <row r="138" spans="1:28" x14ac:dyDescent="0.2">
      <c r="A138" s="4">
        <v>50</v>
      </c>
      <c r="B138" s="4">
        <v>0</v>
      </c>
      <c r="C138" s="4">
        <v>0</v>
      </c>
      <c r="D138" s="4">
        <v>1</v>
      </c>
      <c r="E138" s="4">
        <v>214</v>
      </c>
      <c r="F138" s="4">
        <f>ROUND(Source!AS121,O138)</f>
        <v>0</v>
      </c>
      <c r="G138" s="4" t="s">
        <v>94</v>
      </c>
      <c r="H138" s="4" t="s">
        <v>95</v>
      </c>
      <c r="I138" s="4"/>
      <c r="J138" s="4"/>
      <c r="K138" s="4">
        <v>214</v>
      </c>
      <c r="L138" s="4">
        <v>16</v>
      </c>
      <c r="M138" s="4">
        <v>3</v>
      </c>
      <c r="N138" s="4" t="s">
        <v>3</v>
      </c>
      <c r="O138" s="4">
        <v>2</v>
      </c>
      <c r="P138" s="4"/>
      <c r="Q138" s="4"/>
      <c r="R138" s="4"/>
      <c r="S138" s="4"/>
      <c r="T138" s="4"/>
      <c r="U138" s="4"/>
      <c r="V138" s="4"/>
      <c r="W138" s="4">
        <v>0</v>
      </c>
      <c r="X138" s="4">
        <v>1</v>
      </c>
      <c r="Y138" s="4">
        <v>0</v>
      </c>
      <c r="Z138" s="4"/>
      <c r="AA138" s="4"/>
      <c r="AB138" s="4"/>
    </row>
    <row r="139" spans="1:28" x14ac:dyDescent="0.2">
      <c r="A139" s="4">
        <v>50</v>
      </c>
      <c r="B139" s="4">
        <v>0</v>
      </c>
      <c r="C139" s="4">
        <v>0</v>
      </c>
      <c r="D139" s="4">
        <v>1</v>
      </c>
      <c r="E139" s="4">
        <v>215</v>
      </c>
      <c r="F139" s="4">
        <f>ROUND(Source!AT121,O139)</f>
        <v>0</v>
      </c>
      <c r="G139" s="4" t="s">
        <v>96</v>
      </c>
      <c r="H139" s="4" t="s">
        <v>97</v>
      </c>
      <c r="I139" s="4"/>
      <c r="J139" s="4"/>
      <c r="K139" s="4">
        <v>215</v>
      </c>
      <c r="L139" s="4">
        <v>17</v>
      </c>
      <c r="M139" s="4">
        <v>3</v>
      </c>
      <c r="N139" s="4" t="s">
        <v>3</v>
      </c>
      <c r="O139" s="4">
        <v>2</v>
      </c>
      <c r="P139" s="4"/>
      <c r="Q139" s="4"/>
      <c r="R139" s="4"/>
      <c r="S139" s="4"/>
      <c r="T139" s="4"/>
      <c r="U139" s="4"/>
      <c r="V139" s="4"/>
      <c r="W139" s="4">
        <v>0</v>
      </c>
      <c r="X139" s="4">
        <v>1</v>
      </c>
      <c r="Y139" s="4">
        <v>0</v>
      </c>
      <c r="Z139" s="4"/>
      <c r="AA139" s="4"/>
      <c r="AB139" s="4"/>
    </row>
    <row r="140" spans="1:28" x14ac:dyDescent="0.2">
      <c r="A140" s="4">
        <v>50</v>
      </c>
      <c r="B140" s="4">
        <v>0</v>
      </c>
      <c r="C140" s="4">
        <v>0</v>
      </c>
      <c r="D140" s="4">
        <v>1</v>
      </c>
      <c r="E140" s="4">
        <v>217</v>
      </c>
      <c r="F140" s="4">
        <f>ROUND(Source!AU121,O140)</f>
        <v>129242.16</v>
      </c>
      <c r="G140" s="4" t="s">
        <v>98</v>
      </c>
      <c r="H140" s="4" t="s">
        <v>99</v>
      </c>
      <c r="I140" s="4"/>
      <c r="J140" s="4"/>
      <c r="K140" s="4">
        <v>217</v>
      </c>
      <c r="L140" s="4">
        <v>18</v>
      </c>
      <c r="M140" s="4">
        <v>3</v>
      </c>
      <c r="N140" s="4" t="s">
        <v>3</v>
      </c>
      <c r="O140" s="4">
        <v>2</v>
      </c>
      <c r="P140" s="4"/>
      <c r="Q140" s="4"/>
      <c r="R140" s="4"/>
      <c r="S140" s="4"/>
      <c r="T140" s="4"/>
      <c r="U140" s="4"/>
      <c r="V140" s="4"/>
      <c r="W140" s="4">
        <v>129242.16</v>
      </c>
      <c r="X140" s="4">
        <v>1</v>
      </c>
      <c r="Y140" s="4">
        <v>129242.16</v>
      </c>
      <c r="Z140" s="4"/>
      <c r="AA140" s="4"/>
      <c r="AB140" s="4"/>
    </row>
    <row r="141" spans="1:28" x14ac:dyDescent="0.2">
      <c r="A141" s="4">
        <v>50</v>
      </c>
      <c r="B141" s="4">
        <v>0</v>
      </c>
      <c r="C141" s="4">
        <v>0</v>
      </c>
      <c r="D141" s="4">
        <v>1</v>
      </c>
      <c r="E141" s="4">
        <v>230</v>
      </c>
      <c r="F141" s="4">
        <f>ROUND(Source!BA121,O141)</f>
        <v>0</v>
      </c>
      <c r="G141" s="4" t="s">
        <v>100</v>
      </c>
      <c r="H141" s="4" t="s">
        <v>101</v>
      </c>
      <c r="I141" s="4"/>
      <c r="J141" s="4"/>
      <c r="K141" s="4">
        <v>230</v>
      </c>
      <c r="L141" s="4">
        <v>19</v>
      </c>
      <c r="M141" s="4">
        <v>3</v>
      </c>
      <c r="N141" s="4" t="s">
        <v>3</v>
      </c>
      <c r="O141" s="4">
        <v>2</v>
      </c>
      <c r="P141" s="4"/>
      <c r="Q141" s="4"/>
      <c r="R141" s="4"/>
      <c r="S141" s="4"/>
      <c r="T141" s="4"/>
      <c r="U141" s="4"/>
      <c r="V141" s="4"/>
      <c r="W141" s="4">
        <v>0</v>
      </c>
      <c r="X141" s="4">
        <v>1</v>
      </c>
      <c r="Y141" s="4">
        <v>0</v>
      </c>
      <c r="Z141" s="4"/>
      <c r="AA141" s="4"/>
      <c r="AB141" s="4"/>
    </row>
    <row r="142" spans="1:28" x14ac:dyDescent="0.2">
      <c r="A142" s="4">
        <v>50</v>
      </c>
      <c r="B142" s="4">
        <v>0</v>
      </c>
      <c r="C142" s="4">
        <v>0</v>
      </c>
      <c r="D142" s="4">
        <v>1</v>
      </c>
      <c r="E142" s="4">
        <v>206</v>
      </c>
      <c r="F142" s="4">
        <f>ROUND(Source!T121,O142)</f>
        <v>0</v>
      </c>
      <c r="G142" s="4" t="s">
        <v>102</v>
      </c>
      <c r="H142" s="4" t="s">
        <v>103</v>
      </c>
      <c r="I142" s="4"/>
      <c r="J142" s="4"/>
      <c r="K142" s="4">
        <v>206</v>
      </c>
      <c r="L142" s="4">
        <v>20</v>
      </c>
      <c r="M142" s="4">
        <v>3</v>
      </c>
      <c r="N142" s="4" t="s">
        <v>3</v>
      </c>
      <c r="O142" s="4">
        <v>2</v>
      </c>
      <c r="P142" s="4"/>
      <c r="Q142" s="4"/>
      <c r="R142" s="4"/>
      <c r="S142" s="4"/>
      <c r="T142" s="4"/>
      <c r="U142" s="4"/>
      <c r="V142" s="4"/>
      <c r="W142" s="4">
        <v>0</v>
      </c>
      <c r="X142" s="4">
        <v>1</v>
      </c>
      <c r="Y142" s="4">
        <v>0</v>
      </c>
      <c r="Z142" s="4"/>
      <c r="AA142" s="4"/>
      <c r="AB142" s="4"/>
    </row>
    <row r="143" spans="1:28" x14ac:dyDescent="0.2">
      <c r="A143" s="4">
        <v>50</v>
      </c>
      <c r="B143" s="4">
        <v>0</v>
      </c>
      <c r="C143" s="4">
        <v>0</v>
      </c>
      <c r="D143" s="4">
        <v>1</v>
      </c>
      <c r="E143" s="4">
        <v>207</v>
      </c>
      <c r="F143" s="4">
        <f>Source!U121</f>
        <v>133.69740000000002</v>
      </c>
      <c r="G143" s="4" t="s">
        <v>104</v>
      </c>
      <c r="H143" s="4" t="s">
        <v>105</v>
      </c>
      <c r="I143" s="4"/>
      <c r="J143" s="4"/>
      <c r="K143" s="4">
        <v>207</v>
      </c>
      <c r="L143" s="4">
        <v>21</v>
      </c>
      <c r="M143" s="4">
        <v>3</v>
      </c>
      <c r="N143" s="4" t="s">
        <v>3</v>
      </c>
      <c r="O143" s="4">
        <v>-1</v>
      </c>
      <c r="P143" s="4"/>
      <c r="Q143" s="4"/>
      <c r="R143" s="4"/>
      <c r="S143" s="4"/>
      <c r="T143" s="4"/>
      <c r="U143" s="4"/>
      <c r="V143" s="4"/>
      <c r="W143" s="4">
        <v>133.69739999999999</v>
      </c>
      <c r="X143" s="4">
        <v>1</v>
      </c>
      <c r="Y143" s="4">
        <v>133.69739999999999</v>
      </c>
      <c r="Z143" s="4"/>
      <c r="AA143" s="4"/>
      <c r="AB143" s="4"/>
    </row>
    <row r="144" spans="1:28" x14ac:dyDescent="0.2">
      <c r="A144" s="4">
        <v>50</v>
      </c>
      <c r="B144" s="4">
        <v>0</v>
      </c>
      <c r="C144" s="4">
        <v>0</v>
      </c>
      <c r="D144" s="4">
        <v>1</v>
      </c>
      <c r="E144" s="4">
        <v>208</v>
      </c>
      <c r="F144" s="4">
        <f>Source!V121</f>
        <v>0</v>
      </c>
      <c r="G144" s="4" t="s">
        <v>106</v>
      </c>
      <c r="H144" s="4" t="s">
        <v>107</v>
      </c>
      <c r="I144" s="4"/>
      <c r="J144" s="4"/>
      <c r="K144" s="4">
        <v>208</v>
      </c>
      <c r="L144" s="4">
        <v>22</v>
      </c>
      <c r="M144" s="4">
        <v>3</v>
      </c>
      <c r="N144" s="4" t="s">
        <v>3</v>
      </c>
      <c r="O144" s="4">
        <v>-1</v>
      </c>
      <c r="P144" s="4"/>
      <c r="Q144" s="4"/>
      <c r="R144" s="4"/>
      <c r="S144" s="4"/>
      <c r="T144" s="4"/>
      <c r="U144" s="4"/>
      <c r="V144" s="4"/>
      <c r="W144" s="4">
        <v>0</v>
      </c>
      <c r="X144" s="4">
        <v>1</v>
      </c>
      <c r="Y144" s="4">
        <v>0</v>
      </c>
      <c r="Z144" s="4"/>
      <c r="AA144" s="4"/>
      <c r="AB144" s="4"/>
    </row>
    <row r="145" spans="1:245" x14ac:dyDescent="0.2">
      <c r="A145" s="4">
        <v>50</v>
      </c>
      <c r="B145" s="4">
        <v>0</v>
      </c>
      <c r="C145" s="4">
        <v>0</v>
      </c>
      <c r="D145" s="4">
        <v>1</v>
      </c>
      <c r="E145" s="4">
        <v>209</v>
      </c>
      <c r="F145" s="4">
        <f>ROUND(Source!W121,O145)</f>
        <v>0</v>
      </c>
      <c r="G145" s="4" t="s">
        <v>108</v>
      </c>
      <c r="H145" s="4" t="s">
        <v>109</v>
      </c>
      <c r="I145" s="4"/>
      <c r="J145" s="4"/>
      <c r="K145" s="4">
        <v>209</v>
      </c>
      <c r="L145" s="4">
        <v>23</v>
      </c>
      <c r="M145" s="4">
        <v>3</v>
      </c>
      <c r="N145" s="4" t="s">
        <v>3</v>
      </c>
      <c r="O145" s="4">
        <v>2</v>
      </c>
      <c r="P145" s="4"/>
      <c r="Q145" s="4"/>
      <c r="R145" s="4"/>
      <c r="S145" s="4"/>
      <c r="T145" s="4"/>
      <c r="U145" s="4"/>
      <c r="V145" s="4"/>
      <c r="W145" s="4">
        <v>0</v>
      </c>
      <c r="X145" s="4">
        <v>1</v>
      </c>
      <c r="Y145" s="4">
        <v>0</v>
      </c>
      <c r="Z145" s="4"/>
      <c r="AA145" s="4"/>
      <c r="AB145" s="4"/>
    </row>
    <row r="146" spans="1:245" x14ac:dyDescent="0.2">
      <c r="A146" s="4">
        <v>50</v>
      </c>
      <c r="B146" s="4">
        <v>0</v>
      </c>
      <c r="C146" s="4">
        <v>0</v>
      </c>
      <c r="D146" s="4">
        <v>1</v>
      </c>
      <c r="E146" s="4">
        <v>233</v>
      </c>
      <c r="F146" s="4">
        <f>ROUND(Source!BD121,O146)</f>
        <v>0</v>
      </c>
      <c r="G146" s="4" t="s">
        <v>110</v>
      </c>
      <c r="H146" s="4" t="s">
        <v>111</v>
      </c>
      <c r="I146" s="4"/>
      <c r="J146" s="4"/>
      <c r="K146" s="4">
        <v>233</v>
      </c>
      <c r="L146" s="4">
        <v>24</v>
      </c>
      <c r="M146" s="4">
        <v>3</v>
      </c>
      <c r="N146" s="4" t="s">
        <v>3</v>
      </c>
      <c r="O146" s="4">
        <v>2</v>
      </c>
      <c r="P146" s="4"/>
      <c r="Q146" s="4"/>
      <c r="R146" s="4"/>
      <c r="S146" s="4"/>
      <c r="T146" s="4"/>
      <c r="U146" s="4"/>
      <c r="V146" s="4"/>
      <c r="W146" s="4">
        <v>0</v>
      </c>
      <c r="X146" s="4">
        <v>1</v>
      </c>
      <c r="Y146" s="4">
        <v>0</v>
      </c>
      <c r="Z146" s="4"/>
      <c r="AA146" s="4"/>
      <c r="AB146" s="4"/>
    </row>
    <row r="147" spans="1:245" x14ac:dyDescent="0.2">
      <c r="A147" s="4">
        <v>50</v>
      </c>
      <c r="B147" s="4">
        <v>0</v>
      </c>
      <c r="C147" s="4">
        <v>0</v>
      </c>
      <c r="D147" s="4">
        <v>1</v>
      </c>
      <c r="E147" s="4">
        <v>210</v>
      </c>
      <c r="F147" s="4">
        <f>ROUND(Source!X121,O147)</f>
        <v>49064.74</v>
      </c>
      <c r="G147" s="4" t="s">
        <v>112</v>
      </c>
      <c r="H147" s="4" t="s">
        <v>113</v>
      </c>
      <c r="I147" s="4"/>
      <c r="J147" s="4"/>
      <c r="K147" s="4">
        <v>210</v>
      </c>
      <c r="L147" s="4">
        <v>25</v>
      </c>
      <c r="M147" s="4">
        <v>3</v>
      </c>
      <c r="N147" s="4" t="s">
        <v>3</v>
      </c>
      <c r="O147" s="4">
        <v>2</v>
      </c>
      <c r="P147" s="4"/>
      <c r="Q147" s="4"/>
      <c r="R147" s="4"/>
      <c r="S147" s="4"/>
      <c r="T147" s="4"/>
      <c r="U147" s="4"/>
      <c r="V147" s="4"/>
      <c r="W147" s="4">
        <v>49064.74</v>
      </c>
      <c r="X147" s="4">
        <v>1</v>
      </c>
      <c r="Y147" s="4">
        <v>49064.74</v>
      </c>
      <c r="Z147" s="4"/>
      <c r="AA147" s="4"/>
      <c r="AB147" s="4"/>
    </row>
    <row r="148" spans="1:245" x14ac:dyDescent="0.2">
      <c r="A148" s="4">
        <v>50</v>
      </c>
      <c r="B148" s="4">
        <v>0</v>
      </c>
      <c r="C148" s="4">
        <v>0</v>
      </c>
      <c r="D148" s="4">
        <v>1</v>
      </c>
      <c r="E148" s="4">
        <v>211</v>
      </c>
      <c r="F148" s="4">
        <f>ROUND(Source!Y121,O148)</f>
        <v>7009.24</v>
      </c>
      <c r="G148" s="4" t="s">
        <v>114</v>
      </c>
      <c r="H148" s="4" t="s">
        <v>115</v>
      </c>
      <c r="I148" s="4"/>
      <c r="J148" s="4"/>
      <c r="K148" s="4">
        <v>211</v>
      </c>
      <c r="L148" s="4">
        <v>26</v>
      </c>
      <c r="M148" s="4">
        <v>3</v>
      </c>
      <c r="N148" s="4" t="s">
        <v>3</v>
      </c>
      <c r="O148" s="4">
        <v>2</v>
      </c>
      <c r="P148" s="4"/>
      <c r="Q148" s="4"/>
      <c r="R148" s="4"/>
      <c r="S148" s="4"/>
      <c r="T148" s="4"/>
      <c r="U148" s="4"/>
      <c r="V148" s="4"/>
      <c r="W148" s="4">
        <v>7009.24</v>
      </c>
      <c r="X148" s="4">
        <v>1</v>
      </c>
      <c r="Y148" s="4">
        <v>7009.24</v>
      </c>
      <c r="Z148" s="4"/>
      <c r="AA148" s="4"/>
      <c r="AB148" s="4"/>
    </row>
    <row r="149" spans="1:245" x14ac:dyDescent="0.2">
      <c r="A149" s="4">
        <v>50</v>
      </c>
      <c r="B149" s="4">
        <v>0</v>
      </c>
      <c r="C149" s="4">
        <v>0</v>
      </c>
      <c r="D149" s="4">
        <v>1</v>
      </c>
      <c r="E149" s="4">
        <v>224</v>
      </c>
      <c r="F149" s="4">
        <f>ROUND(Source!AR121,O149)</f>
        <v>129242.16</v>
      </c>
      <c r="G149" s="4" t="s">
        <v>116</v>
      </c>
      <c r="H149" s="4" t="s">
        <v>117</v>
      </c>
      <c r="I149" s="4"/>
      <c r="J149" s="4"/>
      <c r="K149" s="4">
        <v>224</v>
      </c>
      <c r="L149" s="4">
        <v>27</v>
      </c>
      <c r="M149" s="4">
        <v>3</v>
      </c>
      <c r="N149" s="4" t="s">
        <v>3</v>
      </c>
      <c r="O149" s="4">
        <v>2</v>
      </c>
      <c r="P149" s="4"/>
      <c r="Q149" s="4"/>
      <c r="R149" s="4"/>
      <c r="S149" s="4"/>
      <c r="T149" s="4"/>
      <c r="U149" s="4"/>
      <c r="V149" s="4"/>
      <c r="W149" s="4">
        <v>129242.16</v>
      </c>
      <c r="X149" s="4">
        <v>1</v>
      </c>
      <c r="Y149" s="4">
        <v>129242.16</v>
      </c>
      <c r="Z149" s="4"/>
      <c r="AA149" s="4"/>
      <c r="AB149" s="4"/>
    </row>
    <row r="151" spans="1:245" x14ac:dyDescent="0.2">
      <c r="A151" s="1">
        <v>4</v>
      </c>
      <c r="B151" s="1">
        <v>1</v>
      </c>
      <c r="C151" s="1"/>
      <c r="D151" s="1">
        <f>ROW(A301)</f>
        <v>301</v>
      </c>
      <c r="E151" s="1"/>
      <c r="F151" s="1" t="s">
        <v>12</v>
      </c>
      <c r="G151" s="1" t="s">
        <v>152</v>
      </c>
      <c r="H151" s="1" t="s">
        <v>3</v>
      </c>
      <c r="I151" s="1">
        <v>0</v>
      </c>
      <c r="J151" s="1"/>
      <c r="K151" s="1">
        <v>-1</v>
      </c>
      <c r="L151" s="1"/>
      <c r="M151" s="1" t="s">
        <v>3</v>
      </c>
      <c r="N151" s="1"/>
      <c r="O151" s="1"/>
      <c r="P151" s="1"/>
      <c r="Q151" s="1"/>
      <c r="R151" s="1"/>
      <c r="S151" s="1">
        <v>0</v>
      </c>
      <c r="T151" s="1"/>
      <c r="U151" s="1" t="s">
        <v>3</v>
      </c>
      <c r="V151" s="1">
        <v>0</v>
      </c>
      <c r="W151" s="1"/>
      <c r="X151" s="1"/>
      <c r="Y151" s="1"/>
      <c r="Z151" s="1"/>
      <c r="AA151" s="1"/>
      <c r="AB151" s="1" t="s">
        <v>3</v>
      </c>
      <c r="AC151" s="1" t="s">
        <v>3</v>
      </c>
      <c r="AD151" s="1" t="s">
        <v>3</v>
      </c>
      <c r="AE151" s="1" t="s">
        <v>3</v>
      </c>
      <c r="AF151" s="1" t="s">
        <v>3</v>
      </c>
      <c r="AG151" s="1" t="s">
        <v>3</v>
      </c>
      <c r="AH151" s="1"/>
      <c r="AI151" s="1"/>
      <c r="AJ151" s="1"/>
      <c r="AK151" s="1"/>
      <c r="AL151" s="1"/>
      <c r="AM151" s="1"/>
      <c r="AN151" s="1"/>
      <c r="AO151" s="1"/>
      <c r="AP151" s="1" t="s">
        <v>3</v>
      </c>
      <c r="AQ151" s="1" t="s">
        <v>3</v>
      </c>
      <c r="AR151" s="1" t="s">
        <v>3</v>
      </c>
      <c r="AS151" s="1"/>
      <c r="AT151" s="1"/>
      <c r="AU151" s="1"/>
      <c r="AV151" s="1"/>
      <c r="AW151" s="1"/>
      <c r="AX151" s="1"/>
      <c r="AY151" s="1"/>
      <c r="AZ151" s="1" t="s">
        <v>3</v>
      </c>
      <c r="BA151" s="1"/>
      <c r="BB151" s="1" t="s">
        <v>3</v>
      </c>
      <c r="BC151" s="1" t="s">
        <v>3</v>
      </c>
      <c r="BD151" s="1" t="s">
        <v>3</v>
      </c>
      <c r="BE151" s="1" t="s">
        <v>3</v>
      </c>
      <c r="BF151" s="1" t="s">
        <v>3</v>
      </c>
      <c r="BG151" s="1" t="s">
        <v>3</v>
      </c>
      <c r="BH151" s="1" t="s">
        <v>3</v>
      </c>
      <c r="BI151" s="1" t="s">
        <v>3</v>
      </c>
      <c r="BJ151" s="1" t="s">
        <v>3</v>
      </c>
      <c r="BK151" s="1" t="s">
        <v>3</v>
      </c>
      <c r="BL151" s="1" t="s">
        <v>3</v>
      </c>
      <c r="BM151" s="1" t="s">
        <v>3</v>
      </c>
      <c r="BN151" s="1" t="s">
        <v>3</v>
      </c>
      <c r="BO151" s="1" t="s">
        <v>3</v>
      </c>
      <c r="BP151" s="1" t="s">
        <v>3</v>
      </c>
      <c r="BQ151" s="1"/>
      <c r="BR151" s="1"/>
      <c r="BS151" s="1"/>
      <c r="BT151" s="1"/>
      <c r="BU151" s="1"/>
      <c r="BV151" s="1"/>
      <c r="BW151" s="1"/>
      <c r="BX151" s="1">
        <v>0</v>
      </c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>
        <v>0</v>
      </c>
    </row>
    <row r="153" spans="1:245" x14ac:dyDescent="0.2">
      <c r="A153" s="2">
        <v>52</v>
      </c>
      <c r="B153" s="2">
        <f t="shared" ref="B153:G153" si="115">B301</f>
        <v>1</v>
      </c>
      <c r="C153" s="2">
        <f t="shared" si="115"/>
        <v>4</v>
      </c>
      <c r="D153" s="2">
        <f t="shared" si="115"/>
        <v>151</v>
      </c>
      <c r="E153" s="2">
        <f t="shared" si="115"/>
        <v>0</v>
      </c>
      <c r="F153" s="2" t="str">
        <f t="shared" si="115"/>
        <v>Новый раздел</v>
      </c>
      <c r="G153" s="2" t="str">
        <f t="shared" si="115"/>
        <v>Внутренние сети отопления и ИТП</v>
      </c>
      <c r="H153" s="2"/>
      <c r="I153" s="2"/>
      <c r="J153" s="2"/>
      <c r="K153" s="2"/>
      <c r="L153" s="2"/>
      <c r="M153" s="2"/>
      <c r="N153" s="2"/>
      <c r="O153" s="2">
        <f t="shared" ref="O153:AT153" si="116">O301</f>
        <v>168934.42</v>
      </c>
      <c r="P153" s="2">
        <f t="shared" si="116"/>
        <v>5741.24</v>
      </c>
      <c r="Q153" s="2">
        <f t="shared" si="116"/>
        <v>29707.03</v>
      </c>
      <c r="R153" s="2">
        <f t="shared" si="116"/>
        <v>18824.29</v>
      </c>
      <c r="S153" s="2">
        <f t="shared" si="116"/>
        <v>133486.15</v>
      </c>
      <c r="T153" s="2">
        <f t="shared" si="116"/>
        <v>0</v>
      </c>
      <c r="U153" s="2">
        <f t="shared" si="116"/>
        <v>217.21349999999998</v>
      </c>
      <c r="V153" s="2">
        <f t="shared" si="116"/>
        <v>0</v>
      </c>
      <c r="W153" s="2">
        <f t="shared" si="116"/>
        <v>0</v>
      </c>
      <c r="X153" s="2">
        <f t="shared" si="116"/>
        <v>93440.320000000007</v>
      </c>
      <c r="Y153" s="2">
        <f t="shared" si="116"/>
        <v>13348.63</v>
      </c>
      <c r="Z153" s="2">
        <f t="shared" si="116"/>
        <v>0</v>
      </c>
      <c r="AA153" s="2">
        <f t="shared" si="116"/>
        <v>0</v>
      </c>
      <c r="AB153" s="2">
        <f t="shared" si="116"/>
        <v>0</v>
      </c>
      <c r="AC153" s="2">
        <f t="shared" si="116"/>
        <v>0</v>
      </c>
      <c r="AD153" s="2">
        <f t="shared" si="116"/>
        <v>0</v>
      </c>
      <c r="AE153" s="2">
        <f t="shared" si="116"/>
        <v>0</v>
      </c>
      <c r="AF153" s="2">
        <f t="shared" si="116"/>
        <v>0</v>
      </c>
      <c r="AG153" s="2">
        <f t="shared" si="116"/>
        <v>0</v>
      </c>
      <c r="AH153" s="2">
        <f t="shared" si="116"/>
        <v>0</v>
      </c>
      <c r="AI153" s="2">
        <f t="shared" si="116"/>
        <v>0</v>
      </c>
      <c r="AJ153" s="2">
        <f t="shared" si="116"/>
        <v>0</v>
      </c>
      <c r="AK153" s="2">
        <f t="shared" si="116"/>
        <v>0</v>
      </c>
      <c r="AL153" s="2">
        <f t="shared" si="116"/>
        <v>0</v>
      </c>
      <c r="AM153" s="2">
        <f t="shared" si="116"/>
        <v>0</v>
      </c>
      <c r="AN153" s="2">
        <f t="shared" si="116"/>
        <v>0</v>
      </c>
      <c r="AO153" s="2">
        <f t="shared" si="116"/>
        <v>0</v>
      </c>
      <c r="AP153" s="2">
        <f t="shared" si="116"/>
        <v>0</v>
      </c>
      <c r="AQ153" s="2">
        <f t="shared" si="116"/>
        <v>0</v>
      </c>
      <c r="AR153" s="2">
        <f t="shared" si="116"/>
        <v>296053.59999999998</v>
      </c>
      <c r="AS153" s="2">
        <f t="shared" si="116"/>
        <v>0</v>
      </c>
      <c r="AT153" s="2">
        <f t="shared" si="116"/>
        <v>0</v>
      </c>
      <c r="AU153" s="2">
        <f t="shared" ref="AU153:BZ153" si="117">AU301</f>
        <v>296053.59999999998</v>
      </c>
      <c r="AV153" s="2">
        <f t="shared" si="117"/>
        <v>5741.24</v>
      </c>
      <c r="AW153" s="2">
        <f t="shared" si="117"/>
        <v>5741.24</v>
      </c>
      <c r="AX153" s="2">
        <f t="shared" si="117"/>
        <v>0</v>
      </c>
      <c r="AY153" s="2">
        <f t="shared" si="117"/>
        <v>5741.24</v>
      </c>
      <c r="AZ153" s="2">
        <f t="shared" si="117"/>
        <v>0</v>
      </c>
      <c r="BA153" s="2">
        <f t="shared" si="117"/>
        <v>0</v>
      </c>
      <c r="BB153" s="2">
        <f t="shared" si="117"/>
        <v>0</v>
      </c>
      <c r="BC153" s="2">
        <f t="shared" si="117"/>
        <v>0</v>
      </c>
      <c r="BD153" s="2">
        <f t="shared" si="117"/>
        <v>0</v>
      </c>
      <c r="BE153" s="2">
        <f t="shared" si="117"/>
        <v>0</v>
      </c>
      <c r="BF153" s="2">
        <f t="shared" si="117"/>
        <v>0</v>
      </c>
      <c r="BG153" s="2">
        <f t="shared" si="117"/>
        <v>0</v>
      </c>
      <c r="BH153" s="2">
        <f t="shared" si="117"/>
        <v>0</v>
      </c>
      <c r="BI153" s="2">
        <f t="shared" si="117"/>
        <v>0</v>
      </c>
      <c r="BJ153" s="2">
        <f t="shared" si="117"/>
        <v>0</v>
      </c>
      <c r="BK153" s="2">
        <f t="shared" si="117"/>
        <v>0</v>
      </c>
      <c r="BL153" s="2">
        <f t="shared" si="117"/>
        <v>0</v>
      </c>
      <c r="BM153" s="2">
        <f t="shared" si="117"/>
        <v>0</v>
      </c>
      <c r="BN153" s="2">
        <f t="shared" si="117"/>
        <v>0</v>
      </c>
      <c r="BO153" s="2">
        <f t="shared" si="117"/>
        <v>0</v>
      </c>
      <c r="BP153" s="2">
        <f t="shared" si="117"/>
        <v>0</v>
      </c>
      <c r="BQ153" s="2">
        <f t="shared" si="117"/>
        <v>0</v>
      </c>
      <c r="BR153" s="2">
        <f t="shared" si="117"/>
        <v>0</v>
      </c>
      <c r="BS153" s="2">
        <f t="shared" si="117"/>
        <v>0</v>
      </c>
      <c r="BT153" s="2">
        <f t="shared" si="117"/>
        <v>0</v>
      </c>
      <c r="BU153" s="2">
        <f t="shared" si="117"/>
        <v>0</v>
      </c>
      <c r="BV153" s="2">
        <f t="shared" si="117"/>
        <v>0</v>
      </c>
      <c r="BW153" s="2">
        <f t="shared" si="117"/>
        <v>0</v>
      </c>
      <c r="BX153" s="2">
        <f t="shared" si="117"/>
        <v>0</v>
      </c>
      <c r="BY153" s="2">
        <f t="shared" si="117"/>
        <v>0</v>
      </c>
      <c r="BZ153" s="2">
        <f t="shared" si="117"/>
        <v>0</v>
      </c>
      <c r="CA153" s="2">
        <f t="shared" ref="CA153:DF153" si="118">CA301</f>
        <v>0</v>
      </c>
      <c r="CB153" s="2">
        <f t="shared" si="118"/>
        <v>0</v>
      </c>
      <c r="CC153" s="2">
        <f t="shared" si="118"/>
        <v>0</v>
      </c>
      <c r="CD153" s="2">
        <f t="shared" si="118"/>
        <v>0</v>
      </c>
      <c r="CE153" s="2">
        <f t="shared" si="118"/>
        <v>0</v>
      </c>
      <c r="CF153" s="2">
        <f t="shared" si="118"/>
        <v>0</v>
      </c>
      <c r="CG153" s="2">
        <f t="shared" si="118"/>
        <v>0</v>
      </c>
      <c r="CH153" s="2">
        <f t="shared" si="118"/>
        <v>0</v>
      </c>
      <c r="CI153" s="2">
        <f t="shared" si="118"/>
        <v>0</v>
      </c>
      <c r="CJ153" s="2">
        <f t="shared" si="118"/>
        <v>0</v>
      </c>
      <c r="CK153" s="2">
        <f t="shared" si="118"/>
        <v>0</v>
      </c>
      <c r="CL153" s="2">
        <f t="shared" si="118"/>
        <v>0</v>
      </c>
      <c r="CM153" s="2">
        <f t="shared" si="118"/>
        <v>0</v>
      </c>
      <c r="CN153" s="2">
        <f t="shared" si="118"/>
        <v>0</v>
      </c>
      <c r="CO153" s="2">
        <f t="shared" si="118"/>
        <v>0</v>
      </c>
      <c r="CP153" s="2">
        <f t="shared" si="118"/>
        <v>0</v>
      </c>
      <c r="CQ153" s="2">
        <f t="shared" si="118"/>
        <v>0</v>
      </c>
      <c r="CR153" s="2">
        <f t="shared" si="118"/>
        <v>0</v>
      </c>
      <c r="CS153" s="2">
        <f t="shared" si="118"/>
        <v>0</v>
      </c>
      <c r="CT153" s="2">
        <f t="shared" si="118"/>
        <v>0</v>
      </c>
      <c r="CU153" s="2">
        <f t="shared" si="118"/>
        <v>0</v>
      </c>
      <c r="CV153" s="2">
        <f t="shared" si="118"/>
        <v>0</v>
      </c>
      <c r="CW153" s="2">
        <f t="shared" si="118"/>
        <v>0</v>
      </c>
      <c r="CX153" s="2">
        <f t="shared" si="118"/>
        <v>0</v>
      </c>
      <c r="CY153" s="2">
        <f t="shared" si="118"/>
        <v>0</v>
      </c>
      <c r="CZ153" s="2">
        <f t="shared" si="118"/>
        <v>0</v>
      </c>
      <c r="DA153" s="2">
        <f t="shared" si="118"/>
        <v>0</v>
      </c>
      <c r="DB153" s="2">
        <f t="shared" si="118"/>
        <v>0</v>
      </c>
      <c r="DC153" s="2">
        <f t="shared" si="118"/>
        <v>0</v>
      </c>
      <c r="DD153" s="2">
        <f t="shared" si="118"/>
        <v>0</v>
      </c>
      <c r="DE153" s="2">
        <f t="shared" si="118"/>
        <v>0</v>
      </c>
      <c r="DF153" s="2">
        <f t="shared" si="118"/>
        <v>0</v>
      </c>
      <c r="DG153" s="3">
        <f t="shared" ref="DG153:EL153" si="119">DG301</f>
        <v>0</v>
      </c>
      <c r="DH153" s="3">
        <f t="shared" si="119"/>
        <v>0</v>
      </c>
      <c r="DI153" s="3">
        <f t="shared" si="119"/>
        <v>0</v>
      </c>
      <c r="DJ153" s="3">
        <f t="shared" si="119"/>
        <v>0</v>
      </c>
      <c r="DK153" s="3">
        <f t="shared" si="119"/>
        <v>0</v>
      </c>
      <c r="DL153" s="3">
        <f t="shared" si="119"/>
        <v>0</v>
      </c>
      <c r="DM153" s="3">
        <f t="shared" si="119"/>
        <v>0</v>
      </c>
      <c r="DN153" s="3">
        <f t="shared" si="119"/>
        <v>0</v>
      </c>
      <c r="DO153" s="3">
        <f t="shared" si="119"/>
        <v>0</v>
      </c>
      <c r="DP153" s="3">
        <f t="shared" si="119"/>
        <v>0</v>
      </c>
      <c r="DQ153" s="3">
        <f t="shared" si="119"/>
        <v>0</v>
      </c>
      <c r="DR153" s="3">
        <f t="shared" si="119"/>
        <v>0</v>
      </c>
      <c r="DS153" s="3">
        <f t="shared" si="119"/>
        <v>0</v>
      </c>
      <c r="DT153" s="3">
        <f t="shared" si="119"/>
        <v>0</v>
      </c>
      <c r="DU153" s="3">
        <f t="shared" si="119"/>
        <v>0</v>
      </c>
      <c r="DV153" s="3">
        <f t="shared" si="119"/>
        <v>0</v>
      </c>
      <c r="DW153" s="3">
        <f t="shared" si="119"/>
        <v>0</v>
      </c>
      <c r="DX153" s="3">
        <f t="shared" si="119"/>
        <v>0</v>
      </c>
      <c r="DY153" s="3">
        <f t="shared" si="119"/>
        <v>0</v>
      </c>
      <c r="DZ153" s="3">
        <f t="shared" si="119"/>
        <v>0</v>
      </c>
      <c r="EA153" s="3">
        <f t="shared" si="119"/>
        <v>0</v>
      </c>
      <c r="EB153" s="3">
        <f t="shared" si="119"/>
        <v>0</v>
      </c>
      <c r="EC153" s="3">
        <f t="shared" si="119"/>
        <v>0</v>
      </c>
      <c r="ED153" s="3">
        <f t="shared" si="119"/>
        <v>0</v>
      </c>
      <c r="EE153" s="3">
        <f t="shared" si="119"/>
        <v>0</v>
      </c>
      <c r="EF153" s="3">
        <f t="shared" si="119"/>
        <v>0</v>
      </c>
      <c r="EG153" s="3">
        <f t="shared" si="119"/>
        <v>0</v>
      </c>
      <c r="EH153" s="3">
        <f t="shared" si="119"/>
        <v>0</v>
      </c>
      <c r="EI153" s="3">
        <f t="shared" si="119"/>
        <v>0</v>
      </c>
      <c r="EJ153" s="3">
        <f t="shared" si="119"/>
        <v>0</v>
      </c>
      <c r="EK153" s="3">
        <f t="shared" si="119"/>
        <v>0</v>
      </c>
      <c r="EL153" s="3">
        <f t="shared" si="119"/>
        <v>0</v>
      </c>
      <c r="EM153" s="3">
        <f t="shared" ref="EM153:FR153" si="120">EM301</f>
        <v>0</v>
      </c>
      <c r="EN153" s="3">
        <f t="shared" si="120"/>
        <v>0</v>
      </c>
      <c r="EO153" s="3">
        <f t="shared" si="120"/>
        <v>0</v>
      </c>
      <c r="EP153" s="3">
        <f t="shared" si="120"/>
        <v>0</v>
      </c>
      <c r="EQ153" s="3">
        <f t="shared" si="120"/>
        <v>0</v>
      </c>
      <c r="ER153" s="3">
        <f t="shared" si="120"/>
        <v>0</v>
      </c>
      <c r="ES153" s="3">
        <f t="shared" si="120"/>
        <v>0</v>
      </c>
      <c r="ET153" s="3">
        <f t="shared" si="120"/>
        <v>0</v>
      </c>
      <c r="EU153" s="3">
        <f t="shared" si="120"/>
        <v>0</v>
      </c>
      <c r="EV153" s="3">
        <f t="shared" si="120"/>
        <v>0</v>
      </c>
      <c r="EW153" s="3">
        <f t="shared" si="120"/>
        <v>0</v>
      </c>
      <c r="EX153" s="3">
        <f t="shared" si="120"/>
        <v>0</v>
      </c>
      <c r="EY153" s="3">
        <f t="shared" si="120"/>
        <v>0</v>
      </c>
      <c r="EZ153" s="3">
        <f t="shared" si="120"/>
        <v>0</v>
      </c>
      <c r="FA153" s="3">
        <f t="shared" si="120"/>
        <v>0</v>
      </c>
      <c r="FB153" s="3">
        <f t="shared" si="120"/>
        <v>0</v>
      </c>
      <c r="FC153" s="3">
        <f t="shared" si="120"/>
        <v>0</v>
      </c>
      <c r="FD153" s="3">
        <f t="shared" si="120"/>
        <v>0</v>
      </c>
      <c r="FE153" s="3">
        <f t="shared" si="120"/>
        <v>0</v>
      </c>
      <c r="FF153" s="3">
        <f t="shared" si="120"/>
        <v>0</v>
      </c>
      <c r="FG153" s="3">
        <f t="shared" si="120"/>
        <v>0</v>
      </c>
      <c r="FH153" s="3">
        <f t="shared" si="120"/>
        <v>0</v>
      </c>
      <c r="FI153" s="3">
        <f t="shared" si="120"/>
        <v>0</v>
      </c>
      <c r="FJ153" s="3">
        <f t="shared" si="120"/>
        <v>0</v>
      </c>
      <c r="FK153" s="3">
        <f t="shared" si="120"/>
        <v>0</v>
      </c>
      <c r="FL153" s="3">
        <f t="shared" si="120"/>
        <v>0</v>
      </c>
      <c r="FM153" s="3">
        <f t="shared" si="120"/>
        <v>0</v>
      </c>
      <c r="FN153" s="3">
        <f t="shared" si="120"/>
        <v>0</v>
      </c>
      <c r="FO153" s="3">
        <f t="shared" si="120"/>
        <v>0</v>
      </c>
      <c r="FP153" s="3">
        <f t="shared" si="120"/>
        <v>0</v>
      </c>
      <c r="FQ153" s="3">
        <f t="shared" si="120"/>
        <v>0</v>
      </c>
      <c r="FR153" s="3">
        <f t="shared" si="120"/>
        <v>0</v>
      </c>
      <c r="FS153" s="3">
        <f t="shared" ref="FS153:GX153" si="121">FS301</f>
        <v>0</v>
      </c>
      <c r="FT153" s="3">
        <f t="shared" si="121"/>
        <v>0</v>
      </c>
      <c r="FU153" s="3">
        <f t="shared" si="121"/>
        <v>0</v>
      </c>
      <c r="FV153" s="3">
        <f t="shared" si="121"/>
        <v>0</v>
      </c>
      <c r="FW153" s="3">
        <f t="shared" si="121"/>
        <v>0</v>
      </c>
      <c r="FX153" s="3">
        <f t="shared" si="121"/>
        <v>0</v>
      </c>
      <c r="FY153" s="3">
        <f t="shared" si="121"/>
        <v>0</v>
      </c>
      <c r="FZ153" s="3">
        <f t="shared" si="121"/>
        <v>0</v>
      </c>
      <c r="GA153" s="3">
        <f t="shared" si="121"/>
        <v>0</v>
      </c>
      <c r="GB153" s="3">
        <f t="shared" si="121"/>
        <v>0</v>
      </c>
      <c r="GC153" s="3">
        <f t="shared" si="121"/>
        <v>0</v>
      </c>
      <c r="GD153" s="3">
        <f t="shared" si="121"/>
        <v>0</v>
      </c>
      <c r="GE153" s="3">
        <f t="shared" si="121"/>
        <v>0</v>
      </c>
      <c r="GF153" s="3">
        <f t="shared" si="121"/>
        <v>0</v>
      </c>
      <c r="GG153" s="3">
        <f t="shared" si="121"/>
        <v>0</v>
      </c>
      <c r="GH153" s="3">
        <f t="shared" si="121"/>
        <v>0</v>
      </c>
      <c r="GI153" s="3">
        <f t="shared" si="121"/>
        <v>0</v>
      </c>
      <c r="GJ153" s="3">
        <f t="shared" si="121"/>
        <v>0</v>
      </c>
      <c r="GK153" s="3">
        <f t="shared" si="121"/>
        <v>0</v>
      </c>
      <c r="GL153" s="3">
        <f t="shared" si="121"/>
        <v>0</v>
      </c>
      <c r="GM153" s="3">
        <f t="shared" si="121"/>
        <v>0</v>
      </c>
      <c r="GN153" s="3">
        <f t="shared" si="121"/>
        <v>0</v>
      </c>
      <c r="GO153" s="3">
        <f t="shared" si="121"/>
        <v>0</v>
      </c>
      <c r="GP153" s="3">
        <f t="shared" si="121"/>
        <v>0</v>
      </c>
      <c r="GQ153" s="3">
        <f t="shared" si="121"/>
        <v>0</v>
      </c>
      <c r="GR153" s="3">
        <f t="shared" si="121"/>
        <v>0</v>
      </c>
      <c r="GS153" s="3">
        <f t="shared" si="121"/>
        <v>0</v>
      </c>
      <c r="GT153" s="3">
        <f t="shared" si="121"/>
        <v>0</v>
      </c>
      <c r="GU153" s="3">
        <f t="shared" si="121"/>
        <v>0</v>
      </c>
      <c r="GV153" s="3">
        <f t="shared" si="121"/>
        <v>0</v>
      </c>
      <c r="GW153" s="3">
        <f t="shared" si="121"/>
        <v>0</v>
      </c>
      <c r="GX153" s="3">
        <f t="shared" si="121"/>
        <v>0</v>
      </c>
    </row>
    <row r="155" spans="1:245" x14ac:dyDescent="0.2">
      <c r="A155" s="1">
        <v>5</v>
      </c>
      <c r="B155" s="1">
        <v>1</v>
      </c>
      <c r="C155" s="1"/>
      <c r="D155" s="1">
        <f>ROW(A173)</f>
        <v>173</v>
      </c>
      <c r="E155" s="1"/>
      <c r="F155" s="1" t="s">
        <v>14</v>
      </c>
      <c r="G155" s="1" t="s">
        <v>153</v>
      </c>
      <c r="H155" s="1" t="s">
        <v>3</v>
      </c>
      <c r="I155" s="1">
        <v>0</v>
      </c>
      <c r="J155" s="1"/>
      <c r="K155" s="1">
        <v>0</v>
      </c>
      <c r="L155" s="1"/>
      <c r="M155" s="1" t="s">
        <v>3</v>
      </c>
      <c r="N155" s="1"/>
      <c r="O155" s="1"/>
      <c r="P155" s="1"/>
      <c r="Q155" s="1"/>
      <c r="R155" s="1"/>
      <c r="S155" s="1">
        <v>0</v>
      </c>
      <c r="T155" s="1"/>
      <c r="U155" s="1" t="s">
        <v>3</v>
      </c>
      <c r="V155" s="1">
        <v>0</v>
      </c>
      <c r="W155" s="1"/>
      <c r="X155" s="1"/>
      <c r="Y155" s="1"/>
      <c r="Z155" s="1"/>
      <c r="AA155" s="1"/>
      <c r="AB155" s="1" t="s">
        <v>3</v>
      </c>
      <c r="AC155" s="1" t="s">
        <v>3</v>
      </c>
      <c r="AD155" s="1" t="s">
        <v>3</v>
      </c>
      <c r="AE155" s="1" t="s">
        <v>3</v>
      </c>
      <c r="AF155" s="1" t="s">
        <v>3</v>
      </c>
      <c r="AG155" s="1" t="s">
        <v>3</v>
      </c>
      <c r="AH155" s="1"/>
      <c r="AI155" s="1"/>
      <c r="AJ155" s="1"/>
      <c r="AK155" s="1"/>
      <c r="AL155" s="1"/>
      <c r="AM155" s="1"/>
      <c r="AN155" s="1"/>
      <c r="AO155" s="1"/>
      <c r="AP155" s="1" t="s">
        <v>3</v>
      </c>
      <c r="AQ155" s="1" t="s">
        <v>3</v>
      </c>
      <c r="AR155" s="1" t="s">
        <v>3</v>
      </c>
      <c r="AS155" s="1"/>
      <c r="AT155" s="1"/>
      <c r="AU155" s="1"/>
      <c r="AV155" s="1"/>
      <c r="AW155" s="1"/>
      <c r="AX155" s="1"/>
      <c r="AY155" s="1"/>
      <c r="AZ155" s="1" t="s">
        <v>3</v>
      </c>
      <c r="BA155" s="1"/>
      <c r="BB155" s="1" t="s">
        <v>3</v>
      </c>
      <c r="BC155" s="1" t="s">
        <v>3</v>
      </c>
      <c r="BD155" s="1" t="s">
        <v>3</v>
      </c>
      <c r="BE155" s="1" t="s">
        <v>3</v>
      </c>
      <c r="BF155" s="1" t="s">
        <v>3</v>
      </c>
      <c r="BG155" s="1" t="s">
        <v>3</v>
      </c>
      <c r="BH155" s="1" t="s">
        <v>3</v>
      </c>
      <c r="BI155" s="1" t="s">
        <v>3</v>
      </c>
      <c r="BJ155" s="1" t="s">
        <v>3</v>
      </c>
      <c r="BK155" s="1" t="s">
        <v>3</v>
      </c>
      <c r="BL155" s="1" t="s">
        <v>3</v>
      </c>
      <c r="BM155" s="1" t="s">
        <v>3</v>
      </c>
      <c r="BN155" s="1" t="s">
        <v>3</v>
      </c>
      <c r="BO155" s="1" t="s">
        <v>3</v>
      </c>
      <c r="BP155" s="1" t="s">
        <v>3</v>
      </c>
      <c r="BQ155" s="1"/>
      <c r="BR155" s="1"/>
      <c r="BS155" s="1"/>
      <c r="BT155" s="1"/>
      <c r="BU155" s="1"/>
      <c r="BV155" s="1"/>
      <c r="BW155" s="1"/>
      <c r="BX155" s="1">
        <v>0</v>
      </c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>
        <v>0</v>
      </c>
    </row>
    <row r="157" spans="1:245" x14ac:dyDescent="0.2">
      <c r="A157" s="2">
        <v>52</v>
      </c>
      <c r="B157" s="2">
        <f t="shared" ref="B157:G157" si="122">B173</f>
        <v>1</v>
      </c>
      <c r="C157" s="2">
        <f t="shared" si="122"/>
        <v>5</v>
      </c>
      <c r="D157" s="2">
        <f t="shared" si="122"/>
        <v>155</v>
      </c>
      <c r="E157" s="2">
        <f t="shared" si="122"/>
        <v>0</v>
      </c>
      <c r="F157" s="2" t="str">
        <f t="shared" si="122"/>
        <v>Новый подраздел</v>
      </c>
      <c r="G157" s="2" t="str">
        <f t="shared" si="122"/>
        <v>Система отопления</v>
      </c>
      <c r="H157" s="2"/>
      <c r="I157" s="2"/>
      <c r="J157" s="2"/>
      <c r="K157" s="2"/>
      <c r="L157" s="2"/>
      <c r="M157" s="2"/>
      <c r="N157" s="2"/>
      <c r="O157" s="2">
        <f t="shared" ref="O157:AT157" si="123">O173</f>
        <v>112650.99</v>
      </c>
      <c r="P157" s="2">
        <f t="shared" si="123"/>
        <v>5153.38</v>
      </c>
      <c r="Q157" s="2">
        <f t="shared" si="123"/>
        <v>26443.01</v>
      </c>
      <c r="R157" s="2">
        <f t="shared" si="123"/>
        <v>16754.66</v>
      </c>
      <c r="S157" s="2">
        <f t="shared" si="123"/>
        <v>81054.600000000006</v>
      </c>
      <c r="T157" s="2">
        <f t="shared" si="123"/>
        <v>0</v>
      </c>
      <c r="U157" s="2">
        <f t="shared" si="123"/>
        <v>142.72799999999998</v>
      </c>
      <c r="V157" s="2">
        <f t="shared" si="123"/>
        <v>0</v>
      </c>
      <c r="W157" s="2">
        <f t="shared" si="123"/>
        <v>0</v>
      </c>
      <c r="X157" s="2">
        <f t="shared" si="123"/>
        <v>56738.23</v>
      </c>
      <c r="Y157" s="2">
        <f t="shared" si="123"/>
        <v>8105.47</v>
      </c>
      <c r="Z157" s="2">
        <f t="shared" si="123"/>
        <v>0</v>
      </c>
      <c r="AA157" s="2">
        <f t="shared" si="123"/>
        <v>0</v>
      </c>
      <c r="AB157" s="2">
        <f t="shared" si="123"/>
        <v>112650.99</v>
      </c>
      <c r="AC157" s="2">
        <f t="shared" si="123"/>
        <v>5153.38</v>
      </c>
      <c r="AD157" s="2">
        <f t="shared" si="123"/>
        <v>26443.01</v>
      </c>
      <c r="AE157" s="2">
        <f t="shared" si="123"/>
        <v>16754.66</v>
      </c>
      <c r="AF157" s="2">
        <f t="shared" si="123"/>
        <v>81054.600000000006</v>
      </c>
      <c r="AG157" s="2">
        <f t="shared" si="123"/>
        <v>0</v>
      </c>
      <c r="AH157" s="2">
        <f t="shared" si="123"/>
        <v>142.72799999999998</v>
      </c>
      <c r="AI157" s="2">
        <f t="shared" si="123"/>
        <v>0</v>
      </c>
      <c r="AJ157" s="2">
        <f t="shared" si="123"/>
        <v>0</v>
      </c>
      <c r="AK157" s="2">
        <f t="shared" si="123"/>
        <v>56738.23</v>
      </c>
      <c r="AL157" s="2">
        <f t="shared" si="123"/>
        <v>8105.47</v>
      </c>
      <c r="AM157" s="2">
        <f t="shared" si="123"/>
        <v>0</v>
      </c>
      <c r="AN157" s="2">
        <f t="shared" si="123"/>
        <v>0</v>
      </c>
      <c r="AO157" s="2">
        <f t="shared" si="123"/>
        <v>0</v>
      </c>
      <c r="AP157" s="2">
        <f t="shared" si="123"/>
        <v>0</v>
      </c>
      <c r="AQ157" s="2">
        <f t="shared" si="123"/>
        <v>0</v>
      </c>
      <c r="AR157" s="2">
        <f t="shared" si="123"/>
        <v>195589.72</v>
      </c>
      <c r="AS157" s="2">
        <f t="shared" si="123"/>
        <v>0</v>
      </c>
      <c r="AT157" s="2">
        <f t="shared" si="123"/>
        <v>0</v>
      </c>
      <c r="AU157" s="2">
        <f t="shared" ref="AU157:BZ157" si="124">AU173</f>
        <v>195589.72</v>
      </c>
      <c r="AV157" s="2">
        <f t="shared" si="124"/>
        <v>5153.38</v>
      </c>
      <c r="AW157" s="2">
        <f t="shared" si="124"/>
        <v>5153.38</v>
      </c>
      <c r="AX157" s="2">
        <f t="shared" si="124"/>
        <v>0</v>
      </c>
      <c r="AY157" s="2">
        <f t="shared" si="124"/>
        <v>5153.38</v>
      </c>
      <c r="AZ157" s="2">
        <f t="shared" si="124"/>
        <v>0</v>
      </c>
      <c r="BA157" s="2">
        <f t="shared" si="124"/>
        <v>0</v>
      </c>
      <c r="BB157" s="2">
        <f t="shared" si="124"/>
        <v>0</v>
      </c>
      <c r="BC157" s="2">
        <f t="shared" si="124"/>
        <v>0</v>
      </c>
      <c r="BD157" s="2">
        <f t="shared" si="124"/>
        <v>0</v>
      </c>
      <c r="BE157" s="2">
        <f t="shared" si="124"/>
        <v>0</v>
      </c>
      <c r="BF157" s="2">
        <f t="shared" si="124"/>
        <v>0</v>
      </c>
      <c r="BG157" s="2">
        <f t="shared" si="124"/>
        <v>0</v>
      </c>
      <c r="BH157" s="2">
        <f t="shared" si="124"/>
        <v>0</v>
      </c>
      <c r="BI157" s="2">
        <f t="shared" si="124"/>
        <v>0</v>
      </c>
      <c r="BJ157" s="2">
        <f t="shared" si="124"/>
        <v>0</v>
      </c>
      <c r="BK157" s="2">
        <f t="shared" si="124"/>
        <v>0</v>
      </c>
      <c r="BL157" s="2">
        <f t="shared" si="124"/>
        <v>0</v>
      </c>
      <c r="BM157" s="2">
        <f t="shared" si="124"/>
        <v>0</v>
      </c>
      <c r="BN157" s="2">
        <f t="shared" si="124"/>
        <v>0</v>
      </c>
      <c r="BO157" s="2">
        <f t="shared" si="124"/>
        <v>0</v>
      </c>
      <c r="BP157" s="2">
        <f t="shared" si="124"/>
        <v>0</v>
      </c>
      <c r="BQ157" s="2">
        <f t="shared" si="124"/>
        <v>0</v>
      </c>
      <c r="BR157" s="2">
        <f t="shared" si="124"/>
        <v>0</v>
      </c>
      <c r="BS157" s="2">
        <f t="shared" si="124"/>
        <v>0</v>
      </c>
      <c r="BT157" s="2">
        <f t="shared" si="124"/>
        <v>0</v>
      </c>
      <c r="BU157" s="2">
        <f t="shared" si="124"/>
        <v>0</v>
      </c>
      <c r="BV157" s="2">
        <f t="shared" si="124"/>
        <v>0</v>
      </c>
      <c r="BW157" s="2">
        <f t="shared" si="124"/>
        <v>0</v>
      </c>
      <c r="BX157" s="2">
        <f t="shared" si="124"/>
        <v>0</v>
      </c>
      <c r="BY157" s="2">
        <f t="shared" si="124"/>
        <v>0</v>
      </c>
      <c r="BZ157" s="2">
        <f t="shared" si="124"/>
        <v>0</v>
      </c>
      <c r="CA157" s="2">
        <f t="shared" ref="CA157:DF157" si="125">CA173</f>
        <v>195589.72</v>
      </c>
      <c r="CB157" s="2">
        <f t="shared" si="125"/>
        <v>0</v>
      </c>
      <c r="CC157" s="2">
        <f t="shared" si="125"/>
        <v>0</v>
      </c>
      <c r="CD157" s="2">
        <f t="shared" si="125"/>
        <v>195589.72</v>
      </c>
      <c r="CE157" s="2">
        <f t="shared" si="125"/>
        <v>5153.38</v>
      </c>
      <c r="CF157" s="2">
        <f t="shared" si="125"/>
        <v>5153.38</v>
      </c>
      <c r="CG157" s="2">
        <f t="shared" si="125"/>
        <v>0</v>
      </c>
      <c r="CH157" s="2">
        <f t="shared" si="125"/>
        <v>5153.38</v>
      </c>
      <c r="CI157" s="2">
        <f t="shared" si="125"/>
        <v>0</v>
      </c>
      <c r="CJ157" s="2">
        <f t="shared" si="125"/>
        <v>0</v>
      </c>
      <c r="CK157" s="2">
        <f t="shared" si="125"/>
        <v>0</v>
      </c>
      <c r="CL157" s="2">
        <f t="shared" si="125"/>
        <v>0</v>
      </c>
      <c r="CM157" s="2">
        <f t="shared" si="125"/>
        <v>0</v>
      </c>
      <c r="CN157" s="2">
        <f t="shared" si="125"/>
        <v>0</v>
      </c>
      <c r="CO157" s="2">
        <f t="shared" si="125"/>
        <v>0</v>
      </c>
      <c r="CP157" s="2">
        <f t="shared" si="125"/>
        <v>0</v>
      </c>
      <c r="CQ157" s="2">
        <f t="shared" si="125"/>
        <v>0</v>
      </c>
      <c r="CR157" s="2">
        <f t="shared" si="125"/>
        <v>0</v>
      </c>
      <c r="CS157" s="2">
        <f t="shared" si="125"/>
        <v>0</v>
      </c>
      <c r="CT157" s="2">
        <f t="shared" si="125"/>
        <v>0</v>
      </c>
      <c r="CU157" s="2">
        <f t="shared" si="125"/>
        <v>0</v>
      </c>
      <c r="CV157" s="2">
        <f t="shared" si="125"/>
        <v>0</v>
      </c>
      <c r="CW157" s="2">
        <f t="shared" si="125"/>
        <v>0</v>
      </c>
      <c r="CX157" s="2">
        <f t="shared" si="125"/>
        <v>0</v>
      </c>
      <c r="CY157" s="2">
        <f t="shared" si="125"/>
        <v>0</v>
      </c>
      <c r="CZ157" s="2">
        <f t="shared" si="125"/>
        <v>0</v>
      </c>
      <c r="DA157" s="2">
        <f t="shared" si="125"/>
        <v>0</v>
      </c>
      <c r="DB157" s="2">
        <f t="shared" si="125"/>
        <v>0</v>
      </c>
      <c r="DC157" s="2">
        <f t="shared" si="125"/>
        <v>0</v>
      </c>
      <c r="DD157" s="2">
        <f t="shared" si="125"/>
        <v>0</v>
      </c>
      <c r="DE157" s="2">
        <f t="shared" si="125"/>
        <v>0</v>
      </c>
      <c r="DF157" s="2">
        <f t="shared" si="125"/>
        <v>0</v>
      </c>
      <c r="DG157" s="3">
        <f t="shared" ref="DG157:EL157" si="126">DG173</f>
        <v>0</v>
      </c>
      <c r="DH157" s="3">
        <f t="shared" si="126"/>
        <v>0</v>
      </c>
      <c r="DI157" s="3">
        <f t="shared" si="126"/>
        <v>0</v>
      </c>
      <c r="DJ157" s="3">
        <f t="shared" si="126"/>
        <v>0</v>
      </c>
      <c r="DK157" s="3">
        <f t="shared" si="126"/>
        <v>0</v>
      </c>
      <c r="DL157" s="3">
        <f t="shared" si="126"/>
        <v>0</v>
      </c>
      <c r="DM157" s="3">
        <f t="shared" si="126"/>
        <v>0</v>
      </c>
      <c r="DN157" s="3">
        <f t="shared" si="126"/>
        <v>0</v>
      </c>
      <c r="DO157" s="3">
        <f t="shared" si="126"/>
        <v>0</v>
      </c>
      <c r="DP157" s="3">
        <f t="shared" si="126"/>
        <v>0</v>
      </c>
      <c r="DQ157" s="3">
        <f t="shared" si="126"/>
        <v>0</v>
      </c>
      <c r="DR157" s="3">
        <f t="shared" si="126"/>
        <v>0</v>
      </c>
      <c r="DS157" s="3">
        <f t="shared" si="126"/>
        <v>0</v>
      </c>
      <c r="DT157" s="3">
        <f t="shared" si="126"/>
        <v>0</v>
      </c>
      <c r="DU157" s="3">
        <f t="shared" si="126"/>
        <v>0</v>
      </c>
      <c r="DV157" s="3">
        <f t="shared" si="126"/>
        <v>0</v>
      </c>
      <c r="DW157" s="3">
        <f t="shared" si="126"/>
        <v>0</v>
      </c>
      <c r="DX157" s="3">
        <f t="shared" si="126"/>
        <v>0</v>
      </c>
      <c r="DY157" s="3">
        <f t="shared" si="126"/>
        <v>0</v>
      </c>
      <c r="DZ157" s="3">
        <f t="shared" si="126"/>
        <v>0</v>
      </c>
      <c r="EA157" s="3">
        <f t="shared" si="126"/>
        <v>0</v>
      </c>
      <c r="EB157" s="3">
        <f t="shared" si="126"/>
        <v>0</v>
      </c>
      <c r="EC157" s="3">
        <f t="shared" si="126"/>
        <v>0</v>
      </c>
      <c r="ED157" s="3">
        <f t="shared" si="126"/>
        <v>0</v>
      </c>
      <c r="EE157" s="3">
        <f t="shared" si="126"/>
        <v>0</v>
      </c>
      <c r="EF157" s="3">
        <f t="shared" si="126"/>
        <v>0</v>
      </c>
      <c r="EG157" s="3">
        <f t="shared" si="126"/>
        <v>0</v>
      </c>
      <c r="EH157" s="3">
        <f t="shared" si="126"/>
        <v>0</v>
      </c>
      <c r="EI157" s="3">
        <f t="shared" si="126"/>
        <v>0</v>
      </c>
      <c r="EJ157" s="3">
        <f t="shared" si="126"/>
        <v>0</v>
      </c>
      <c r="EK157" s="3">
        <f t="shared" si="126"/>
        <v>0</v>
      </c>
      <c r="EL157" s="3">
        <f t="shared" si="126"/>
        <v>0</v>
      </c>
      <c r="EM157" s="3">
        <f t="shared" ref="EM157:FR157" si="127">EM173</f>
        <v>0</v>
      </c>
      <c r="EN157" s="3">
        <f t="shared" si="127"/>
        <v>0</v>
      </c>
      <c r="EO157" s="3">
        <f t="shared" si="127"/>
        <v>0</v>
      </c>
      <c r="EP157" s="3">
        <f t="shared" si="127"/>
        <v>0</v>
      </c>
      <c r="EQ157" s="3">
        <f t="shared" si="127"/>
        <v>0</v>
      </c>
      <c r="ER157" s="3">
        <f t="shared" si="127"/>
        <v>0</v>
      </c>
      <c r="ES157" s="3">
        <f t="shared" si="127"/>
        <v>0</v>
      </c>
      <c r="ET157" s="3">
        <f t="shared" si="127"/>
        <v>0</v>
      </c>
      <c r="EU157" s="3">
        <f t="shared" si="127"/>
        <v>0</v>
      </c>
      <c r="EV157" s="3">
        <f t="shared" si="127"/>
        <v>0</v>
      </c>
      <c r="EW157" s="3">
        <f t="shared" si="127"/>
        <v>0</v>
      </c>
      <c r="EX157" s="3">
        <f t="shared" si="127"/>
        <v>0</v>
      </c>
      <c r="EY157" s="3">
        <f t="shared" si="127"/>
        <v>0</v>
      </c>
      <c r="EZ157" s="3">
        <f t="shared" si="127"/>
        <v>0</v>
      </c>
      <c r="FA157" s="3">
        <f t="shared" si="127"/>
        <v>0</v>
      </c>
      <c r="FB157" s="3">
        <f t="shared" si="127"/>
        <v>0</v>
      </c>
      <c r="FC157" s="3">
        <f t="shared" si="127"/>
        <v>0</v>
      </c>
      <c r="FD157" s="3">
        <f t="shared" si="127"/>
        <v>0</v>
      </c>
      <c r="FE157" s="3">
        <f t="shared" si="127"/>
        <v>0</v>
      </c>
      <c r="FF157" s="3">
        <f t="shared" si="127"/>
        <v>0</v>
      </c>
      <c r="FG157" s="3">
        <f t="shared" si="127"/>
        <v>0</v>
      </c>
      <c r="FH157" s="3">
        <f t="shared" si="127"/>
        <v>0</v>
      </c>
      <c r="FI157" s="3">
        <f t="shared" si="127"/>
        <v>0</v>
      </c>
      <c r="FJ157" s="3">
        <f t="shared" si="127"/>
        <v>0</v>
      </c>
      <c r="FK157" s="3">
        <f t="shared" si="127"/>
        <v>0</v>
      </c>
      <c r="FL157" s="3">
        <f t="shared" si="127"/>
        <v>0</v>
      </c>
      <c r="FM157" s="3">
        <f t="shared" si="127"/>
        <v>0</v>
      </c>
      <c r="FN157" s="3">
        <f t="shared" si="127"/>
        <v>0</v>
      </c>
      <c r="FO157" s="3">
        <f t="shared" si="127"/>
        <v>0</v>
      </c>
      <c r="FP157" s="3">
        <f t="shared" si="127"/>
        <v>0</v>
      </c>
      <c r="FQ157" s="3">
        <f t="shared" si="127"/>
        <v>0</v>
      </c>
      <c r="FR157" s="3">
        <f t="shared" si="127"/>
        <v>0</v>
      </c>
      <c r="FS157" s="3">
        <f t="shared" ref="FS157:GX157" si="128">FS173</f>
        <v>0</v>
      </c>
      <c r="FT157" s="3">
        <f t="shared" si="128"/>
        <v>0</v>
      </c>
      <c r="FU157" s="3">
        <f t="shared" si="128"/>
        <v>0</v>
      </c>
      <c r="FV157" s="3">
        <f t="shared" si="128"/>
        <v>0</v>
      </c>
      <c r="FW157" s="3">
        <f t="shared" si="128"/>
        <v>0</v>
      </c>
      <c r="FX157" s="3">
        <f t="shared" si="128"/>
        <v>0</v>
      </c>
      <c r="FY157" s="3">
        <f t="shared" si="128"/>
        <v>0</v>
      </c>
      <c r="FZ157" s="3">
        <f t="shared" si="128"/>
        <v>0</v>
      </c>
      <c r="GA157" s="3">
        <f t="shared" si="128"/>
        <v>0</v>
      </c>
      <c r="GB157" s="3">
        <f t="shared" si="128"/>
        <v>0</v>
      </c>
      <c r="GC157" s="3">
        <f t="shared" si="128"/>
        <v>0</v>
      </c>
      <c r="GD157" s="3">
        <f t="shared" si="128"/>
        <v>0</v>
      </c>
      <c r="GE157" s="3">
        <f t="shared" si="128"/>
        <v>0</v>
      </c>
      <c r="GF157" s="3">
        <f t="shared" si="128"/>
        <v>0</v>
      </c>
      <c r="GG157" s="3">
        <f t="shared" si="128"/>
        <v>0</v>
      </c>
      <c r="GH157" s="3">
        <f t="shared" si="128"/>
        <v>0</v>
      </c>
      <c r="GI157" s="3">
        <f t="shared" si="128"/>
        <v>0</v>
      </c>
      <c r="GJ157" s="3">
        <f t="shared" si="128"/>
        <v>0</v>
      </c>
      <c r="GK157" s="3">
        <f t="shared" si="128"/>
        <v>0</v>
      </c>
      <c r="GL157" s="3">
        <f t="shared" si="128"/>
        <v>0</v>
      </c>
      <c r="GM157" s="3">
        <f t="shared" si="128"/>
        <v>0</v>
      </c>
      <c r="GN157" s="3">
        <f t="shared" si="128"/>
        <v>0</v>
      </c>
      <c r="GO157" s="3">
        <f t="shared" si="128"/>
        <v>0</v>
      </c>
      <c r="GP157" s="3">
        <f t="shared" si="128"/>
        <v>0</v>
      </c>
      <c r="GQ157" s="3">
        <f t="shared" si="128"/>
        <v>0</v>
      </c>
      <c r="GR157" s="3">
        <f t="shared" si="128"/>
        <v>0</v>
      </c>
      <c r="GS157" s="3">
        <f t="shared" si="128"/>
        <v>0</v>
      </c>
      <c r="GT157" s="3">
        <f t="shared" si="128"/>
        <v>0</v>
      </c>
      <c r="GU157" s="3">
        <f t="shared" si="128"/>
        <v>0</v>
      </c>
      <c r="GV157" s="3">
        <f t="shared" si="128"/>
        <v>0</v>
      </c>
      <c r="GW157" s="3">
        <f t="shared" si="128"/>
        <v>0</v>
      </c>
      <c r="GX157" s="3">
        <f t="shared" si="128"/>
        <v>0</v>
      </c>
    </row>
    <row r="159" spans="1:245" x14ac:dyDescent="0.2">
      <c r="A159">
        <v>17</v>
      </c>
      <c r="B159">
        <v>1</v>
      </c>
      <c r="D159">
        <f>ROW(EtalonRes!A63)</f>
        <v>63</v>
      </c>
      <c r="E159" t="s">
        <v>3</v>
      </c>
      <c r="F159" t="s">
        <v>16</v>
      </c>
      <c r="G159" t="s">
        <v>17</v>
      </c>
      <c r="H159" t="s">
        <v>18</v>
      </c>
      <c r="I159">
        <f>ROUND(2627*0.25*0.1/100,9)</f>
        <v>0.65674999999999994</v>
      </c>
      <c r="J159">
        <v>0</v>
      </c>
      <c r="K159">
        <f>ROUND(2627*0.25*0.1/100,9)</f>
        <v>0.65674999999999994</v>
      </c>
      <c r="O159">
        <f t="shared" ref="O159:O171" si="129">ROUND(CP159,2)</f>
        <v>1329.13</v>
      </c>
      <c r="P159">
        <f t="shared" ref="P159:P171" si="130">ROUND(CQ159*I159,2)</f>
        <v>0</v>
      </c>
      <c r="Q159">
        <f t="shared" ref="Q159:Q171" si="131">ROUND(CR159*I159,2)</f>
        <v>0</v>
      </c>
      <c r="R159">
        <f t="shared" ref="R159:R171" si="132">ROUND(CS159*I159,2)</f>
        <v>0</v>
      </c>
      <c r="S159">
        <f t="shared" ref="S159:S171" si="133">ROUND(CT159*I159,2)</f>
        <v>1329.13</v>
      </c>
      <c r="T159">
        <f t="shared" ref="T159:T171" si="134">ROUND(CU159*I159,2)</f>
        <v>0</v>
      </c>
      <c r="U159">
        <f t="shared" ref="U159:U171" si="135">CV159*I159</f>
        <v>2.3643000000000001</v>
      </c>
      <c r="V159">
        <f t="shared" ref="V159:V171" si="136">CW159*I159</f>
        <v>0</v>
      </c>
      <c r="W159">
        <f t="shared" ref="W159:W171" si="137">ROUND(CX159*I159,2)</f>
        <v>0</v>
      </c>
      <c r="X159">
        <f t="shared" ref="X159:X171" si="138">ROUND(CY159,2)</f>
        <v>930.39</v>
      </c>
      <c r="Y159">
        <f t="shared" ref="Y159:Y171" si="139">ROUND(CZ159,2)</f>
        <v>132.91</v>
      </c>
      <c r="AA159">
        <v>-1</v>
      </c>
      <c r="AB159">
        <f t="shared" ref="AB159:AB171" si="140">ROUND((AC159+AD159+AF159),6)</f>
        <v>2023.8</v>
      </c>
      <c r="AC159">
        <f>ROUND(((ES159*4)),6)</f>
        <v>0</v>
      </c>
      <c r="AD159">
        <f>ROUND(((((ET159*4))-((EU159*4)))+AE159),6)</f>
        <v>0</v>
      </c>
      <c r="AE159">
        <f>ROUND(((EU159*4)),6)</f>
        <v>0</v>
      </c>
      <c r="AF159">
        <f>ROUND(((EV159*4)),6)</f>
        <v>2023.8</v>
      </c>
      <c r="AG159">
        <f t="shared" ref="AG159:AG171" si="141">ROUND((AP159),6)</f>
        <v>0</v>
      </c>
      <c r="AH159">
        <f>((EW159*4))</f>
        <v>3.6</v>
      </c>
      <c r="AI159">
        <f>((EX159*4))</f>
        <v>0</v>
      </c>
      <c r="AJ159">
        <f t="shared" ref="AJ159:AJ171" si="142">(AS159)</f>
        <v>0</v>
      </c>
      <c r="AK159">
        <v>505.95</v>
      </c>
      <c r="AL159">
        <v>0</v>
      </c>
      <c r="AM159">
        <v>0</v>
      </c>
      <c r="AN159">
        <v>0</v>
      </c>
      <c r="AO159">
        <v>505.95</v>
      </c>
      <c r="AP159">
        <v>0</v>
      </c>
      <c r="AQ159">
        <v>0.9</v>
      </c>
      <c r="AR159">
        <v>0</v>
      </c>
      <c r="AS159">
        <v>0</v>
      </c>
      <c r="AT159">
        <v>70</v>
      </c>
      <c r="AU159">
        <v>10</v>
      </c>
      <c r="AV159">
        <v>1</v>
      </c>
      <c r="AW159">
        <v>1</v>
      </c>
      <c r="AZ159">
        <v>1</v>
      </c>
      <c r="BA159">
        <v>1</v>
      </c>
      <c r="BB159">
        <v>1</v>
      </c>
      <c r="BC159">
        <v>1</v>
      </c>
      <c r="BD159" t="s">
        <v>3</v>
      </c>
      <c r="BE159" t="s">
        <v>3</v>
      </c>
      <c r="BF159" t="s">
        <v>3</v>
      </c>
      <c r="BG159" t="s">
        <v>3</v>
      </c>
      <c r="BH159">
        <v>0</v>
      </c>
      <c r="BI159">
        <v>4</v>
      </c>
      <c r="BJ159" t="s">
        <v>19</v>
      </c>
      <c r="BM159">
        <v>0</v>
      </c>
      <c r="BN159">
        <v>0</v>
      </c>
      <c r="BO159" t="s">
        <v>3</v>
      </c>
      <c r="BP159">
        <v>0</v>
      </c>
      <c r="BQ159">
        <v>1</v>
      </c>
      <c r="BR159">
        <v>0</v>
      </c>
      <c r="BS159">
        <v>1</v>
      </c>
      <c r="BT159">
        <v>1</v>
      </c>
      <c r="BU159">
        <v>1</v>
      </c>
      <c r="BV159">
        <v>1</v>
      </c>
      <c r="BW159">
        <v>1</v>
      </c>
      <c r="BX159">
        <v>1</v>
      </c>
      <c r="BY159" t="s">
        <v>3</v>
      </c>
      <c r="BZ159">
        <v>70</v>
      </c>
      <c r="CA159">
        <v>10</v>
      </c>
      <c r="CB159" t="s">
        <v>3</v>
      </c>
      <c r="CE159">
        <v>0</v>
      </c>
      <c r="CF159">
        <v>0</v>
      </c>
      <c r="CG159">
        <v>0</v>
      </c>
      <c r="CM159">
        <v>0</v>
      </c>
      <c r="CN159" t="s">
        <v>3</v>
      </c>
      <c r="CO159">
        <v>0</v>
      </c>
      <c r="CP159">
        <f t="shared" ref="CP159:CP171" si="143">(P159+Q159+S159)</f>
        <v>1329.13</v>
      </c>
      <c r="CQ159">
        <f t="shared" ref="CQ159:CQ171" si="144">(AC159*BC159*AW159)</f>
        <v>0</v>
      </c>
      <c r="CR159">
        <f>(((((ET159*4))*BB159-((EU159*4))*BS159)+AE159*BS159)*AV159)</f>
        <v>0</v>
      </c>
      <c r="CS159">
        <f t="shared" ref="CS159:CS171" si="145">(AE159*BS159*AV159)</f>
        <v>0</v>
      </c>
      <c r="CT159">
        <f t="shared" ref="CT159:CT171" si="146">(AF159*BA159*AV159)</f>
        <v>2023.8</v>
      </c>
      <c r="CU159">
        <f t="shared" ref="CU159:CU171" si="147">AG159</f>
        <v>0</v>
      </c>
      <c r="CV159">
        <f t="shared" ref="CV159:CV171" si="148">(AH159*AV159)</f>
        <v>3.6</v>
      </c>
      <c r="CW159">
        <f t="shared" ref="CW159:CW171" si="149">AI159</f>
        <v>0</v>
      </c>
      <c r="CX159">
        <f t="shared" ref="CX159:CX171" si="150">AJ159</f>
        <v>0</v>
      </c>
      <c r="CY159">
        <f t="shared" ref="CY159:CY171" si="151">((S159*BZ159)/100)</f>
        <v>930.39100000000008</v>
      </c>
      <c r="CZ159">
        <f t="shared" ref="CZ159:CZ171" si="152">((S159*CA159)/100)</f>
        <v>132.91300000000001</v>
      </c>
      <c r="DC159" t="s">
        <v>3</v>
      </c>
      <c r="DD159" t="s">
        <v>20</v>
      </c>
      <c r="DE159" t="s">
        <v>20</v>
      </c>
      <c r="DF159" t="s">
        <v>20</v>
      </c>
      <c r="DG159" t="s">
        <v>20</v>
      </c>
      <c r="DH159" t="s">
        <v>3</v>
      </c>
      <c r="DI159" t="s">
        <v>20</v>
      </c>
      <c r="DJ159" t="s">
        <v>20</v>
      </c>
      <c r="DK159" t="s">
        <v>3</v>
      </c>
      <c r="DL159" t="s">
        <v>3</v>
      </c>
      <c r="DM159" t="s">
        <v>3</v>
      </c>
      <c r="DN159">
        <v>0</v>
      </c>
      <c r="DO159">
        <v>0</v>
      </c>
      <c r="DP159">
        <v>1</v>
      </c>
      <c r="DQ159">
        <v>1</v>
      </c>
      <c r="DU159">
        <v>1003</v>
      </c>
      <c r="DV159" t="s">
        <v>18</v>
      </c>
      <c r="DW159" t="s">
        <v>18</v>
      </c>
      <c r="DX159">
        <v>100</v>
      </c>
      <c r="DZ159" t="s">
        <v>3</v>
      </c>
      <c r="EA159" t="s">
        <v>3</v>
      </c>
      <c r="EB159" t="s">
        <v>3</v>
      </c>
      <c r="EC159" t="s">
        <v>3</v>
      </c>
      <c r="EE159">
        <v>1441815344</v>
      </c>
      <c r="EF159">
        <v>1</v>
      </c>
      <c r="EG159" t="s">
        <v>21</v>
      </c>
      <c r="EH159">
        <v>0</v>
      </c>
      <c r="EI159" t="s">
        <v>3</v>
      </c>
      <c r="EJ159">
        <v>4</v>
      </c>
      <c r="EK159">
        <v>0</v>
      </c>
      <c r="EL159" t="s">
        <v>22</v>
      </c>
      <c r="EM159" t="s">
        <v>23</v>
      </c>
      <c r="EO159" t="s">
        <v>3</v>
      </c>
      <c r="EQ159">
        <v>1024</v>
      </c>
      <c r="ER159">
        <v>505.95</v>
      </c>
      <c r="ES159">
        <v>0</v>
      </c>
      <c r="ET159">
        <v>0</v>
      </c>
      <c r="EU159">
        <v>0</v>
      </c>
      <c r="EV159">
        <v>505.95</v>
      </c>
      <c r="EW159">
        <v>0.9</v>
      </c>
      <c r="EX159">
        <v>0</v>
      </c>
      <c r="EY159">
        <v>0</v>
      </c>
      <c r="FQ159">
        <v>0</v>
      </c>
      <c r="FR159">
        <f t="shared" ref="FR159:FR171" si="153">ROUND(IF(BI159=3,GM159,0),2)</f>
        <v>0</v>
      </c>
      <c r="FS159">
        <v>0</v>
      </c>
      <c r="FX159">
        <v>70</v>
      </c>
      <c r="FY159">
        <v>10</v>
      </c>
      <c r="GA159" t="s">
        <v>3</v>
      </c>
      <c r="GD159">
        <v>0</v>
      </c>
      <c r="GF159">
        <v>-341239612</v>
      </c>
      <c r="GG159">
        <v>2</v>
      </c>
      <c r="GH159">
        <v>1</v>
      </c>
      <c r="GI159">
        <v>-2</v>
      </c>
      <c r="GJ159">
        <v>0</v>
      </c>
      <c r="GK159">
        <f>ROUND(R159*(R12)/100,2)</f>
        <v>0</v>
      </c>
      <c r="GL159">
        <f t="shared" ref="GL159:GL171" si="154">ROUND(IF(AND(BH159=3,BI159=3,FS159&lt;&gt;0),P159,0),2)</f>
        <v>0</v>
      </c>
      <c r="GM159">
        <f t="shared" ref="GM159:GM171" si="155">ROUND(O159+X159+Y159+GK159,2)+GX159</f>
        <v>2392.4299999999998</v>
      </c>
      <c r="GN159">
        <f t="shared" ref="GN159:GN171" si="156">IF(OR(BI159=0,BI159=1),GM159-GX159,0)</f>
        <v>0</v>
      </c>
      <c r="GO159">
        <f t="shared" ref="GO159:GO171" si="157">IF(BI159=2,GM159-GX159,0)</f>
        <v>0</v>
      </c>
      <c r="GP159">
        <f t="shared" ref="GP159:GP171" si="158">IF(BI159=4,GM159-GX159,0)</f>
        <v>2392.4299999999998</v>
      </c>
      <c r="GR159">
        <v>0</v>
      </c>
      <c r="GS159">
        <v>3</v>
      </c>
      <c r="GT159">
        <v>0</v>
      </c>
      <c r="GU159" t="s">
        <v>3</v>
      </c>
      <c r="GV159">
        <f t="shared" ref="GV159:GV171" si="159">ROUND((GT159),6)</f>
        <v>0</v>
      </c>
      <c r="GW159">
        <v>1</v>
      </c>
      <c r="GX159">
        <f t="shared" ref="GX159:GX171" si="160">ROUND(HC159*I159,2)</f>
        <v>0</v>
      </c>
      <c r="HA159">
        <v>0</v>
      </c>
      <c r="HB159">
        <v>0</v>
      </c>
      <c r="HC159">
        <f t="shared" ref="HC159:HC171" si="161">GV159*GW159</f>
        <v>0</v>
      </c>
      <c r="HE159" t="s">
        <v>3</v>
      </c>
      <c r="HF159" t="s">
        <v>3</v>
      </c>
      <c r="HM159" t="s">
        <v>3</v>
      </c>
      <c r="HN159" t="s">
        <v>3</v>
      </c>
      <c r="HO159" t="s">
        <v>3</v>
      </c>
      <c r="HP159" t="s">
        <v>3</v>
      </c>
      <c r="HQ159" t="s">
        <v>3</v>
      </c>
      <c r="IK159">
        <v>0</v>
      </c>
    </row>
    <row r="160" spans="1:245" x14ac:dyDescent="0.2">
      <c r="A160">
        <v>17</v>
      </c>
      <c r="B160">
        <v>1</v>
      </c>
      <c r="D160">
        <f>ROW(EtalonRes!A64)</f>
        <v>64</v>
      </c>
      <c r="E160" t="s">
        <v>3</v>
      </c>
      <c r="F160" t="s">
        <v>24</v>
      </c>
      <c r="G160" t="s">
        <v>25</v>
      </c>
      <c r="H160" t="s">
        <v>18</v>
      </c>
      <c r="I160">
        <f>ROUND(2627*0.75*0.1/100,9)</f>
        <v>1.9702500000000001</v>
      </c>
      <c r="J160">
        <v>0</v>
      </c>
      <c r="K160">
        <f>ROUND(2627*0.75*0.1/100,9)</f>
        <v>1.9702500000000001</v>
      </c>
      <c r="O160">
        <f t="shared" si="129"/>
        <v>11696.43</v>
      </c>
      <c r="P160">
        <f t="shared" si="130"/>
        <v>0</v>
      </c>
      <c r="Q160">
        <f t="shared" si="131"/>
        <v>0</v>
      </c>
      <c r="R160">
        <f t="shared" si="132"/>
        <v>0</v>
      </c>
      <c r="S160">
        <f t="shared" si="133"/>
        <v>11696.43</v>
      </c>
      <c r="T160">
        <f t="shared" si="134"/>
        <v>0</v>
      </c>
      <c r="U160">
        <f t="shared" si="135"/>
        <v>20.80584</v>
      </c>
      <c r="V160">
        <f t="shared" si="136"/>
        <v>0</v>
      </c>
      <c r="W160">
        <f t="shared" si="137"/>
        <v>0</v>
      </c>
      <c r="X160">
        <f t="shared" si="138"/>
        <v>8187.5</v>
      </c>
      <c r="Y160">
        <f t="shared" si="139"/>
        <v>1169.6400000000001</v>
      </c>
      <c r="AA160">
        <v>-1</v>
      </c>
      <c r="AB160">
        <f t="shared" si="140"/>
        <v>5936.52</v>
      </c>
      <c r="AC160">
        <f>ROUND(((ES160*4)),6)</f>
        <v>0</v>
      </c>
      <c r="AD160">
        <f>ROUND(((((ET160*4))-((EU160*4)))+AE160),6)</f>
        <v>0</v>
      </c>
      <c r="AE160">
        <f>ROUND(((EU160*4)),6)</f>
        <v>0</v>
      </c>
      <c r="AF160">
        <f>ROUND(((EV160*4)),6)</f>
        <v>5936.52</v>
      </c>
      <c r="AG160">
        <f t="shared" si="141"/>
        <v>0</v>
      </c>
      <c r="AH160">
        <f>((EW160*4))</f>
        <v>10.56</v>
      </c>
      <c r="AI160">
        <f>((EX160*4))</f>
        <v>0</v>
      </c>
      <c r="AJ160">
        <f t="shared" si="142"/>
        <v>0</v>
      </c>
      <c r="AK160">
        <v>1484.13</v>
      </c>
      <c r="AL160">
        <v>0</v>
      </c>
      <c r="AM160">
        <v>0</v>
      </c>
      <c r="AN160">
        <v>0</v>
      </c>
      <c r="AO160">
        <v>1484.13</v>
      </c>
      <c r="AP160">
        <v>0</v>
      </c>
      <c r="AQ160">
        <v>2.64</v>
      </c>
      <c r="AR160">
        <v>0</v>
      </c>
      <c r="AS160">
        <v>0</v>
      </c>
      <c r="AT160">
        <v>70</v>
      </c>
      <c r="AU160">
        <v>10</v>
      </c>
      <c r="AV160">
        <v>1</v>
      </c>
      <c r="AW160">
        <v>1</v>
      </c>
      <c r="AZ160">
        <v>1</v>
      </c>
      <c r="BA160">
        <v>1</v>
      </c>
      <c r="BB160">
        <v>1</v>
      </c>
      <c r="BC160">
        <v>1</v>
      </c>
      <c r="BD160" t="s">
        <v>3</v>
      </c>
      <c r="BE160" t="s">
        <v>3</v>
      </c>
      <c r="BF160" t="s">
        <v>3</v>
      </c>
      <c r="BG160" t="s">
        <v>3</v>
      </c>
      <c r="BH160">
        <v>0</v>
      </c>
      <c r="BI160">
        <v>4</v>
      </c>
      <c r="BJ160" t="s">
        <v>26</v>
      </c>
      <c r="BM160">
        <v>0</v>
      </c>
      <c r="BN160">
        <v>0</v>
      </c>
      <c r="BO160" t="s">
        <v>3</v>
      </c>
      <c r="BP160">
        <v>0</v>
      </c>
      <c r="BQ160">
        <v>1</v>
      </c>
      <c r="BR160">
        <v>0</v>
      </c>
      <c r="BS160">
        <v>1</v>
      </c>
      <c r="BT160">
        <v>1</v>
      </c>
      <c r="BU160">
        <v>1</v>
      </c>
      <c r="BV160">
        <v>1</v>
      </c>
      <c r="BW160">
        <v>1</v>
      </c>
      <c r="BX160">
        <v>1</v>
      </c>
      <c r="BY160" t="s">
        <v>3</v>
      </c>
      <c r="BZ160">
        <v>70</v>
      </c>
      <c r="CA160">
        <v>10</v>
      </c>
      <c r="CB160" t="s">
        <v>3</v>
      </c>
      <c r="CE160">
        <v>0</v>
      </c>
      <c r="CF160">
        <v>0</v>
      </c>
      <c r="CG160">
        <v>0</v>
      </c>
      <c r="CM160">
        <v>0</v>
      </c>
      <c r="CN160" t="s">
        <v>3</v>
      </c>
      <c r="CO160">
        <v>0</v>
      </c>
      <c r="CP160">
        <f t="shared" si="143"/>
        <v>11696.43</v>
      </c>
      <c r="CQ160">
        <f t="shared" si="144"/>
        <v>0</v>
      </c>
      <c r="CR160">
        <f>(((((ET160*4))*BB160-((EU160*4))*BS160)+AE160*BS160)*AV160)</f>
        <v>0</v>
      </c>
      <c r="CS160">
        <f t="shared" si="145"/>
        <v>0</v>
      </c>
      <c r="CT160">
        <f t="shared" si="146"/>
        <v>5936.52</v>
      </c>
      <c r="CU160">
        <f t="shared" si="147"/>
        <v>0</v>
      </c>
      <c r="CV160">
        <f t="shared" si="148"/>
        <v>10.56</v>
      </c>
      <c r="CW160">
        <f t="shared" si="149"/>
        <v>0</v>
      </c>
      <c r="CX160">
        <f t="shared" si="150"/>
        <v>0</v>
      </c>
      <c r="CY160">
        <f t="shared" si="151"/>
        <v>8187.5010000000002</v>
      </c>
      <c r="CZ160">
        <f t="shared" si="152"/>
        <v>1169.643</v>
      </c>
      <c r="DC160" t="s">
        <v>3</v>
      </c>
      <c r="DD160" t="s">
        <v>20</v>
      </c>
      <c r="DE160" t="s">
        <v>20</v>
      </c>
      <c r="DF160" t="s">
        <v>20</v>
      </c>
      <c r="DG160" t="s">
        <v>20</v>
      </c>
      <c r="DH160" t="s">
        <v>3</v>
      </c>
      <c r="DI160" t="s">
        <v>20</v>
      </c>
      <c r="DJ160" t="s">
        <v>20</v>
      </c>
      <c r="DK160" t="s">
        <v>3</v>
      </c>
      <c r="DL160" t="s">
        <v>3</v>
      </c>
      <c r="DM160" t="s">
        <v>3</v>
      </c>
      <c r="DN160">
        <v>0</v>
      </c>
      <c r="DO160">
        <v>0</v>
      </c>
      <c r="DP160">
        <v>1</v>
      </c>
      <c r="DQ160">
        <v>1</v>
      </c>
      <c r="DU160">
        <v>1003</v>
      </c>
      <c r="DV160" t="s">
        <v>18</v>
      </c>
      <c r="DW160" t="s">
        <v>18</v>
      </c>
      <c r="DX160">
        <v>100</v>
      </c>
      <c r="DZ160" t="s">
        <v>3</v>
      </c>
      <c r="EA160" t="s">
        <v>3</v>
      </c>
      <c r="EB160" t="s">
        <v>3</v>
      </c>
      <c r="EC160" t="s">
        <v>3</v>
      </c>
      <c r="EE160">
        <v>1441815344</v>
      </c>
      <c r="EF160">
        <v>1</v>
      </c>
      <c r="EG160" t="s">
        <v>21</v>
      </c>
      <c r="EH160">
        <v>0</v>
      </c>
      <c r="EI160" t="s">
        <v>3</v>
      </c>
      <c r="EJ160">
        <v>4</v>
      </c>
      <c r="EK160">
        <v>0</v>
      </c>
      <c r="EL160" t="s">
        <v>22</v>
      </c>
      <c r="EM160" t="s">
        <v>23</v>
      </c>
      <c r="EO160" t="s">
        <v>3</v>
      </c>
      <c r="EQ160">
        <v>1024</v>
      </c>
      <c r="ER160">
        <v>1484.13</v>
      </c>
      <c r="ES160">
        <v>0</v>
      </c>
      <c r="ET160">
        <v>0</v>
      </c>
      <c r="EU160">
        <v>0</v>
      </c>
      <c r="EV160">
        <v>1484.13</v>
      </c>
      <c r="EW160">
        <v>2.64</v>
      </c>
      <c r="EX160">
        <v>0</v>
      </c>
      <c r="EY160">
        <v>0</v>
      </c>
      <c r="FQ160">
        <v>0</v>
      </c>
      <c r="FR160">
        <f t="shared" si="153"/>
        <v>0</v>
      </c>
      <c r="FS160">
        <v>0</v>
      </c>
      <c r="FX160">
        <v>70</v>
      </c>
      <c r="FY160">
        <v>10</v>
      </c>
      <c r="GA160" t="s">
        <v>3</v>
      </c>
      <c r="GD160">
        <v>0</v>
      </c>
      <c r="GF160">
        <v>1802126441</v>
      </c>
      <c r="GG160">
        <v>2</v>
      </c>
      <c r="GH160">
        <v>1</v>
      </c>
      <c r="GI160">
        <v>-2</v>
      </c>
      <c r="GJ160">
        <v>0</v>
      </c>
      <c r="GK160">
        <f>ROUND(R160*(R12)/100,2)</f>
        <v>0</v>
      </c>
      <c r="GL160">
        <f t="shared" si="154"/>
        <v>0</v>
      </c>
      <c r="GM160">
        <f t="shared" si="155"/>
        <v>21053.57</v>
      </c>
      <c r="GN160">
        <f t="shared" si="156"/>
        <v>0</v>
      </c>
      <c r="GO160">
        <f t="shared" si="157"/>
        <v>0</v>
      </c>
      <c r="GP160">
        <f t="shared" si="158"/>
        <v>21053.57</v>
      </c>
      <c r="GR160">
        <v>0</v>
      </c>
      <c r="GS160">
        <v>3</v>
      </c>
      <c r="GT160">
        <v>0</v>
      </c>
      <c r="GU160" t="s">
        <v>3</v>
      </c>
      <c r="GV160">
        <f t="shared" si="159"/>
        <v>0</v>
      </c>
      <c r="GW160">
        <v>1</v>
      </c>
      <c r="GX160">
        <f t="shared" si="160"/>
        <v>0</v>
      </c>
      <c r="HA160">
        <v>0</v>
      </c>
      <c r="HB160">
        <v>0</v>
      </c>
      <c r="HC160">
        <f t="shared" si="161"/>
        <v>0</v>
      </c>
      <c r="HE160" t="s">
        <v>3</v>
      </c>
      <c r="HF160" t="s">
        <v>3</v>
      </c>
      <c r="HM160" t="s">
        <v>3</v>
      </c>
      <c r="HN160" t="s">
        <v>3</v>
      </c>
      <c r="HO160" t="s">
        <v>3</v>
      </c>
      <c r="HP160" t="s">
        <v>3</v>
      </c>
      <c r="HQ160" t="s">
        <v>3</v>
      </c>
      <c r="IK160">
        <v>0</v>
      </c>
    </row>
    <row r="161" spans="1:245" x14ac:dyDescent="0.2">
      <c r="A161">
        <v>17</v>
      </c>
      <c r="B161">
        <v>1</v>
      </c>
      <c r="D161">
        <f>ROW(EtalonRes!A67)</f>
        <v>67</v>
      </c>
      <c r="E161" t="s">
        <v>3</v>
      </c>
      <c r="F161" t="s">
        <v>154</v>
      </c>
      <c r="G161" t="s">
        <v>155</v>
      </c>
      <c r="H161" t="s">
        <v>18</v>
      </c>
      <c r="I161">
        <f>ROUND(2627/100,9)</f>
        <v>26.27</v>
      </c>
      <c r="J161">
        <v>0</v>
      </c>
      <c r="K161">
        <f>ROUND(2627/100,9)</f>
        <v>26.27</v>
      </c>
      <c r="O161">
        <f t="shared" si="129"/>
        <v>43956.28</v>
      </c>
      <c r="P161">
        <f t="shared" si="130"/>
        <v>1482.94</v>
      </c>
      <c r="Q161">
        <f t="shared" si="131"/>
        <v>287.66000000000003</v>
      </c>
      <c r="R161">
        <f t="shared" si="132"/>
        <v>0.79</v>
      </c>
      <c r="S161">
        <f t="shared" si="133"/>
        <v>42185.68</v>
      </c>
      <c r="T161">
        <f t="shared" si="134"/>
        <v>0</v>
      </c>
      <c r="U161">
        <f t="shared" si="135"/>
        <v>63.573399999999999</v>
      </c>
      <c r="V161">
        <f t="shared" si="136"/>
        <v>0</v>
      </c>
      <c r="W161">
        <f t="shared" si="137"/>
        <v>0</v>
      </c>
      <c r="X161">
        <f t="shared" si="138"/>
        <v>29529.98</v>
      </c>
      <c r="Y161">
        <f t="shared" si="139"/>
        <v>4218.57</v>
      </c>
      <c r="AA161">
        <v>-1</v>
      </c>
      <c r="AB161">
        <f t="shared" si="140"/>
        <v>1673.25</v>
      </c>
      <c r="AC161">
        <f>ROUND((ES161),6)</f>
        <v>56.45</v>
      </c>
      <c r="AD161">
        <f>ROUND((((ET161)-(EU161))+AE161),6)</f>
        <v>10.95</v>
      </c>
      <c r="AE161">
        <f t="shared" ref="AE161:AF163" si="162">ROUND((EU161),6)</f>
        <v>0.03</v>
      </c>
      <c r="AF161">
        <f t="shared" si="162"/>
        <v>1605.85</v>
      </c>
      <c r="AG161">
        <f t="shared" si="141"/>
        <v>0</v>
      </c>
      <c r="AH161">
        <f t="shared" ref="AH161:AI163" si="163">(EW161)</f>
        <v>2.42</v>
      </c>
      <c r="AI161">
        <f t="shared" si="163"/>
        <v>0</v>
      </c>
      <c r="AJ161">
        <f t="shared" si="142"/>
        <v>0</v>
      </c>
      <c r="AK161">
        <v>1673.25</v>
      </c>
      <c r="AL161">
        <v>56.45</v>
      </c>
      <c r="AM161">
        <v>10.95</v>
      </c>
      <c r="AN161">
        <v>0.03</v>
      </c>
      <c r="AO161">
        <v>1605.85</v>
      </c>
      <c r="AP161">
        <v>0</v>
      </c>
      <c r="AQ161">
        <v>2.42</v>
      </c>
      <c r="AR161">
        <v>0</v>
      </c>
      <c r="AS161">
        <v>0</v>
      </c>
      <c r="AT161">
        <v>70</v>
      </c>
      <c r="AU161">
        <v>10</v>
      </c>
      <c r="AV161">
        <v>1</v>
      </c>
      <c r="AW161">
        <v>1</v>
      </c>
      <c r="AZ161">
        <v>1</v>
      </c>
      <c r="BA161">
        <v>1</v>
      </c>
      <c r="BB161">
        <v>1</v>
      </c>
      <c r="BC161">
        <v>1</v>
      </c>
      <c r="BD161" t="s">
        <v>3</v>
      </c>
      <c r="BE161" t="s">
        <v>3</v>
      </c>
      <c r="BF161" t="s">
        <v>3</v>
      </c>
      <c r="BG161" t="s">
        <v>3</v>
      </c>
      <c r="BH161">
        <v>0</v>
      </c>
      <c r="BI161">
        <v>4</v>
      </c>
      <c r="BJ161" t="s">
        <v>156</v>
      </c>
      <c r="BM161">
        <v>0</v>
      </c>
      <c r="BN161">
        <v>0</v>
      </c>
      <c r="BO161" t="s">
        <v>3</v>
      </c>
      <c r="BP161">
        <v>0</v>
      </c>
      <c r="BQ161">
        <v>1</v>
      </c>
      <c r="BR161">
        <v>0</v>
      </c>
      <c r="BS161">
        <v>1</v>
      </c>
      <c r="BT161">
        <v>1</v>
      </c>
      <c r="BU161">
        <v>1</v>
      </c>
      <c r="BV161">
        <v>1</v>
      </c>
      <c r="BW161">
        <v>1</v>
      </c>
      <c r="BX161">
        <v>1</v>
      </c>
      <c r="BY161" t="s">
        <v>3</v>
      </c>
      <c r="BZ161">
        <v>70</v>
      </c>
      <c r="CA161">
        <v>10</v>
      </c>
      <c r="CB161" t="s">
        <v>3</v>
      </c>
      <c r="CE161">
        <v>0</v>
      </c>
      <c r="CF161">
        <v>0</v>
      </c>
      <c r="CG161">
        <v>0</v>
      </c>
      <c r="CM161">
        <v>0</v>
      </c>
      <c r="CN161" t="s">
        <v>3</v>
      </c>
      <c r="CO161">
        <v>0</v>
      </c>
      <c r="CP161">
        <f t="shared" si="143"/>
        <v>43956.28</v>
      </c>
      <c r="CQ161">
        <f t="shared" si="144"/>
        <v>56.45</v>
      </c>
      <c r="CR161">
        <f>((((ET161)*BB161-(EU161)*BS161)+AE161*BS161)*AV161)</f>
        <v>10.95</v>
      </c>
      <c r="CS161">
        <f t="shared" si="145"/>
        <v>0.03</v>
      </c>
      <c r="CT161">
        <f t="shared" si="146"/>
        <v>1605.85</v>
      </c>
      <c r="CU161">
        <f t="shared" si="147"/>
        <v>0</v>
      </c>
      <c r="CV161">
        <f t="shared" si="148"/>
        <v>2.42</v>
      </c>
      <c r="CW161">
        <f t="shared" si="149"/>
        <v>0</v>
      </c>
      <c r="CX161">
        <f t="shared" si="150"/>
        <v>0</v>
      </c>
      <c r="CY161">
        <f t="shared" si="151"/>
        <v>29529.976000000002</v>
      </c>
      <c r="CZ161">
        <f t="shared" si="152"/>
        <v>4218.5680000000002</v>
      </c>
      <c r="DC161" t="s">
        <v>3</v>
      </c>
      <c r="DD161" t="s">
        <v>3</v>
      </c>
      <c r="DE161" t="s">
        <v>3</v>
      </c>
      <c r="DF161" t="s">
        <v>3</v>
      </c>
      <c r="DG161" t="s">
        <v>3</v>
      </c>
      <c r="DH161" t="s">
        <v>3</v>
      </c>
      <c r="DI161" t="s">
        <v>3</v>
      </c>
      <c r="DJ161" t="s">
        <v>3</v>
      </c>
      <c r="DK161" t="s">
        <v>3</v>
      </c>
      <c r="DL161" t="s">
        <v>3</v>
      </c>
      <c r="DM161" t="s">
        <v>3</v>
      </c>
      <c r="DN161">
        <v>0</v>
      </c>
      <c r="DO161">
        <v>0</v>
      </c>
      <c r="DP161">
        <v>1</v>
      </c>
      <c r="DQ161">
        <v>1</v>
      </c>
      <c r="DU161">
        <v>1003</v>
      </c>
      <c r="DV161" t="s">
        <v>18</v>
      </c>
      <c r="DW161" t="s">
        <v>18</v>
      </c>
      <c r="DX161">
        <v>100</v>
      </c>
      <c r="DZ161" t="s">
        <v>3</v>
      </c>
      <c r="EA161" t="s">
        <v>3</v>
      </c>
      <c r="EB161" t="s">
        <v>3</v>
      </c>
      <c r="EC161" t="s">
        <v>3</v>
      </c>
      <c r="EE161">
        <v>1441815344</v>
      </c>
      <c r="EF161">
        <v>1</v>
      </c>
      <c r="EG161" t="s">
        <v>21</v>
      </c>
      <c r="EH161">
        <v>0</v>
      </c>
      <c r="EI161" t="s">
        <v>3</v>
      </c>
      <c r="EJ161">
        <v>4</v>
      </c>
      <c r="EK161">
        <v>0</v>
      </c>
      <c r="EL161" t="s">
        <v>22</v>
      </c>
      <c r="EM161" t="s">
        <v>23</v>
      </c>
      <c r="EO161" t="s">
        <v>3</v>
      </c>
      <c r="EQ161">
        <v>1024</v>
      </c>
      <c r="ER161">
        <v>1673.25</v>
      </c>
      <c r="ES161">
        <v>56.45</v>
      </c>
      <c r="ET161">
        <v>10.95</v>
      </c>
      <c r="EU161">
        <v>0.03</v>
      </c>
      <c r="EV161">
        <v>1605.85</v>
      </c>
      <c r="EW161">
        <v>2.42</v>
      </c>
      <c r="EX161">
        <v>0</v>
      </c>
      <c r="EY161">
        <v>0</v>
      </c>
      <c r="FQ161">
        <v>0</v>
      </c>
      <c r="FR161">
        <f t="shared" si="153"/>
        <v>0</v>
      </c>
      <c r="FS161">
        <v>0</v>
      </c>
      <c r="FX161">
        <v>70</v>
      </c>
      <c r="FY161">
        <v>10</v>
      </c>
      <c r="GA161" t="s">
        <v>3</v>
      </c>
      <c r="GD161">
        <v>0</v>
      </c>
      <c r="GF161">
        <v>1032671561</v>
      </c>
      <c r="GG161">
        <v>2</v>
      </c>
      <c r="GH161">
        <v>1</v>
      </c>
      <c r="GI161">
        <v>-2</v>
      </c>
      <c r="GJ161">
        <v>0</v>
      </c>
      <c r="GK161">
        <f>ROUND(R161*(R12)/100,2)</f>
        <v>0.85</v>
      </c>
      <c r="GL161">
        <f t="shared" si="154"/>
        <v>0</v>
      </c>
      <c r="GM161">
        <f t="shared" si="155"/>
        <v>77705.679999999993</v>
      </c>
      <c r="GN161">
        <f t="shared" si="156"/>
        <v>0</v>
      </c>
      <c r="GO161">
        <f t="shared" si="157"/>
        <v>0</v>
      </c>
      <c r="GP161">
        <f t="shared" si="158"/>
        <v>77705.679999999993</v>
      </c>
      <c r="GR161">
        <v>0</v>
      </c>
      <c r="GS161">
        <v>3</v>
      </c>
      <c r="GT161">
        <v>0</v>
      </c>
      <c r="GU161" t="s">
        <v>3</v>
      </c>
      <c r="GV161">
        <f t="shared" si="159"/>
        <v>0</v>
      </c>
      <c r="GW161">
        <v>1</v>
      </c>
      <c r="GX161">
        <f t="shared" si="160"/>
        <v>0</v>
      </c>
      <c r="HA161">
        <v>0</v>
      </c>
      <c r="HB161">
        <v>0</v>
      </c>
      <c r="HC161">
        <f t="shared" si="161"/>
        <v>0</v>
      </c>
      <c r="HE161" t="s">
        <v>3</v>
      </c>
      <c r="HF161" t="s">
        <v>3</v>
      </c>
      <c r="HM161" t="s">
        <v>3</v>
      </c>
      <c r="HN161" t="s">
        <v>3</v>
      </c>
      <c r="HO161" t="s">
        <v>3</v>
      </c>
      <c r="HP161" t="s">
        <v>3</v>
      </c>
      <c r="HQ161" t="s">
        <v>3</v>
      </c>
      <c r="IK161">
        <v>0</v>
      </c>
    </row>
    <row r="162" spans="1:245" x14ac:dyDescent="0.2">
      <c r="A162">
        <v>17</v>
      </c>
      <c r="B162">
        <v>1</v>
      </c>
      <c r="D162">
        <f>ROW(EtalonRes!A73)</f>
        <v>73</v>
      </c>
      <c r="E162" t="s">
        <v>3</v>
      </c>
      <c r="F162" t="s">
        <v>157</v>
      </c>
      <c r="G162" t="s">
        <v>158</v>
      </c>
      <c r="H162" t="s">
        <v>18</v>
      </c>
      <c r="I162">
        <f>ROUND(2627/100,9)</f>
        <v>26.27</v>
      </c>
      <c r="J162">
        <v>0</v>
      </c>
      <c r="K162">
        <f>ROUND(2627/100,9)</f>
        <v>26.27</v>
      </c>
      <c r="O162">
        <f t="shared" si="129"/>
        <v>208233.09</v>
      </c>
      <c r="P162">
        <f t="shared" si="130"/>
        <v>1844.94</v>
      </c>
      <c r="Q162">
        <f t="shared" si="131"/>
        <v>1331.89</v>
      </c>
      <c r="R162">
        <f t="shared" si="132"/>
        <v>21.28</v>
      </c>
      <c r="S162">
        <f t="shared" si="133"/>
        <v>205056.26</v>
      </c>
      <c r="T162">
        <f t="shared" si="134"/>
        <v>0</v>
      </c>
      <c r="U162">
        <f t="shared" si="135"/>
        <v>279.51280000000003</v>
      </c>
      <c r="V162">
        <f t="shared" si="136"/>
        <v>0</v>
      </c>
      <c r="W162">
        <f t="shared" si="137"/>
        <v>0</v>
      </c>
      <c r="X162">
        <f t="shared" si="138"/>
        <v>143539.38</v>
      </c>
      <c r="Y162">
        <f t="shared" si="139"/>
        <v>20505.63</v>
      </c>
      <c r="AA162">
        <v>-1</v>
      </c>
      <c r="AB162">
        <f t="shared" si="140"/>
        <v>7926.65</v>
      </c>
      <c r="AC162">
        <f>ROUND((ES162),6)</f>
        <v>70.23</v>
      </c>
      <c r="AD162">
        <f>ROUND((((ET162)-(EU162))+AE162),6)</f>
        <v>50.7</v>
      </c>
      <c r="AE162">
        <f t="shared" si="162"/>
        <v>0.81</v>
      </c>
      <c r="AF162">
        <f t="shared" si="162"/>
        <v>7805.72</v>
      </c>
      <c r="AG162">
        <f t="shared" si="141"/>
        <v>0</v>
      </c>
      <c r="AH162">
        <f t="shared" si="163"/>
        <v>10.64</v>
      </c>
      <c r="AI162">
        <f t="shared" si="163"/>
        <v>0</v>
      </c>
      <c r="AJ162">
        <f t="shared" si="142"/>
        <v>0</v>
      </c>
      <c r="AK162">
        <v>7926.65</v>
      </c>
      <c r="AL162">
        <v>70.23</v>
      </c>
      <c r="AM162">
        <v>50.7</v>
      </c>
      <c r="AN162">
        <v>0.81</v>
      </c>
      <c r="AO162">
        <v>7805.72</v>
      </c>
      <c r="AP162">
        <v>0</v>
      </c>
      <c r="AQ162">
        <v>10.64</v>
      </c>
      <c r="AR162">
        <v>0</v>
      </c>
      <c r="AS162">
        <v>0</v>
      </c>
      <c r="AT162">
        <v>70</v>
      </c>
      <c r="AU162">
        <v>10</v>
      </c>
      <c r="AV162">
        <v>1</v>
      </c>
      <c r="AW162">
        <v>1</v>
      </c>
      <c r="AZ162">
        <v>1</v>
      </c>
      <c r="BA162">
        <v>1</v>
      </c>
      <c r="BB162">
        <v>1</v>
      </c>
      <c r="BC162">
        <v>1</v>
      </c>
      <c r="BD162" t="s">
        <v>3</v>
      </c>
      <c r="BE162" t="s">
        <v>3</v>
      </c>
      <c r="BF162" t="s">
        <v>3</v>
      </c>
      <c r="BG162" t="s">
        <v>3</v>
      </c>
      <c r="BH162">
        <v>0</v>
      </c>
      <c r="BI162">
        <v>4</v>
      </c>
      <c r="BJ162" t="s">
        <v>159</v>
      </c>
      <c r="BM162">
        <v>0</v>
      </c>
      <c r="BN162">
        <v>0</v>
      </c>
      <c r="BO162" t="s">
        <v>3</v>
      </c>
      <c r="BP162">
        <v>0</v>
      </c>
      <c r="BQ162">
        <v>1</v>
      </c>
      <c r="BR162">
        <v>0</v>
      </c>
      <c r="BS162">
        <v>1</v>
      </c>
      <c r="BT162">
        <v>1</v>
      </c>
      <c r="BU162">
        <v>1</v>
      </c>
      <c r="BV162">
        <v>1</v>
      </c>
      <c r="BW162">
        <v>1</v>
      </c>
      <c r="BX162">
        <v>1</v>
      </c>
      <c r="BY162" t="s">
        <v>3</v>
      </c>
      <c r="BZ162">
        <v>70</v>
      </c>
      <c r="CA162">
        <v>10</v>
      </c>
      <c r="CB162" t="s">
        <v>3</v>
      </c>
      <c r="CE162">
        <v>0</v>
      </c>
      <c r="CF162">
        <v>0</v>
      </c>
      <c r="CG162">
        <v>0</v>
      </c>
      <c r="CM162">
        <v>0</v>
      </c>
      <c r="CN162" t="s">
        <v>3</v>
      </c>
      <c r="CO162">
        <v>0</v>
      </c>
      <c r="CP162">
        <f t="shared" si="143"/>
        <v>208233.09</v>
      </c>
      <c r="CQ162">
        <f t="shared" si="144"/>
        <v>70.23</v>
      </c>
      <c r="CR162">
        <f>((((ET162)*BB162-(EU162)*BS162)+AE162*BS162)*AV162)</f>
        <v>50.7</v>
      </c>
      <c r="CS162">
        <f t="shared" si="145"/>
        <v>0.81</v>
      </c>
      <c r="CT162">
        <f t="shared" si="146"/>
        <v>7805.72</v>
      </c>
      <c r="CU162">
        <f t="shared" si="147"/>
        <v>0</v>
      </c>
      <c r="CV162">
        <f t="shared" si="148"/>
        <v>10.64</v>
      </c>
      <c r="CW162">
        <f t="shared" si="149"/>
        <v>0</v>
      </c>
      <c r="CX162">
        <f t="shared" si="150"/>
        <v>0</v>
      </c>
      <c r="CY162">
        <f t="shared" si="151"/>
        <v>143539.38200000001</v>
      </c>
      <c r="CZ162">
        <f t="shared" si="152"/>
        <v>20505.626</v>
      </c>
      <c r="DC162" t="s">
        <v>3</v>
      </c>
      <c r="DD162" t="s">
        <v>3</v>
      </c>
      <c r="DE162" t="s">
        <v>3</v>
      </c>
      <c r="DF162" t="s">
        <v>3</v>
      </c>
      <c r="DG162" t="s">
        <v>3</v>
      </c>
      <c r="DH162" t="s">
        <v>3</v>
      </c>
      <c r="DI162" t="s">
        <v>3</v>
      </c>
      <c r="DJ162" t="s">
        <v>3</v>
      </c>
      <c r="DK162" t="s">
        <v>3</v>
      </c>
      <c r="DL162" t="s">
        <v>3</v>
      </c>
      <c r="DM162" t="s">
        <v>3</v>
      </c>
      <c r="DN162">
        <v>0</v>
      </c>
      <c r="DO162">
        <v>0</v>
      </c>
      <c r="DP162">
        <v>1</v>
      </c>
      <c r="DQ162">
        <v>1</v>
      </c>
      <c r="DU162">
        <v>1003</v>
      </c>
      <c r="DV162" t="s">
        <v>18</v>
      </c>
      <c r="DW162" t="s">
        <v>18</v>
      </c>
      <c r="DX162">
        <v>100</v>
      </c>
      <c r="DZ162" t="s">
        <v>3</v>
      </c>
      <c r="EA162" t="s">
        <v>3</v>
      </c>
      <c r="EB162" t="s">
        <v>3</v>
      </c>
      <c r="EC162" t="s">
        <v>3</v>
      </c>
      <c r="EE162">
        <v>1441815344</v>
      </c>
      <c r="EF162">
        <v>1</v>
      </c>
      <c r="EG162" t="s">
        <v>21</v>
      </c>
      <c r="EH162">
        <v>0</v>
      </c>
      <c r="EI162" t="s">
        <v>3</v>
      </c>
      <c r="EJ162">
        <v>4</v>
      </c>
      <c r="EK162">
        <v>0</v>
      </c>
      <c r="EL162" t="s">
        <v>22</v>
      </c>
      <c r="EM162" t="s">
        <v>23</v>
      </c>
      <c r="EO162" t="s">
        <v>3</v>
      </c>
      <c r="EQ162">
        <v>1024</v>
      </c>
      <c r="ER162">
        <v>7926.65</v>
      </c>
      <c r="ES162">
        <v>70.23</v>
      </c>
      <c r="ET162">
        <v>50.7</v>
      </c>
      <c r="EU162">
        <v>0.81</v>
      </c>
      <c r="EV162">
        <v>7805.72</v>
      </c>
      <c r="EW162">
        <v>10.64</v>
      </c>
      <c r="EX162">
        <v>0</v>
      </c>
      <c r="EY162">
        <v>0</v>
      </c>
      <c r="FQ162">
        <v>0</v>
      </c>
      <c r="FR162">
        <f t="shared" si="153"/>
        <v>0</v>
      </c>
      <c r="FS162">
        <v>0</v>
      </c>
      <c r="FX162">
        <v>70</v>
      </c>
      <c r="FY162">
        <v>10</v>
      </c>
      <c r="GA162" t="s">
        <v>3</v>
      </c>
      <c r="GD162">
        <v>0</v>
      </c>
      <c r="GF162">
        <v>1087258960</v>
      </c>
      <c r="GG162">
        <v>2</v>
      </c>
      <c r="GH162">
        <v>1</v>
      </c>
      <c r="GI162">
        <v>-2</v>
      </c>
      <c r="GJ162">
        <v>0</v>
      </c>
      <c r="GK162">
        <f>ROUND(R162*(R12)/100,2)</f>
        <v>22.98</v>
      </c>
      <c r="GL162">
        <f t="shared" si="154"/>
        <v>0</v>
      </c>
      <c r="GM162">
        <f t="shared" si="155"/>
        <v>372301.08</v>
      </c>
      <c r="GN162">
        <f t="shared" si="156"/>
        <v>0</v>
      </c>
      <c r="GO162">
        <f t="shared" si="157"/>
        <v>0</v>
      </c>
      <c r="GP162">
        <f t="shared" si="158"/>
        <v>372301.08</v>
      </c>
      <c r="GR162">
        <v>0</v>
      </c>
      <c r="GS162">
        <v>3</v>
      </c>
      <c r="GT162">
        <v>0</v>
      </c>
      <c r="GU162" t="s">
        <v>3</v>
      </c>
      <c r="GV162">
        <f t="shared" si="159"/>
        <v>0</v>
      </c>
      <c r="GW162">
        <v>1</v>
      </c>
      <c r="GX162">
        <f t="shared" si="160"/>
        <v>0</v>
      </c>
      <c r="HA162">
        <v>0</v>
      </c>
      <c r="HB162">
        <v>0</v>
      </c>
      <c r="HC162">
        <f t="shared" si="161"/>
        <v>0</v>
      </c>
      <c r="HE162" t="s">
        <v>3</v>
      </c>
      <c r="HF162" t="s">
        <v>3</v>
      </c>
      <c r="HM162" t="s">
        <v>3</v>
      </c>
      <c r="HN162" t="s">
        <v>3</v>
      </c>
      <c r="HO162" t="s">
        <v>3</v>
      </c>
      <c r="HP162" t="s">
        <v>3</v>
      </c>
      <c r="HQ162" t="s">
        <v>3</v>
      </c>
      <c r="IK162">
        <v>0</v>
      </c>
    </row>
    <row r="163" spans="1:245" x14ac:dyDescent="0.2">
      <c r="A163">
        <v>17</v>
      </c>
      <c r="B163">
        <v>1</v>
      </c>
      <c r="D163">
        <f>ROW(EtalonRes!A76)</f>
        <v>76</v>
      </c>
      <c r="E163" t="s">
        <v>160</v>
      </c>
      <c r="F163" t="s">
        <v>161</v>
      </c>
      <c r="G163" t="s">
        <v>162</v>
      </c>
      <c r="H163" t="s">
        <v>33</v>
      </c>
      <c r="I163">
        <f>ROUND(79,9)</f>
        <v>79</v>
      </c>
      <c r="J163">
        <v>0</v>
      </c>
      <c r="K163">
        <f>ROUND(79,9)</f>
        <v>79</v>
      </c>
      <c r="O163">
        <f t="shared" si="129"/>
        <v>7021.52</v>
      </c>
      <c r="P163">
        <f t="shared" si="130"/>
        <v>173.8</v>
      </c>
      <c r="Q163">
        <f t="shared" si="131"/>
        <v>18.170000000000002</v>
      </c>
      <c r="R163">
        <f t="shared" si="132"/>
        <v>0</v>
      </c>
      <c r="S163">
        <f t="shared" si="133"/>
        <v>6829.55</v>
      </c>
      <c r="T163">
        <f t="shared" si="134"/>
        <v>0</v>
      </c>
      <c r="U163">
        <f t="shared" si="135"/>
        <v>11.06</v>
      </c>
      <c r="V163">
        <f t="shared" si="136"/>
        <v>0</v>
      </c>
      <c r="W163">
        <f t="shared" si="137"/>
        <v>0</v>
      </c>
      <c r="X163">
        <f t="shared" si="138"/>
        <v>4780.6899999999996</v>
      </c>
      <c r="Y163">
        <f t="shared" si="139"/>
        <v>682.96</v>
      </c>
      <c r="AA163">
        <v>1470944657</v>
      </c>
      <c r="AB163">
        <f t="shared" si="140"/>
        <v>88.88</v>
      </c>
      <c r="AC163">
        <f>ROUND((ES163),6)</f>
        <v>2.2000000000000002</v>
      </c>
      <c r="AD163">
        <f>ROUND((((ET163)-(EU163))+AE163),6)</f>
        <v>0.23</v>
      </c>
      <c r="AE163">
        <f t="shared" si="162"/>
        <v>0</v>
      </c>
      <c r="AF163">
        <f t="shared" si="162"/>
        <v>86.45</v>
      </c>
      <c r="AG163">
        <f t="shared" si="141"/>
        <v>0</v>
      </c>
      <c r="AH163">
        <f t="shared" si="163"/>
        <v>0.14000000000000001</v>
      </c>
      <c r="AI163">
        <f t="shared" si="163"/>
        <v>0</v>
      </c>
      <c r="AJ163">
        <f t="shared" si="142"/>
        <v>0</v>
      </c>
      <c r="AK163">
        <v>88.88</v>
      </c>
      <c r="AL163">
        <v>2.2000000000000002</v>
      </c>
      <c r="AM163">
        <v>0.23</v>
      </c>
      <c r="AN163">
        <v>0</v>
      </c>
      <c r="AO163">
        <v>86.45</v>
      </c>
      <c r="AP163">
        <v>0</v>
      </c>
      <c r="AQ163">
        <v>0.14000000000000001</v>
      </c>
      <c r="AR163">
        <v>0</v>
      </c>
      <c r="AS163">
        <v>0</v>
      </c>
      <c r="AT163">
        <v>70</v>
      </c>
      <c r="AU163">
        <v>10</v>
      </c>
      <c r="AV163">
        <v>1</v>
      </c>
      <c r="AW163">
        <v>1</v>
      </c>
      <c r="AZ163">
        <v>1</v>
      </c>
      <c r="BA163">
        <v>1</v>
      </c>
      <c r="BB163">
        <v>1</v>
      </c>
      <c r="BC163">
        <v>1</v>
      </c>
      <c r="BD163" t="s">
        <v>3</v>
      </c>
      <c r="BE163" t="s">
        <v>3</v>
      </c>
      <c r="BF163" t="s">
        <v>3</v>
      </c>
      <c r="BG163" t="s">
        <v>3</v>
      </c>
      <c r="BH163">
        <v>0</v>
      </c>
      <c r="BI163">
        <v>4</v>
      </c>
      <c r="BJ163" t="s">
        <v>163</v>
      </c>
      <c r="BM163">
        <v>0</v>
      </c>
      <c r="BN163">
        <v>0</v>
      </c>
      <c r="BO163" t="s">
        <v>3</v>
      </c>
      <c r="BP163">
        <v>0</v>
      </c>
      <c r="BQ163">
        <v>1</v>
      </c>
      <c r="BR163">
        <v>0</v>
      </c>
      <c r="BS163">
        <v>1</v>
      </c>
      <c r="BT163">
        <v>1</v>
      </c>
      <c r="BU163">
        <v>1</v>
      </c>
      <c r="BV163">
        <v>1</v>
      </c>
      <c r="BW163">
        <v>1</v>
      </c>
      <c r="BX163">
        <v>1</v>
      </c>
      <c r="BY163" t="s">
        <v>3</v>
      </c>
      <c r="BZ163">
        <v>70</v>
      </c>
      <c r="CA163">
        <v>10</v>
      </c>
      <c r="CB163" t="s">
        <v>3</v>
      </c>
      <c r="CE163">
        <v>0</v>
      </c>
      <c r="CF163">
        <v>0</v>
      </c>
      <c r="CG163">
        <v>0</v>
      </c>
      <c r="CM163">
        <v>0</v>
      </c>
      <c r="CN163" t="s">
        <v>3</v>
      </c>
      <c r="CO163">
        <v>0</v>
      </c>
      <c r="CP163">
        <f t="shared" si="143"/>
        <v>7021.52</v>
      </c>
      <c r="CQ163">
        <f t="shared" si="144"/>
        <v>2.2000000000000002</v>
      </c>
      <c r="CR163">
        <f>((((ET163)*BB163-(EU163)*BS163)+AE163*BS163)*AV163)</f>
        <v>0.23</v>
      </c>
      <c r="CS163">
        <f t="shared" si="145"/>
        <v>0</v>
      </c>
      <c r="CT163">
        <f t="shared" si="146"/>
        <v>86.45</v>
      </c>
      <c r="CU163">
        <f t="shared" si="147"/>
        <v>0</v>
      </c>
      <c r="CV163">
        <f t="shared" si="148"/>
        <v>0.14000000000000001</v>
      </c>
      <c r="CW163">
        <f t="shared" si="149"/>
        <v>0</v>
      </c>
      <c r="CX163">
        <f t="shared" si="150"/>
        <v>0</v>
      </c>
      <c r="CY163">
        <f t="shared" si="151"/>
        <v>4780.6850000000004</v>
      </c>
      <c r="CZ163">
        <f t="shared" si="152"/>
        <v>682.95500000000004</v>
      </c>
      <c r="DC163" t="s">
        <v>3</v>
      </c>
      <c r="DD163" t="s">
        <v>3</v>
      </c>
      <c r="DE163" t="s">
        <v>3</v>
      </c>
      <c r="DF163" t="s">
        <v>3</v>
      </c>
      <c r="DG163" t="s">
        <v>3</v>
      </c>
      <c r="DH163" t="s">
        <v>3</v>
      </c>
      <c r="DI163" t="s">
        <v>3</v>
      </c>
      <c r="DJ163" t="s">
        <v>3</v>
      </c>
      <c r="DK163" t="s">
        <v>3</v>
      </c>
      <c r="DL163" t="s">
        <v>3</v>
      </c>
      <c r="DM163" t="s">
        <v>3</v>
      </c>
      <c r="DN163">
        <v>0</v>
      </c>
      <c r="DO163">
        <v>0</v>
      </c>
      <c r="DP163">
        <v>1</v>
      </c>
      <c r="DQ163">
        <v>1</v>
      </c>
      <c r="DU163">
        <v>16987630</v>
      </c>
      <c r="DV163" t="s">
        <v>33</v>
      </c>
      <c r="DW163" t="s">
        <v>33</v>
      </c>
      <c r="DX163">
        <v>1</v>
      </c>
      <c r="DZ163" t="s">
        <v>3</v>
      </c>
      <c r="EA163" t="s">
        <v>3</v>
      </c>
      <c r="EB163" t="s">
        <v>3</v>
      </c>
      <c r="EC163" t="s">
        <v>3</v>
      </c>
      <c r="EE163">
        <v>1441815344</v>
      </c>
      <c r="EF163">
        <v>1</v>
      </c>
      <c r="EG163" t="s">
        <v>21</v>
      </c>
      <c r="EH163">
        <v>0</v>
      </c>
      <c r="EI163" t="s">
        <v>3</v>
      </c>
      <c r="EJ163">
        <v>4</v>
      </c>
      <c r="EK163">
        <v>0</v>
      </c>
      <c r="EL163" t="s">
        <v>22</v>
      </c>
      <c r="EM163" t="s">
        <v>23</v>
      </c>
      <c r="EO163" t="s">
        <v>3</v>
      </c>
      <c r="EQ163">
        <v>0</v>
      </c>
      <c r="ER163">
        <v>88.88</v>
      </c>
      <c r="ES163">
        <v>2.2000000000000002</v>
      </c>
      <c r="ET163">
        <v>0.23</v>
      </c>
      <c r="EU163">
        <v>0</v>
      </c>
      <c r="EV163">
        <v>86.45</v>
      </c>
      <c r="EW163">
        <v>0.14000000000000001</v>
      </c>
      <c r="EX163">
        <v>0</v>
      </c>
      <c r="EY163">
        <v>0</v>
      </c>
      <c r="FQ163">
        <v>0</v>
      </c>
      <c r="FR163">
        <f t="shared" si="153"/>
        <v>0</v>
      </c>
      <c r="FS163">
        <v>0</v>
      </c>
      <c r="FX163">
        <v>70</v>
      </c>
      <c r="FY163">
        <v>10</v>
      </c>
      <c r="GA163" t="s">
        <v>3</v>
      </c>
      <c r="GD163">
        <v>0</v>
      </c>
      <c r="GF163">
        <v>-129403832</v>
      </c>
      <c r="GG163">
        <v>2</v>
      </c>
      <c r="GH163">
        <v>1</v>
      </c>
      <c r="GI163">
        <v>-2</v>
      </c>
      <c r="GJ163">
        <v>0</v>
      </c>
      <c r="GK163">
        <f>ROUND(R163*(R12)/100,2)</f>
        <v>0</v>
      </c>
      <c r="GL163">
        <f t="shared" si="154"/>
        <v>0</v>
      </c>
      <c r="GM163">
        <f t="shared" si="155"/>
        <v>12485.17</v>
      </c>
      <c r="GN163">
        <f t="shared" si="156"/>
        <v>0</v>
      </c>
      <c r="GO163">
        <f t="shared" si="157"/>
        <v>0</v>
      </c>
      <c r="GP163">
        <f t="shared" si="158"/>
        <v>12485.17</v>
      </c>
      <c r="GR163">
        <v>0</v>
      </c>
      <c r="GS163">
        <v>3</v>
      </c>
      <c r="GT163">
        <v>0</v>
      </c>
      <c r="GU163" t="s">
        <v>3</v>
      </c>
      <c r="GV163">
        <f t="shared" si="159"/>
        <v>0</v>
      </c>
      <c r="GW163">
        <v>1</v>
      </c>
      <c r="GX163">
        <f t="shared" si="160"/>
        <v>0</v>
      </c>
      <c r="HA163">
        <v>0</v>
      </c>
      <c r="HB163">
        <v>0</v>
      </c>
      <c r="HC163">
        <f t="shared" si="161"/>
        <v>0</v>
      </c>
      <c r="HE163" t="s">
        <v>3</v>
      </c>
      <c r="HF163" t="s">
        <v>3</v>
      </c>
      <c r="HM163" t="s">
        <v>3</v>
      </c>
      <c r="HN163" t="s">
        <v>3</v>
      </c>
      <c r="HO163" t="s">
        <v>3</v>
      </c>
      <c r="HP163" t="s">
        <v>3</v>
      </c>
      <c r="HQ163" t="s">
        <v>3</v>
      </c>
      <c r="IK163">
        <v>0</v>
      </c>
    </row>
    <row r="164" spans="1:245" x14ac:dyDescent="0.2">
      <c r="A164">
        <v>17</v>
      </c>
      <c r="B164">
        <v>1</v>
      </c>
      <c r="D164">
        <f>ROW(EtalonRes!A77)</f>
        <v>77</v>
      </c>
      <c r="E164" t="s">
        <v>3</v>
      </c>
      <c r="F164" t="s">
        <v>164</v>
      </c>
      <c r="G164" t="s">
        <v>165</v>
      </c>
      <c r="H164" t="s">
        <v>53</v>
      </c>
      <c r="I164">
        <f>ROUND((79)/10,9)</f>
        <v>7.9</v>
      </c>
      <c r="J164">
        <v>0</v>
      </c>
      <c r="K164">
        <f>ROUND((79)/10,9)</f>
        <v>7.9</v>
      </c>
      <c r="O164">
        <f t="shared" si="129"/>
        <v>4925.1000000000004</v>
      </c>
      <c r="P164">
        <f t="shared" si="130"/>
        <v>0</v>
      </c>
      <c r="Q164">
        <f t="shared" si="131"/>
        <v>0</v>
      </c>
      <c r="R164">
        <f t="shared" si="132"/>
        <v>0</v>
      </c>
      <c r="S164">
        <f t="shared" si="133"/>
        <v>4925.1000000000004</v>
      </c>
      <c r="T164">
        <f t="shared" si="134"/>
        <v>0</v>
      </c>
      <c r="U164">
        <f t="shared" si="135"/>
        <v>9.7170000000000005</v>
      </c>
      <c r="V164">
        <f t="shared" si="136"/>
        <v>0</v>
      </c>
      <c r="W164">
        <f t="shared" si="137"/>
        <v>0</v>
      </c>
      <c r="X164">
        <f t="shared" si="138"/>
        <v>3447.57</v>
      </c>
      <c r="Y164">
        <f t="shared" si="139"/>
        <v>492.51</v>
      </c>
      <c r="AA164">
        <v>-1</v>
      </c>
      <c r="AB164">
        <f t="shared" si="140"/>
        <v>623.42999999999995</v>
      </c>
      <c r="AC164">
        <f>ROUND(((ES164*3)),6)</f>
        <v>0</v>
      </c>
      <c r="AD164">
        <f>ROUND(((((ET164*3))-((EU164*3)))+AE164),6)</f>
        <v>0</v>
      </c>
      <c r="AE164">
        <f>ROUND(((EU164*3)),6)</f>
        <v>0</v>
      </c>
      <c r="AF164">
        <f>ROUND(((EV164*3)),6)</f>
        <v>623.42999999999995</v>
      </c>
      <c r="AG164">
        <f t="shared" si="141"/>
        <v>0</v>
      </c>
      <c r="AH164">
        <f>((EW164*3))</f>
        <v>1.23</v>
      </c>
      <c r="AI164">
        <f>((EX164*3))</f>
        <v>0</v>
      </c>
      <c r="AJ164">
        <f t="shared" si="142"/>
        <v>0</v>
      </c>
      <c r="AK164">
        <v>207.81</v>
      </c>
      <c r="AL164">
        <v>0</v>
      </c>
      <c r="AM164">
        <v>0</v>
      </c>
      <c r="AN164">
        <v>0</v>
      </c>
      <c r="AO164">
        <v>207.81</v>
      </c>
      <c r="AP164">
        <v>0</v>
      </c>
      <c r="AQ164">
        <v>0.41</v>
      </c>
      <c r="AR164">
        <v>0</v>
      </c>
      <c r="AS164">
        <v>0</v>
      </c>
      <c r="AT164">
        <v>70</v>
      </c>
      <c r="AU164">
        <v>10</v>
      </c>
      <c r="AV164">
        <v>1</v>
      </c>
      <c r="AW164">
        <v>1</v>
      </c>
      <c r="AZ164">
        <v>1</v>
      </c>
      <c r="BA164">
        <v>1</v>
      </c>
      <c r="BB164">
        <v>1</v>
      </c>
      <c r="BC164">
        <v>1</v>
      </c>
      <c r="BD164" t="s">
        <v>3</v>
      </c>
      <c r="BE164" t="s">
        <v>3</v>
      </c>
      <c r="BF164" t="s">
        <v>3</v>
      </c>
      <c r="BG164" t="s">
        <v>3</v>
      </c>
      <c r="BH164">
        <v>0</v>
      </c>
      <c r="BI164">
        <v>4</v>
      </c>
      <c r="BJ164" t="s">
        <v>166</v>
      </c>
      <c r="BM164">
        <v>0</v>
      </c>
      <c r="BN164">
        <v>0</v>
      </c>
      <c r="BO164" t="s">
        <v>3</v>
      </c>
      <c r="BP164">
        <v>0</v>
      </c>
      <c r="BQ164">
        <v>1</v>
      </c>
      <c r="BR164">
        <v>0</v>
      </c>
      <c r="BS164">
        <v>1</v>
      </c>
      <c r="BT164">
        <v>1</v>
      </c>
      <c r="BU164">
        <v>1</v>
      </c>
      <c r="BV164">
        <v>1</v>
      </c>
      <c r="BW164">
        <v>1</v>
      </c>
      <c r="BX164">
        <v>1</v>
      </c>
      <c r="BY164" t="s">
        <v>3</v>
      </c>
      <c r="BZ164">
        <v>70</v>
      </c>
      <c r="CA164">
        <v>10</v>
      </c>
      <c r="CB164" t="s">
        <v>3</v>
      </c>
      <c r="CE164">
        <v>0</v>
      </c>
      <c r="CF164">
        <v>0</v>
      </c>
      <c r="CG164">
        <v>0</v>
      </c>
      <c r="CM164">
        <v>0</v>
      </c>
      <c r="CN164" t="s">
        <v>3</v>
      </c>
      <c r="CO164">
        <v>0</v>
      </c>
      <c r="CP164">
        <f t="shared" si="143"/>
        <v>4925.1000000000004</v>
      </c>
      <c r="CQ164">
        <f t="shared" si="144"/>
        <v>0</v>
      </c>
      <c r="CR164">
        <f>(((((ET164*3))*BB164-((EU164*3))*BS164)+AE164*BS164)*AV164)</f>
        <v>0</v>
      </c>
      <c r="CS164">
        <f t="shared" si="145"/>
        <v>0</v>
      </c>
      <c r="CT164">
        <f t="shared" si="146"/>
        <v>623.42999999999995</v>
      </c>
      <c r="CU164">
        <f t="shared" si="147"/>
        <v>0</v>
      </c>
      <c r="CV164">
        <f t="shared" si="148"/>
        <v>1.23</v>
      </c>
      <c r="CW164">
        <f t="shared" si="149"/>
        <v>0</v>
      </c>
      <c r="CX164">
        <f t="shared" si="150"/>
        <v>0</v>
      </c>
      <c r="CY164">
        <f t="shared" si="151"/>
        <v>3447.57</v>
      </c>
      <c r="CZ164">
        <f t="shared" si="152"/>
        <v>492.51</v>
      </c>
      <c r="DC164" t="s">
        <v>3</v>
      </c>
      <c r="DD164" t="s">
        <v>167</v>
      </c>
      <c r="DE164" t="s">
        <v>167</v>
      </c>
      <c r="DF164" t="s">
        <v>167</v>
      </c>
      <c r="DG164" t="s">
        <v>167</v>
      </c>
      <c r="DH164" t="s">
        <v>3</v>
      </c>
      <c r="DI164" t="s">
        <v>167</v>
      </c>
      <c r="DJ164" t="s">
        <v>167</v>
      </c>
      <c r="DK164" t="s">
        <v>3</v>
      </c>
      <c r="DL164" t="s">
        <v>3</v>
      </c>
      <c r="DM164" t="s">
        <v>3</v>
      </c>
      <c r="DN164">
        <v>0</v>
      </c>
      <c r="DO164">
        <v>0</v>
      </c>
      <c r="DP164">
        <v>1</v>
      </c>
      <c r="DQ164">
        <v>1</v>
      </c>
      <c r="DU164">
        <v>16987630</v>
      </c>
      <c r="DV164" t="s">
        <v>53</v>
      </c>
      <c r="DW164" t="s">
        <v>53</v>
      </c>
      <c r="DX164">
        <v>10</v>
      </c>
      <c r="DZ164" t="s">
        <v>3</v>
      </c>
      <c r="EA164" t="s">
        <v>3</v>
      </c>
      <c r="EB164" t="s">
        <v>3</v>
      </c>
      <c r="EC164" t="s">
        <v>3</v>
      </c>
      <c r="EE164">
        <v>1441815344</v>
      </c>
      <c r="EF164">
        <v>1</v>
      </c>
      <c r="EG164" t="s">
        <v>21</v>
      </c>
      <c r="EH164">
        <v>0</v>
      </c>
      <c r="EI164" t="s">
        <v>3</v>
      </c>
      <c r="EJ164">
        <v>4</v>
      </c>
      <c r="EK164">
        <v>0</v>
      </c>
      <c r="EL164" t="s">
        <v>22</v>
      </c>
      <c r="EM164" t="s">
        <v>23</v>
      </c>
      <c r="EO164" t="s">
        <v>3</v>
      </c>
      <c r="EQ164">
        <v>1024</v>
      </c>
      <c r="ER164">
        <v>207.81</v>
      </c>
      <c r="ES164">
        <v>0</v>
      </c>
      <c r="ET164">
        <v>0</v>
      </c>
      <c r="EU164">
        <v>0</v>
      </c>
      <c r="EV164">
        <v>207.81</v>
      </c>
      <c r="EW164">
        <v>0.41</v>
      </c>
      <c r="EX164">
        <v>0</v>
      </c>
      <c r="EY164">
        <v>0</v>
      </c>
      <c r="FQ164">
        <v>0</v>
      </c>
      <c r="FR164">
        <f t="shared" si="153"/>
        <v>0</v>
      </c>
      <c r="FS164">
        <v>0</v>
      </c>
      <c r="FX164">
        <v>70</v>
      </c>
      <c r="FY164">
        <v>10</v>
      </c>
      <c r="GA164" t="s">
        <v>3</v>
      </c>
      <c r="GD164">
        <v>0</v>
      </c>
      <c r="GF164">
        <v>1497006217</v>
      </c>
      <c r="GG164">
        <v>2</v>
      </c>
      <c r="GH164">
        <v>1</v>
      </c>
      <c r="GI164">
        <v>-2</v>
      </c>
      <c r="GJ164">
        <v>0</v>
      </c>
      <c r="GK164">
        <f>ROUND(R164*(R12)/100,2)</f>
        <v>0</v>
      </c>
      <c r="GL164">
        <f t="shared" si="154"/>
        <v>0</v>
      </c>
      <c r="GM164">
        <f t="shared" si="155"/>
        <v>8865.18</v>
      </c>
      <c r="GN164">
        <f t="shared" si="156"/>
        <v>0</v>
      </c>
      <c r="GO164">
        <f t="shared" si="157"/>
        <v>0</v>
      </c>
      <c r="GP164">
        <f t="shared" si="158"/>
        <v>8865.18</v>
      </c>
      <c r="GR164">
        <v>0</v>
      </c>
      <c r="GS164">
        <v>3</v>
      </c>
      <c r="GT164">
        <v>0</v>
      </c>
      <c r="GU164" t="s">
        <v>3</v>
      </c>
      <c r="GV164">
        <f t="shared" si="159"/>
        <v>0</v>
      </c>
      <c r="GW164">
        <v>1</v>
      </c>
      <c r="GX164">
        <f t="shared" si="160"/>
        <v>0</v>
      </c>
      <c r="HA164">
        <v>0</v>
      </c>
      <c r="HB164">
        <v>0</v>
      </c>
      <c r="HC164">
        <f t="shared" si="161"/>
        <v>0</v>
      </c>
      <c r="HE164" t="s">
        <v>3</v>
      </c>
      <c r="HF164" t="s">
        <v>3</v>
      </c>
      <c r="HM164" t="s">
        <v>3</v>
      </c>
      <c r="HN164" t="s">
        <v>3</v>
      </c>
      <c r="HO164" t="s">
        <v>3</v>
      </c>
      <c r="HP164" t="s">
        <v>3</v>
      </c>
      <c r="HQ164" t="s">
        <v>3</v>
      </c>
      <c r="IK164">
        <v>0</v>
      </c>
    </row>
    <row r="165" spans="1:245" x14ac:dyDescent="0.2">
      <c r="A165">
        <v>17</v>
      </c>
      <c r="B165">
        <v>1</v>
      </c>
      <c r="D165">
        <f>ROW(EtalonRes!A79)</f>
        <v>79</v>
      </c>
      <c r="E165" t="s">
        <v>168</v>
      </c>
      <c r="F165" t="s">
        <v>169</v>
      </c>
      <c r="G165" t="s">
        <v>170</v>
      </c>
      <c r="H165" t="s">
        <v>33</v>
      </c>
      <c r="I165">
        <v>8</v>
      </c>
      <c r="J165">
        <v>0</v>
      </c>
      <c r="K165">
        <v>8</v>
      </c>
      <c r="O165">
        <f t="shared" si="129"/>
        <v>9157.76</v>
      </c>
      <c r="P165">
        <f t="shared" si="130"/>
        <v>0</v>
      </c>
      <c r="Q165">
        <f t="shared" si="131"/>
        <v>2501.7600000000002</v>
      </c>
      <c r="R165">
        <f t="shared" si="132"/>
        <v>1586.24</v>
      </c>
      <c r="S165">
        <f t="shared" si="133"/>
        <v>6656</v>
      </c>
      <c r="T165">
        <f t="shared" si="134"/>
        <v>0</v>
      </c>
      <c r="U165">
        <f t="shared" si="135"/>
        <v>11.84</v>
      </c>
      <c r="V165">
        <f t="shared" si="136"/>
        <v>0</v>
      </c>
      <c r="W165">
        <f t="shared" si="137"/>
        <v>0</v>
      </c>
      <c r="X165">
        <f t="shared" si="138"/>
        <v>4659.2</v>
      </c>
      <c r="Y165">
        <f t="shared" si="139"/>
        <v>665.6</v>
      </c>
      <c r="AA165">
        <v>1470944657</v>
      </c>
      <c r="AB165">
        <f t="shared" si="140"/>
        <v>1144.72</v>
      </c>
      <c r="AC165">
        <f>ROUND(((ES165*4)),6)</f>
        <v>0</v>
      </c>
      <c r="AD165">
        <f>ROUND(((((ET165*4))-((EU165*4)))+AE165),6)</f>
        <v>312.72000000000003</v>
      </c>
      <c r="AE165">
        <f>ROUND(((EU165*4)),6)</f>
        <v>198.28</v>
      </c>
      <c r="AF165">
        <f>ROUND(((EV165*4)),6)</f>
        <v>832</v>
      </c>
      <c r="AG165">
        <f t="shared" si="141"/>
        <v>0</v>
      </c>
      <c r="AH165">
        <f>((EW165*4))</f>
        <v>1.48</v>
      </c>
      <c r="AI165">
        <f>((EX165*4))</f>
        <v>0</v>
      </c>
      <c r="AJ165">
        <f t="shared" si="142"/>
        <v>0</v>
      </c>
      <c r="AK165">
        <v>286.18</v>
      </c>
      <c r="AL165">
        <v>0</v>
      </c>
      <c r="AM165">
        <v>78.180000000000007</v>
      </c>
      <c r="AN165">
        <v>49.57</v>
      </c>
      <c r="AO165">
        <v>208</v>
      </c>
      <c r="AP165">
        <v>0</v>
      </c>
      <c r="AQ165">
        <v>0.37</v>
      </c>
      <c r="AR165">
        <v>0</v>
      </c>
      <c r="AS165">
        <v>0</v>
      </c>
      <c r="AT165">
        <v>70</v>
      </c>
      <c r="AU165">
        <v>10</v>
      </c>
      <c r="AV165">
        <v>1</v>
      </c>
      <c r="AW165">
        <v>1</v>
      </c>
      <c r="AZ165">
        <v>1</v>
      </c>
      <c r="BA165">
        <v>1</v>
      </c>
      <c r="BB165">
        <v>1</v>
      </c>
      <c r="BC165">
        <v>1</v>
      </c>
      <c r="BD165" t="s">
        <v>3</v>
      </c>
      <c r="BE165" t="s">
        <v>3</v>
      </c>
      <c r="BF165" t="s">
        <v>3</v>
      </c>
      <c r="BG165" t="s">
        <v>3</v>
      </c>
      <c r="BH165">
        <v>0</v>
      </c>
      <c r="BI165">
        <v>4</v>
      </c>
      <c r="BJ165" t="s">
        <v>171</v>
      </c>
      <c r="BM165">
        <v>0</v>
      </c>
      <c r="BN165">
        <v>0</v>
      </c>
      <c r="BO165" t="s">
        <v>3</v>
      </c>
      <c r="BP165">
        <v>0</v>
      </c>
      <c r="BQ165">
        <v>1</v>
      </c>
      <c r="BR165">
        <v>0</v>
      </c>
      <c r="BS165">
        <v>1</v>
      </c>
      <c r="BT165">
        <v>1</v>
      </c>
      <c r="BU165">
        <v>1</v>
      </c>
      <c r="BV165">
        <v>1</v>
      </c>
      <c r="BW165">
        <v>1</v>
      </c>
      <c r="BX165">
        <v>1</v>
      </c>
      <c r="BY165" t="s">
        <v>3</v>
      </c>
      <c r="BZ165">
        <v>70</v>
      </c>
      <c r="CA165">
        <v>10</v>
      </c>
      <c r="CB165" t="s">
        <v>3</v>
      </c>
      <c r="CE165">
        <v>0</v>
      </c>
      <c r="CF165">
        <v>0</v>
      </c>
      <c r="CG165">
        <v>0</v>
      </c>
      <c r="CM165">
        <v>0</v>
      </c>
      <c r="CN165" t="s">
        <v>3</v>
      </c>
      <c r="CO165">
        <v>0</v>
      </c>
      <c r="CP165">
        <f t="shared" si="143"/>
        <v>9157.76</v>
      </c>
      <c r="CQ165">
        <f t="shared" si="144"/>
        <v>0</v>
      </c>
      <c r="CR165">
        <f>(((((ET165*4))*BB165-((EU165*4))*BS165)+AE165*BS165)*AV165)</f>
        <v>312.72000000000003</v>
      </c>
      <c r="CS165">
        <f t="shared" si="145"/>
        <v>198.28</v>
      </c>
      <c r="CT165">
        <f t="shared" si="146"/>
        <v>832</v>
      </c>
      <c r="CU165">
        <f t="shared" si="147"/>
        <v>0</v>
      </c>
      <c r="CV165">
        <f t="shared" si="148"/>
        <v>1.48</v>
      </c>
      <c r="CW165">
        <f t="shared" si="149"/>
        <v>0</v>
      </c>
      <c r="CX165">
        <f t="shared" si="150"/>
        <v>0</v>
      </c>
      <c r="CY165">
        <f t="shared" si="151"/>
        <v>4659.2</v>
      </c>
      <c r="CZ165">
        <f t="shared" si="152"/>
        <v>665.6</v>
      </c>
      <c r="DC165" t="s">
        <v>3</v>
      </c>
      <c r="DD165" t="s">
        <v>20</v>
      </c>
      <c r="DE165" t="s">
        <v>20</v>
      </c>
      <c r="DF165" t="s">
        <v>20</v>
      </c>
      <c r="DG165" t="s">
        <v>20</v>
      </c>
      <c r="DH165" t="s">
        <v>3</v>
      </c>
      <c r="DI165" t="s">
        <v>20</v>
      </c>
      <c r="DJ165" t="s">
        <v>20</v>
      </c>
      <c r="DK165" t="s">
        <v>3</v>
      </c>
      <c r="DL165" t="s">
        <v>3</v>
      </c>
      <c r="DM165" t="s">
        <v>3</v>
      </c>
      <c r="DN165">
        <v>0</v>
      </c>
      <c r="DO165">
        <v>0</v>
      </c>
      <c r="DP165">
        <v>1</v>
      </c>
      <c r="DQ165">
        <v>1</v>
      </c>
      <c r="DU165">
        <v>16987630</v>
      </c>
      <c r="DV165" t="s">
        <v>33</v>
      </c>
      <c r="DW165" t="s">
        <v>33</v>
      </c>
      <c r="DX165">
        <v>1</v>
      </c>
      <c r="DZ165" t="s">
        <v>3</v>
      </c>
      <c r="EA165" t="s">
        <v>3</v>
      </c>
      <c r="EB165" t="s">
        <v>3</v>
      </c>
      <c r="EC165" t="s">
        <v>3</v>
      </c>
      <c r="EE165">
        <v>1441815344</v>
      </c>
      <c r="EF165">
        <v>1</v>
      </c>
      <c r="EG165" t="s">
        <v>21</v>
      </c>
      <c r="EH165">
        <v>0</v>
      </c>
      <c r="EI165" t="s">
        <v>3</v>
      </c>
      <c r="EJ165">
        <v>4</v>
      </c>
      <c r="EK165">
        <v>0</v>
      </c>
      <c r="EL165" t="s">
        <v>22</v>
      </c>
      <c r="EM165" t="s">
        <v>23</v>
      </c>
      <c r="EO165" t="s">
        <v>3</v>
      </c>
      <c r="EQ165">
        <v>0</v>
      </c>
      <c r="ER165">
        <v>286.18</v>
      </c>
      <c r="ES165">
        <v>0</v>
      </c>
      <c r="ET165">
        <v>78.180000000000007</v>
      </c>
      <c r="EU165">
        <v>49.57</v>
      </c>
      <c r="EV165">
        <v>208</v>
      </c>
      <c r="EW165">
        <v>0.37</v>
      </c>
      <c r="EX165">
        <v>0</v>
      </c>
      <c r="EY165">
        <v>0</v>
      </c>
      <c r="FQ165">
        <v>0</v>
      </c>
      <c r="FR165">
        <f t="shared" si="153"/>
        <v>0</v>
      </c>
      <c r="FS165">
        <v>0</v>
      </c>
      <c r="FX165">
        <v>70</v>
      </c>
      <c r="FY165">
        <v>10</v>
      </c>
      <c r="GA165" t="s">
        <v>3</v>
      </c>
      <c r="GD165">
        <v>0</v>
      </c>
      <c r="GF165">
        <v>1734790670</v>
      </c>
      <c r="GG165">
        <v>2</v>
      </c>
      <c r="GH165">
        <v>1</v>
      </c>
      <c r="GI165">
        <v>-2</v>
      </c>
      <c r="GJ165">
        <v>0</v>
      </c>
      <c r="GK165">
        <f>ROUND(R165*(R12)/100,2)</f>
        <v>1713.14</v>
      </c>
      <c r="GL165">
        <f t="shared" si="154"/>
        <v>0</v>
      </c>
      <c r="GM165">
        <f t="shared" si="155"/>
        <v>16195.7</v>
      </c>
      <c r="GN165">
        <f t="shared" si="156"/>
        <v>0</v>
      </c>
      <c r="GO165">
        <f t="shared" si="157"/>
        <v>0</v>
      </c>
      <c r="GP165">
        <f t="shared" si="158"/>
        <v>16195.7</v>
      </c>
      <c r="GR165">
        <v>0</v>
      </c>
      <c r="GS165">
        <v>3</v>
      </c>
      <c r="GT165">
        <v>0</v>
      </c>
      <c r="GU165" t="s">
        <v>3</v>
      </c>
      <c r="GV165">
        <f t="shared" si="159"/>
        <v>0</v>
      </c>
      <c r="GW165">
        <v>1</v>
      </c>
      <c r="GX165">
        <f t="shared" si="160"/>
        <v>0</v>
      </c>
      <c r="HA165">
        <v>0</v>
      </c>
      <c r="HB165">
        <v>0</v>
      </c>
      <c r="HC165">
        <f t="shared" si="161"/>
        <v>0</v>
      </c>
      <c r="HE165" t="s">
        <v>3</v>
      </c>
      <c r="HF165" t="s">
        <v>3</v>
      </c>
      <c r="HM165" t="s">
        <v>3</v>
      </c>
      <c r="HN165" t="s">
        <v>3</v>
      </c>
      <c r="HO165" t="s">
        <v>3</v>
      </c>
      <c r="HP165" t="s">
        <v>3</v>
      </c>
      <c r="HQ165" t="s">
        <v>3</v>
      </c>
      <c r="IK165">
        <v>0</v>
      </c>
    </row>
    <row r="166" spans="1:245" x14ac:dyDescent="0.2">
      <c r="A166">
        <v>17</v>
      </c>
      <c r="B166">
        <v>1</v>
      </c>
      <c r="D166">
        <f>ROW(EtalonRes!A81)</f>
        <v>81</v>
      </c>
      <c r="E166" t="s">
        <v>172</v>
      </c>
      <c r="F166" t="s">
        <v>169</v>
      </c>
      <c r="G166" t="s">
        <v>173</v>
      </c>
      <c r="H166" t="s">
        <v>33</v>
      </c>
      <c r="I166">
        <v>124</v>
      </c>
      <c r="J166">
        <v>0</v>
      </c>
      <c r="K166">
        <v>124</v>
      </c>
      <c r="O166">
        <f t="shared" si="129"/>
        <v>70972.639999999999</v>
      </c>
      <c r="P166">
        <f t="shared" si="130"/>
        <v>0</v>
      </c>
      <c r="Q166">
        <f t="shared" si="131"/>
        <v>19388.64</v>
      </c>
      <c r="R166">
        <f t="shared" si="132"/>
        <v>12293.36</v>
      </c>
      <c r="S166">
        <f t="shared" si="133"/>
        <v>51584</v>
      </c>
      <c r="T166">
        <f t="shared" si="134"/>
        <v>0</v>
      </c>
      <c r="U166">
        <f t="shared" si="135"/>
        <v>91.76</v>
      </c>
      <c r="V166">
        <f t="shared" si="136"/>
        <v>0</v>
      </c>
      <c r="W166">
        <f t="shared" si="137"/>
        <v>0</v>
      </c>
      <c r="X166">
        <f t="shared" si="138"/>
        <v>36108.800000000003</v>
      </c>
      <c r="Y166">
        <f t="shared" si="139"/>
        <v>5158.3999999999996</v>
      </c>
      <c r="AA166">
        <v>1470944657</v>
      </c>
      <c r="AB166">
        <f t="shared" si="140"/>
        <v>572.36</v>
      </c>
      <c r="AC166">
        <f>ROUND(((ES166*2)),6)</f>
        <v>0</v>
      </c>
      <c r="AD166">
        <f>ROUND(((((ET166*2))-((EU166*2)))+AE166),6)</f>
        <v>156.36000000000001</v>
      </c>
      <c r="AE166">
        <f>ROUND(((EU166*2)),6)</f>
        <v>99.14</v>
      </c>
      <c r="AF166">
        <f>ROUND(((EV166*2)),6)</f>
        <v>416</v>
      </c>
      <c r="AG166">
        <f t="shared" si="141"/>
        <v>0</v>
      </c>
      <c r="AH166">
        <f>((EW166*2))</f>
        <v>0.74</v>
      </c>
      <c r="AI166">
        <f>((EX166*2))</f>
        <v>0</v>
      </c>
      <c r="AJ166">
        <f t="shared" si="142"/>
        <v>0</v>
      </c>
      <c r="AK166">
        <v>286.18</v>
      </c>
      <c r="AL166">
        <v>0</v>
      </c>
      <c r="AM166">
        <v>78.180000000000007</v>
      </c>
      <c r="AN166">
        <v>49.57</v>
      </c>
      <c r="AO166">
        <v>208</v>
      </c>
      <c r="AP166">
        <v>0</v>
      </c>
      <c r="AQ166">
        <v>0.37</v>
      </c>
      <c r="AR166">
        <v>0</v>
      </c>
      <c r="AS166">
        <v>0</v>
      </c>
      <c r="AT166">
        <v>70</v>
      </c>
      <c r="AU166">
        <v>10</v>
      </c>
      <c r="AV166">
        <v>1</v>
      </c>
      <c r="AW166">
        <v>1</v>
      </c>
      <c r="AZ166">
        <v>1</v>
      </c>
      <c r="BA166">
        <v>1</v>
      </c>
      <c r="BB166">
        <v>1</v>
      </c>
      <c r="BC166">
        <v>1</v>
      </c>
      <c r="BD166" t="s">
        <v>3</v>
      </c>
      <c r="BE166" t="s">
        <v>3</v>
      </c>
      <c r="BF166" t="s">
        <v>3</v>
      </c>
      <c r="BG166" t="s">
        <v>3</v>
      </c>
      <c r="BH166">
        <v>0</v>
      </c>
      <c r="BI166">
        <v>4</v>
      </c>
      <c r="BJ166" t="s">
        <v>171</v>
      </c>
      <c r="BM166">
        <v>0</v>
      </c>
      <c r="BN166">
        <v>0</v>
      </c>
      <c r="BO166" t="s">
        <v>3</v>
      </c>
      <c r="BP166">
        <v>0</v>
      </c>
      <c r="BQ166">
        <v>1</v>
      </c>
      <c r="BR166">
        <v>0</v>
      </c>
      <c r="BS166">
        <v>1</v>
      </c>
      <c r="BT166">
        <v>1</v>
      </c>
      <c r="BU166">
        <v>1</v>
      </c>
      <c r="BV166">
        <v>1</v>
      </c>
      <c r="BW166">
        <v>1</v>
      </c>
      <c r="BX166">
        <v>1</v>
      </c>
      <c r="BY166" t="s">
        <v>3</v>
      </c>
      <c r="BZ166">
        <v>70</v>
      </c>
      <c r="CA166">
        <v>10</v>
      </c>
      <c r="CB166" t="s">
        <v>3</v>
      </c>
      <c r="CE166">
        <v>0</v>
      </c>
      <c r="CF166">
        <v>0</v>
      </c>
      <c r="CG166">
        <v>0</v>
      </c>
      <c r="CM166">
        <v>0</v>
      </c>
      <c r="CN166" t="s">
        <v>3</v>
      </c>
      <c r="CO166">
        <v>0</v>
      </c>
      <c r="CP166">
        <f t="shared" si="143"/>
        <v>70972.639999999999</v>
      </c>
      <c r="CQ166">
        <f t="shared" si="144"/>
        <v>0</v>
      </c>
      <c r="CR166">
        <f>(((((ET166*2))*BB166-((EU166*2))*BS166)+AE166*BS166)*AV166)</f>
        <v>156.36000000000001</v>
      </c>
      <c r="CS166">
        <f t="shared" si="145"/>
        <v>99.14</v>
      </c>
      <c r="CT166">
        <f t="shared" si="146"/>
        <v>416</v>
      </c>
      <c r="CU166">
        <f t="shared" si="147"/>
        <v>0</v>
      </c>
      <c r="CV166">
        <f t="shared" si="148"/>
        <v>0.74</v>
      </c>
      <c r="CW166">
        <f t="shared" si="149"/>
        <v>0</v>
      </c>
      <c r="CX166">
        <f t="shared" si="150"/>
        <v>0</v>
      </c>
      <c r="CY166">
        <f t="shared" si="151"/>
        <v>36108.800000000003</v>
      </c>
      <c r="CZ166">
        <f t="shared" si="152"/>
        <v>5158.3999999999996</v>
      </c>
      <c r="DC166" t="s">
        <v>3</v>
      </c>
      <c r="DD166" t="s">
        <v>45</v>
      </c>
      <c r="DE166" t="s">
        <v>45</v>
      </c>
      <c r="DF166" t="s">
        <v>45</v>
      </c>
      <c r="DG166" t="s">
        <v>45</v>
      </c>
      <c r="DH166" t="s">
        <v>3</v>
      </c>
      <c r="DI166" t="s">
        <v>45</v>
      </c>
      <c r="DJ166" t="s">
        <v>45</v>
      </c>
      <c r="DK166" t="s">
        <v>3</v>
      </c>
      <c r="DL166" t="s">
        <v>3</v>
      </c>
      <c r="DM166" t="s">
        <v>3</v>
      </c>
      <c r="DN166">
        <v>0</v>
      </c>
      <c r="DO166">
        <v>0</v>
      </c>
      <c r="DP166">
        <v>1</v>
      </c>
      <c r="DQ166">
        <v>1</v>
      </c>
      <c r="DU166">
        <v>16987630</v>
      </c>
      <c r="DV166" t="s">
        <v>33</v>
      </c>
      <c r="DW166" t="s">
        <v>33</v>
      </c>
      <c r="DX166">
        <v>1</v>
      </c>
      <c r="DZ166" t="s">
        <v>3</v>
      </c>
      <c r="EA166" t="s">
        <v>3</v>
      </c>
      <c r="EB166" t="s">
        <v>3</v>
      </c>
      <c r="EC166" t="s">
        <v>3</v>
      </c>
      <c r="EE166">
        <v>1441815344</v>
      </c>
      <c r="EF166">
        <v>1</v>
      </c>
      <c r="EG166" t="s">
        <v>21</v>
      </c>
      <c r="EH166">
        <v>0</v>
      </c>
      <c r="EI166" t="s">
        <v>3</v>
      </c>
      <c r="EJ166">
        <v>4</v>
      </c>
      <c r="EK166">
        <v>0</v>
      </c>
      <c r="EL166" t="s">
        <v>22</v>
      </c>
      <c r="EM166" t="s">
        <v>23</v>
      </c>
      <c r="EO166" t="s">
        <v>3</v>
      </c>
      <c r="EQ166">
        <v>0</v>
      </c>
      <c r="ER166">
        <v>286.18</v>
      </c>
      <c r="ES166">
        <v>0</v>
      </c>
      <c r="ET166">
        <v>78.180000000000007</v>
      </c>
      <c r="EU166">
        <v>49.57</v>
      </c>
      <c r="EV166">
        <v>208</v>
      </c>
      <c r="EW166">
        <v>0.37</v>
      </c>
      <c r="EX166">
        <v>0</v>
      </c>
      <c r="EY166">
        <v>0</v>
      </c>
      <c r="FQ166">
        <v>0</v>
      </c>
      <c r="FR166">
        <f t="shared" si="153"/>
        <v>0</v>
      </c>
      <c r="FS166">
        <v>0</v>
      </c>
      <c r="FX166">
        <v>70</v>
      </c>
      <c r="FY166">
        <v>10</v>
      </c>
      <c r="GA166" t="s">
        <v>3</v>
      </c>
      <c r="GD166">
        <v>0</v>
      </c>
      <c r="GF166">
        <v>2014916254</v>
      </c>
      <c r="GG166">
        <v>2</v>
      </c>
      <c r="GH166">
        <v>1</v>
      </c>
      <c r="GI166">
        <v>-2</v>
      </c>
      <c r="GJ166">
        <v>0</v>
      </c>
      <c r="GK166">
        <f>ROUND(R166*(R12)/100,2)</f>
        <v>13276.83</v>
      </c>
      <c r="GL166">
        <f t="shared" si="154"/>
        <v>0</v>
      </c>
      <c r="GM166">
        <f t="shared" si="155"/>
        <v>125516.67</v>
      </c>
      <c r="GN166">
        <f t="shared" si="156"/>
        <v>0</v>
      </c>
      <c r="GO166">
        <f t="shared" si="157"/>
        <v>0</v>
      </c>
      <c r="GP166">
        <f t="shared" si="158"/>
        <v>125516.67</v>
      </c>
      <c r="GR166">
        <v>0</v>
      </c>
      <c r="GS166">
        <v>3</v>
      </c>
      <c r="GT166">
        <v>0</v>
      </c>
      <c r="GU166" t="s">
        <v>3</v>
      </c>
      <c r="GV166">
        <f t="shared" si="159"/>
        <v>0</v>
      </c>
      <c r="GW166">
        <v>1</v>
      </c>
      <c r="GX166">
        <f t="shared" si="160"/>
        <v>0</v>
      </c>
      <c r="HA166">
        <v>0</v>
      </c>
      <c r="HB166">
        <v>0</v>
      </c>
      <c r="HC166">
        <f t="shared" si="161"/>
        <v>0</v>
      </c>
      <c r="HE166" t="s">
        <v>3</v>
      </c>
      <c r="HF166" t="s">
        <v>3</v>
      </c>
      <c r="HM166" t="s">
        <v>3</v>
      </c>
      <c r="HN166" t="s">
        <v>3</v>
      </c>
      <c r="HO166" t="s">
        <v>3</v>
      </c>
      <c r="HP166" t="s">
        <v>3</v>
      </c>
      <c r="HQ166" t="s">
        <v>3</v>
      </c>
      <c r="IK166">
        <v>0</v>
      </c>
    </row>
    <row r="167" spans="1:245" x14ac:dyDescent="0.2">
      <c r="A167">
        <v>17</v>
      </c>
      <c r="B167">
        <v>1</v>
      </c>
      <c r="D167">
        <f>ROW(EtalonRes!A82)</f>
        <v>82</v>
      </c>
      <c r="E167" t="s">
        <v>174</v>
      </c>
      <c r="F167" t="s">
        <v>51</v>
      </c>
      <c r="G167" t="s">
        <v>52</v>
      </c>
      <c r="H167" t="s">
        <v>53</v>
      </c>
      <c r="I167">
        <f>ROUND((8)/10,9)</f>
        <v>0.8</v>
      </c>
      <c r="J167">
        <v>0</v>
      </c>
      <c r="K167">
        <f>ROUND((8)/10,9)</f>
        <v>0.8</v>
      </c>
      <c r="O167">
        <f t="shared" si="129"/>
        <v>2302</v>
      </c>
      <c r="P167">
        <f t="shared" si="130"/>
        <v>0</v>
      </c>
      <c r="Q167">
        <f t="shared" si="131"/>
        <v>0</v>
      </c>
      <c r="R167">
        <f t="shared" si="132"/>
        <v>0</v>
      </c>
      <c r="S167">
        <f t="shared" si="133"/>
        <v>2302</v>
      </c>
      <c r="T167">
        <f t="shared" si="134"/>
        <v>0</v>
      </c>
      <c r="U167">
        <f t="shared" si="135"/>
        <v>3.7280000000000002</v>
      </c>
      <c r="V167">
        <f t="shared" si="136"/>
        <v>0</v>
      </c>
      <c r="W167">
        <f t="shared" si="137"/>
        <v>0</v>
      </c>
      <c r="X167">
        <f t="shared" si="138"/>
        <v>1611.4</v>
      </c>
      <c r="Y167">
        <f t="shared" si="139"/>
        <v>230.2</v>
      </c>
      <c r="AA167">
        <v>1470944657</v>
      </c>
      <c r="AB167">
        <f t="shared" si="140"/>
        <v>2877.5</v>
      </c>
      <c r="AC167">
        <f>ROUND(((ES167*2)),6)</f>
        <v>0</v>
      </c>
      <c r="AD167">
        <f>ROUND(((((ET167*2))-((EU167*2)))+AE167),6)</f>
        <v>0</v>
      </c>
      <c r="AE167">
        <f>ROUND(((EU167*2)),6)</f>
        <v>0</v>
      </c>
      <c r="AF167">
        <f>ROUND(((EV167*2)),6)</f>
        <v>2877.5</v>
      </c>
      <c r="AG167">
        <f t="shared" si="141"/>
        <v>0</v>
      </c>
      <c r="AH167">
        <f>((EW167*2))</f>
        <v>4.66</v>
      </c>
      <c r="AI167">
        <f>((EX167*2))</f>
        <v>0</v>
      </c>
      <c r="AJ167">
        <f t="shared" si="142"/>
        <v>0</v>
      </c>
      <c r="AK167">
        <v>1438.75</v>
      </c>
      <c r="AL167">
        <v>0</v>
      </c>
      <c r="AM167">
        <v>0</v>
      </c>
      <c r="AN167">
        <v>0</v>
      </c>
      <c r="AO167">
        <v>1438.75</v>
      </c>
      <c r="AP167">
        <v>0</v>
      </c>
      <c r="AQ167">
        <v>2.33</v>
      </c>
      <c r="AR167">
        <v>0</v>
      </c>
      <c r="AS167">
        <v>0</v>
      </c>
      <c r="AT167">
        <v>70</v>
      </c>
      <c r="AU167">
        <v>10</v>
      </c>
      <c r="AV167">
        <v>1</v>
      </c>
      <c r="AW167">
        <v>1</v>
      </c>
      <c r="AZ167">
        <v>1</v>
      </c>
      <c r="BA167">
        <v>1</v>
      </c>
      <c r="BB167">
        <v>1</v>
      </c>
      <c r="BC167">
        <v>1</v>
      </c>
      <c r="BD167" t="s">
        <v>3</v>
      </c>
      <c r="BE167" t="s">
        <v>3</v>
      </c>
      <c r="BF167" t="s">
        <v>3</v>
      </c>
      <c r="BG167" t="s">
        <v>3</v>
      </c>
      <c r="BH167">
        <v>0</v>
      </c>
      <c r="BI167">
        <v>4</v>
      </c>
      <c r="BJ167" t="s">
        <v>54</v>
      </c>
      <c r="BM167">
        <v>0</v>
      </c>
      <c r="BN167">
        <v>0</v>
      </c>
      <c r="BO167" t="s">
        <v>3</v>
      </c>
      <c r="BP167">
        <v>0</v>
      </c>
      <c r="BQ167">
        <v>1</v>
      </c>
      <c r="BR167">
        <v>0</v>
      </c>
      <c r="BS167">
        <v>1</v>
      </c>
      <c r="BT167">
        <v>1</v>
      </c>
      <c r="BU167">
        <v>1</v>
      </c>
      <c r="BV167">
        <v>1</v>
      </c>
      <c r="BW167">
        <v>1</v>
      </c>
      <c r="BX167">
        <v>1</v>
      </c>
      <c r="BY167" t="s">
        <v>3</v>
      </c>
      <c r="BZ167">
        <v>70</v>
      </c>
      <c r="CA167">
        <v>10</v>
      </c>
      <c r="CB167" t="s">
        <v>3</v>
      </c>
      <c r="CE167">
        <v>0</v>
      </c>
      <c r="CF167">
        <v>0</v>
      </c>
      <c r="CG167">
        <v>0</v>
      </c>
      <c r="CM167">
        <v>0</v>
      </c>
      <c r="CN167" t="s">
        <v>3</v>
      </c>
      <c r="CO167">
        <v>0</v>
      </c>
      <c r="CP167">
        <f t="shared" si="143"/>
        <v>2302</v>
      </c>
      <c r="CQ167">
        <f t="shared" si="144"/>
        <v>0</v>
      </c>
      <c r="CR167">
        <f>(((((ET167*2))*BB167-((EU167*2))*BS167)+AE167*BS167)*AV167)</f>
        <v>0</v>
      </c>
      <c r="CS167">
        <f t="shared" si="145"/>
        <v>0</v>
      </c>
      <c r="CT167">
        <f t="shared" si="146"/>
        <v>2877.5</v>
      </c>
      <c r="CU167">
        <f t="shared" si="147"/>
        <v>0</v>
      </c>
      <c r="CV167">
        <f t="shared" si="148"/>
        <v>4.66</v>
      </c>
      <c r="CW167">
        <f t="shared" si="149"/>
        <v>0</v>
      </c>
      <c r="CX167">
        <f t="shared" si="150"/>
        <v>0</v>
      </c>
      <c r="CY167">
        <f t="shared" si="151"/>
        <v>1611.4</v>
      </c>
      <c r="CZ167">
        <f t="shared" si="152"/>
        <v>230.2</v>
      </c>
      <c r="DC167" t="s">
        <v>3</v>
      </c>
      <c r="DD167" t="s">
        <v>45</v>
      </c>
      <c r="DE167" t="s">
        <v>45</v>
      </c>
      <c r="DF167" t="s">
        <v>45</v>
      </c>
      <c r="DG167" t="s">
        <v>45</v>
      </c>
      <c r="DH167" t="s">
        <v>3</v>
      </c>
      <c r="DI167" t="s">
        <v>45</v>
      </c>
      <c r="DJ167" t="s">
        <v>45</v>
      </c>
      <c r="DK167" t="s">
        <v>3</v>
      </c>
      <c r="DL167" t="s">
        <v>3</v>
      </c>
      <c r="DM167" t="s">
        <v>3</v>
      </c>
      <c r="DN167">
        <v>0</v>
      </c>
      <c r="DO167">
        <v>0</v>
      </c>
      <c r="DP167">
        <v>1</v>
      </c>
      <c r="DQ167">
        <v>1</v>
      </c>
      <c r="DU167">
        <v>16987630</v>
      </c>
      <c r="DV167" t="s">
        <v>53</v>
      </c>
      <c r="DW167" t="s">
        <v>53</v>
      </c>
      <c r="DX167">
        <v>10</v>
      </c>
      <c r="DZ167" t="s">
        <v>3</v>
      </c>
      <c r="EA167" t="s">
        <v>3</v>
      </c>
      <c r="EB167" t="s">
        <v>3</v>
      </c>
      <c r="EC167" t="s">
        <v>3</v>
      </c>
      <c r="EE167">
        <v>1441815344</v>
      </c>
      <c r="EF167">
        <v>1</v>
      </c>
      <c r="EG167" t="s">
        <v>21</v>
      </c>
      <c r="EH167">
        <v>0</v>
      </c>
      <c r="EI167" t="s">
        <v>3</v>
      </c>
      <c r="EJ167">
        <v>4</v>
      </c>
      <c r="EK167">
        <v>0</v>
      </c>
      <c r="EL167" t="s">
        <v>22</v>
      </c>
      <c r="EM167" t="s">
        <v>23</v>
      </c>
      <c r="EO167" t="s">
        <v>3</v>
      </c>
      <c r="EQ167">
        <v>0</v>
      </c>
      <c r="ER167">
        <v>1438.75</v>
      </c>
      <c r="ES167">
        <v>0</v>
      </c>
      <c r="ET167">
        <v>0</v>
      </c>
      <c r="EU167">
        <v>0</v>
      </c>
      <c r="EV167">
        <v>1438.75</v>
      </c>
      <c r="EW167">
        <v>2.33</v>
      </c>
      <c r="EX167">
        <v>0</v>
      </c>
      <c r="EY167">
        <v>0</v>
      </c>
      <c r="FQ167">
        <v>0</v>
      </c>
      <c r="FR167">
        <f t="shared" si="153"/>
        <v>0</v>
      </c>
      <c r="FS167">
        <v>0</v>
      </c>
      <c r="FX167">
        <v>70</v>
      </c>
      <c r="FY167">
        <v>10</v>
      </c>
      <c r="GA167" t="s">
        <v>3</v>
      </c>
      <c r="GD167">
        <v>0</v>
      </c>
      <c r="GF167">
        <v>103333465</v>
      </c>
      <c r="GG167">
        <v>2</v>
      </c>
      <c r="GH167">
        <v>1</v>
      </c>
      <c r="GI167">
        <v>-2</v>
      </c>
      <c r="GJ167">
        <v>0</v>
      </c>
      <c r="GK167">
        <f>ROUND(R167*(R12)/100,2)</f>
        <v>0</v>
      </c>
      <c r="GL167">
        <f t="shared" si="154"/>
        <v>0</v>
      </c>
      <c r="GM167">
        <f t="shared" si="155"/>
        <v>4143.6000000000004</v>
      </c>
      <c r="GN167">
        <f t="shared" si="156"/>
        <v>0</v>
      </c>
      <c r="GO167">
        <f t="shared" si="157"/>
        <v>0</v>
      </c>
      <c r="GP167">
        <f t="shared" si="158"/>
        <v>4143.6000000000004</v>
      </c>
      <c r="GR167">
        <v>0</v>
      </c>
      <c r="GS167">
        <v>3</v>
      </c>
      <c r="GT167">
        <v>0</v>
      </c>
      <c r="GU167" t="s">
        <v>3</v>
      </c>
      <c r="GV167">
        <f t="shared" si="159"/>
        <v>0</v>
      </c>
      <c r="GW167">
        <v>1</v>
      </c>
      <c r="GX167">
        <f t="shared" si="160"/>
        <v>0</v>
      </c>
      <c r="HA167">
        <v>0</v>
      </c>
      <c r="HB167">
        <v>0</v>
      </c>
      <c r="HC167">
        <f t="shared" si="161"/>
        <v>0</v>
      </c>
      <c r="HE167" t="s">
        <v>3</v>
      </c>
      <c r="HF167" t="s">
        <v>3</v>
      </c>
      <c r="HM167" t="s">
        <v>3</v>
      </c>
      <c r="HN167" t="s">
        <v>3</v>
      </c>
      <c r="HO167" t="s">
        <v>3</v>
      </c>
      <c r="HP167" t="s">
        <v>3</v>
      </c>
      <c r="HQ167" t="s">
        <v>3</v>
      </c>
      <c r="IK167">
        <v>0</v>
      </c>
    </row>
    <row r="168" spans="1:245" x14ac:dyDescent="0.2">
      <c r="A168">
        <v>17</v>
      </c>
      <c r="B168">
        <v>1</v>
      </c>
      <c r="D168">
        <f>ROW(EtalonRes!A85)</f>
        <v>85</v>
      </c>
      <c r="E168" t="s">
        <v>175</v>
      </c>
      <c r="F168" t="s">
        <v>176</v>
      </c>
      <c r="G168" t="s">
        <v>177</v>
      </c>
      <c r="H168" t="s">
        <v>53</v>
      </c>
      <c r="I168">
        <f>ROUND((8)/10,9)</f>
        <v>0.8</v>
      </c>
      <c r="J168">
        <v>0</v>
      </c>
      <c r="K168">
        <f>ROUND((8)/10,9)</f>
        <v>0.8</v>
      </c>
      <c r="O168">
        <f t="shared" si="129"/>
        <v>1619.35</v>
      </c>
      <c r="P168">
        <f t="shared" si="130"/>
        <v>0.3</v>
      </c>
      <c r="Q168">
        <f t="shared" si="131"/>
        <v>0</v>
      </c>
      <c r="R168">
        <f t="shared" si="132"/>
        <v>0</v>
      </c>
      <c r="S168">
        <f t="shared" si="133"/>
        <v>1619.05</v>
      </c>
      <c r="T168">
        <f t="shared" si="134"/>
        <v>0</v>
      </c>
      <c r="U168">
        <f t="shared" si="135"/>
        <v>2.8800000000000003</v>
      </c>
      <c r="V168">
        <f t="shared" si="136"/>
        <v>0</v>
      </c>
      <c r="W168">
        <f t="shared" si="137"/>
        <v>0</v>
      </c>
      <c r="X168">
        <f t="shared" si="138"/>
        <v>1133.3399999999999</v>
      </c>
      <c r="Y168">
        <f t="shared" si="139"/>
        <v>161.91</v>
      </c>
      <c r="AA168">
        <v>1470944657</v>
      </c>
      <c r="AB168">
        <f t="shared" si="140"/>
        <v>2024.19</v>
      </c>
      <c r="AC168">
        <f>ROUND((ES168),6)</f>
        <v>0.38</v>
      </c>
      <c r="AD168">
        <f>ROUND((((ET168)-(EU168))+AE168),6)</f>
        <v>0</v>
      </c>
      <c r="AE168">
        <f t="shared" ref="AE168:AF170" si="164">ROUND((EU168),6)</f>
        <v>0</v>
      </c>
      <c r="AF168">
        <f t="shared" si="164"/>
        <v>2023.81</v>
      </c>
      <c r="AG168">
        <f t="shared" si="141"/>
        <v>0</v>
      </c>
      <c r="AH168">
        <f t="shared" ref="AH168:AI170" si="165">(EW168)</f>
        <v>3.6</v>
      </c>
      <c r="AI168">
        <f t="shared" si="165"/>
        <v>0</v>
      </c>
      <c r="AJ168">
        <f t="shared" si="142"/>
        <v>0</v>
      </c>
      <c r="AK168">
        <v>2024.19</v>
      </c>
      <c r="AL168">
        <v>0.38</v>
      </c>
      <c r="AM168">
        <v>0</v>
      </c>
      <c r="AN168">
        <v>0</v>
      </c>
      <c r="AO168">
        <v>2023.81</v>
      </c>
      <c r="AP168">
        <v>0</v>
      </c>
      <c r="AQ168">
        <v>3.6</v>
      </c>
      <c r="AR168">
        <v>0</v>
      </c>
      <c r="AS168">
        <v>0</v>
      </c>
      <c r="AT168">
        <v>70</v>
      </c>
      <c r="AU168">
        <v>10</v>
      </c>
      <c r="AV168">
        <v>1</v>
      </c>
      <c r="AW168">
        <v>1</v>
      </c>
      <c r="AZ168">
        <v>1</v>
      </c>
      <c r="BA168">
        <v>1</v>
      </c>
      <c r="BB168">
        <v>1</v>
      </c>
      <c r="BC168">
        <v>1</v>
      </c>
      <c r="BD168" t="s">
        <v>3</v>
      </c>
      <c r="BE168" t="s">
        <v>3</v>
      </c>
      <c r="BF168" t="s">
        <v>3</v>
      </c>
      <c r="BG168" t="s">
        <v>3</v>
      </c>
      <c r="BH168">
        <v>0</v>
      </c>
      <c r="BI168">
        <v>4</v>
      </c>
      <c r="BJ168" t="s">
        <v>178</v>
      </c>
      <c r="BM168">
        <v>0</v>
      </c>
      <c r="BN168">
        <v>0</v>
      </c>
      <c r="BO168" t="s">
        <v>3</v>
      </c>
      <c r="BP168">
        <v>0</v>
      </c>
      <c r="BQ168">
        <v>1</v>
      </c>
      <c r="BR168">
        <v>0</v>
      </c>
      <c r="BS168">
        <v>1</v>
      </c>
      <c r="BT168">
        <v>1</v>
      </c>
      <c r="BU168">
        <v>1</v>
      </c>
      <c r="BV168">
        <v>1</v>
      </c>
      <c r="BW168">
        <v>1</v>
      </c>
      <c r="BX168">
        <v>1</v>
      </c>
      <c r="BY168" t="s">
        <v>3</v>
      </c>
      <c r="BZ168">
        <v>70</v>
      </c>
      <c r="CA168">
        <v>10</v>
      </c>
      <c r="CB168" t="s">
        <v>3</v>
      </c>
      <c r="CE168">
        <v>0</v>
      </c>
      <c r="CF168">
        <v>0</v>
      </c>
      <c r="CG168">
        <v>0</v>
      </c>
      <c r="CM168">
        <v>0</v>
      </c>
      <c r="CN168" t="s">
        <v>3</v>
      </c>
      <c r="CO168">
        <v>0</v>
      </c>
      <c r="CP168">
        <f t="shared" si="143"/>
        <v>1619.35</v>
      </c>
      <c r="CQ168">
        <f t="shared" si="144"/>
        <v>0.38</v>
      </c>
      <c r="CR168">
        <f>((((ET168)*BB168-(EU168)*BS168)+AE168*BS168)*AV168)</f>
        <v>0</v>
      </c>
      <c r="CS168">
        <f t="shared" si="145"/>
        <v>0</v>
      </c>
      <c r="CT168">
        <f t="shared" si="146"/>
        <v>2023.81</v>
      </c>
      <c r="CU168">
        <f t="shared" si="147"/>
        <v>0</v>
      </c>
      <c r="CV168">
        <f t="shared" si="148"/>
        <v>3.6</v>
      </c>
      <c r="CW168">
        <f t="shared" si="149"/>
        <v>0</v>
      </c>
      <c r="CX168">
        <f t="shared" si="150"/>
        <v>0</v>
      </c>
      <c r="CY168">
        <f t="shared" si="151"/>
        <v>1133.335</v>
      </c>
      <c r="CZ168">
        <f t="shared" si="152"/>
        <v>161.905</v>
      </c>
      <c r="DC168" t="s">
        <v>3</v>
      </c>
      <c r="DD168" t="s">
        <v>3</v>
      </c>
      <c r="DE168" t="s">
        <v>3</v>
      </c>
      <c r="DF168" t="s">
        <v>3</v>
      </c>
      <c r="DG168" t="s">
        <v>3</v>
      </c>
      <c r="DH168" t="s">
        <v>3</v>
      </c>
      <c r="DI168" t="s">
        <v>3</v>
      </c>
      <c r="DJ168" t="s">
        <v>3</v>
      </c>
      <c r="DK168" t="s">
        <v>3</v>
      </c>
      <c r="DL168" t="s">
        <v>3</v>
      </c>
      <c r="DM168" t="s">
        <v>3</v>
      </c>
      <c r="DN168">
        <v>0</v>
      </c>
      <c r="DO168">
        <v>0</v>
      </c>
      <c r="DP168">
        <v>1</v>
      </c>
      <c r="DQ168">
        <v>1</v>
      </c>
      <c r="DU168">
        <v>16987630</v>
      </c>
      <c r="DV168" t="s">
        <v>53</v>
      </c>
      <c r="DW168" t="s">
        <v>53</v>
      </c>
      <c r="DX168">
        <v>10</v>
      </c>
      <c r="DZ168" t="s">
        <v>3</v>
      </c>
      <c r="EA168" t="s">
        <v>3</v>
      </c>
      <c r="EB168" t="s">
        <v>3</v>
      </c>
      <c r="EC168" t="s">
        <v>3</v>
      </c>
      <c r="EE168">
        <v>1441815344</v>
      </c>
      <c r="EF168">
        <v>1</v>
      </c>
      <c r="EG168" t="s">
        <v>21</v>
      </c>
      <c r="EH168">
        <v>0</v>
      </c>
      <c r="EI168" t="s">
        <v>3</v>
      </c>
      <c r="EJ168">
        <v>4</v>
      </c>
      <c r="EK168">
        <v>0</v>
      </c>
      <c r="EL168" t="s">
        <v>22</v>
      </c>
      <c r="EM168" t="s">
        <v>23</v>
      </c>
      <c r="EO168" t="s">
        <v>3</v>
      </c>
      <c r="EQ168">
        <v>0</v>
      </c>
      <c r="ER168">
        <v>2024.19</v>
      </c>
      <c r="ES168">
        <v>0.38</v>
      </c>
      <c r="ET168">
        <v>0</v>
      </c>
      <c r="EU168">
        <v>0</v>
      </c>
      <c r="EV168">
        <v>2023.81</v>
      </c>
      <c r="EW168">
        <v>3.6</v>
      </c>
      <c r="EX168">
        <v>0</v>
      </c>
      <c r="EY168">
        <v>0</v>
      </c>
      <c r="FQ168">
        <v>0</v>
      </c>
      <c r="FR168">
        <f t="shared" si="153"/>
        <v>0</v>
      </c>
      <c r="FS168">
        <v>0</v>
      </c>
      <c r="FX168">
        <v>70</v>
      </c>
      <c r="FY168">
        <v>10</v>
      </c>
      <c r="GA168" t="s">
        <v>3</v>
      </c>
      <c r="GD168">
        <v>0</v>
      </c>
      <c r="GF168">
        <v>253948561</v>
      </c>
      <c r="GG168">
        <v>2</v>
      </c>
      <c r="GH168">
        <v>1</v>
      </c>
      <c r="GI168">
        <v>-2</v>
      </c>
      <c r="GJ168">
        <v>0</v>
      </c>
      <c r="GK168">
        <f>ROUND(R168*(R12)/100,2)</f>
        <v>0</v>
      </c>
      <c r="GL168">
        <f t="shared" si="154"/>
        <v>0</v>
      </c>
      <c r="GM168">
        <f t="shared" si="155"/>
        <v>2914.6</v>
      </c>
      <c r="GN168">
        <f t="shared" si="156"/>
        <v>0</v>
      </c>
      <c r="GO168">
        <f t="shared" si="157"/>
        <v>0</v>
      </c>
      <c r="GP168">
        <f t="shared" si="158"/>
        <v>2914.6</v>
      </c>
      <c r="GR168">
        <v>0</v>
      </c>
      <c r="GS168">
        <v>3</v>
      </c>
      <c r="GT168">
        <v>0</v>
      </c>
      <c r="GU168" t="s">
        <v>3</v>
      </c>
      <c r="GV168">
        <f t="shared" si="159"/>
        <v>0</v>
      </c>
      <c r="GW168">
        <v>1</v>
      </c>
      <c r="GX168">
        <f t="shared" si="160"/>
        <v>0</v>
      </c>
      <c r="HA168">
        <v>0</v>
      </c>
      <c r="HB168">
        <v>0</v>
      </c>
      <c r="HC168">
        <f t="shared" si="161"/>
        <v>0</v>
      </c>
      <c r="HE168" t="s">
        <v>3</v>
      </c>
      <c r="HF168" t="s">
        <v>3</v>
      </c>
      <c r="HM168" t="s">
        <v>3</v>
      </c>
      <c r="HN168" t="s">
        <v>3</v>
      </c>
      <c r="HO168" t="s">
        <v>3</v>
      </c>
      <c r="HP168" t="s">
        <v>3</v>
      </c>
      <c r="HQ168" t="s">
        <v>3</v>
      </c>
      <c r="IK168">
        <v>0</v>
      </c>
    </row>
    <row r="169" spans="1:245" x14ac:dyDescent="0.2">
      <c r="A169">
        <v>18</v>
      </c>
      <c r="B169">
        <v>1</v>
      </c>
      <c r="E169" t="s">
        <v>179</v>
      </c>
      <c r="F169" t="s">
        <v>180</v>
      </c>
      <c r="G169" t="s">
        <v>181</v>
      </c>
      <c r="H169" t="s">
        <v>33</v>
      </c>
      <c r="I169">
        <f>I168*J169</f>
        <v>24</v>
      </c>
      <c r="J169">
        <v>30</v>
      </c>
      <c r="K169">
        <v>10</v>
      </c>
      <c r="O169">
        <f t="shared" si="129"/>
        <v>4979.28</v>
      </c>
      <c r="P169">
        <f t="shared" si="130"/>
        <v>4979.28</v>
      </c>
      <c r="Q169">
        <f t="shared" si="131"/>
        <v>0</v>
      </c>
      <c r="R169">
        <f t="shared" si="132"/>
        <v>0</v>
      </c>
      <c r="S169">
        <f t="shared" si="133"/>
        <v>0</v>
      </c>
      <c r="T169">
        <f t="shared" si="134"/>
        <v>0</v>
      </c>
      <c r="U169">
        <f t="shared" si="135"/>
        <v>0</v>
      </c>
      <c r="V169">
        <f t="shared" si="136"/>
        <v>0</v>
      </c>
      <c r="W169">
        <f t="shared" si="137"/>
        <v>0</v>
      </c>
      <c r="X169">
        <f t="shared" si="138"/>
        <v>0</v>
      </c>
      <c r="Y169">
        <f t="shared" si="139"/>
        <v>0</v>
      </c>
      <c r="AA169">
        <v>1470944657</v>
      </c>
      <c r="AB169">
        <f t="shared" si="140"/>
        <v>207.47</v>
      </c>
      <c r="AC169">
        <f>ROUND((ES169),6)</f>
        <v>207.47</v>
      </c>
      <c r="AD169">
        <f>ROUND((((ET169)-(EU169))+AE169),6)</f>
        <v>0</v>
      </c>
      <c r="AE169">
        <f t="shared" si="164"/>
        <v>0</v>
      </c>
      <c r="AF169">
        <f t="shared" si="164"/>
        <v>0</v>
      </c>
      <c r="AG169">
        <f t="shared" si="141"/>
        <v>0</v>
      </c>
      <c r="AH169">
        <f t="shared" si="165"/>
        <v>0</v>
      </c>
      <c r="AI169">
        <f t="shared" si="165"/>
        <v>0</v>
      </c>
      <c r="AJ169">
        <f t="shared" si="142"/>
        <v>0</v>
      </c>
      <c r="AK169">
        <v>207.47</v>
      </c>
      <c r="AL169">
        <v>207.47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70</v>
      </c>
      <c r="AU169">
        <v>10</v>
      </c>
      <c r="AV169">
        <v>1</v>
      </c>
      <c r="AW169">
        <v>1</v>
      </c>
      <c r="AZ169">
        <v>1</v>
      </c>
      <c r="BA169">
        <v>1</v>
      </c>
      <c r="BB169">
        <v>1</v>
      </c>
      <c r="BC169">
        <v>1</v>
      </c>
      <c r="BD169" t="s">
        <v>3</v>
      </c>
      <c r="BE169" t="s">
        <v>3</v>
      </c>
      <c r="BF169" t="s">
        <v>3</v>
      </c>
      <c r="BG169" t="s">
        <v>3</v>
      </c>
      <c r="BH169">
        <v>3</v>
      </c>
      <c r="BI169">
        <v>4</v>
      </c>
      <c r="BJ169" t="s">
        <v>182</v>
      </c>
      <c r="BM169">
        <v>0</v>
      </c>
      <c r="BN169">
        <v>0</v>
      </c>
      <c r="BO169" t="s">
        <v>3</v>
      </c>
      <c r="BP169">
        <v>0</v>
      </c>
      <c r="BQ169">
        <v>1</v>
      </c>
      <c r="BR169">
        <v>0</v>
      </c>
      <c r="BS169">
        <v>1</v>
      </c>
      <c r="BT169">
        <v>1</v>
      </c>
      <c r="BU169">
        <v>1</v>
      </c>
      <c r="BV169">
        <v>1</v>
      </c>
      <c r="BW169">
        <v>1</v>
      </c>
      <c r="BX169">
        <v>1</v>
      </c>
      <c r="BY169" t="s">
        <v>3</v>
      </c>
      <c r="BZ169">
        <v>70</v>
      </c>
      <c r="CA169">
        <v>10</v>
      </c>
      <c r="CB169" t="s">
        <v>3</v>
      </c>
      <c r="CE169">
        <v>0</v>
      </c>
      <c r="CF169">
        <v>0</v>
      </c>
      <c r="CG169">
        <v>0</v>
      </c>
      <c r="CM169">
        <v>0</v>
      </c>
      <c r="CN169" t="s">
        <v>3</v>
      </c>
      <c r="CO169">
        <v>0</v>
      </c>
      <c r="CP169">
        <f t="shared" si="143"/>
        <v>4979.28</v>
      </c>
      <c r="CQ169">
        <f t="shared" si="144"/>
        <v>207.47</v>
      </c>
      <c r="CR169">
        <f>((((ET169)*BB169-(EU169)*BS169)+AE169*BS169)*AV169)</f>
        <v>0</v>
      </c>
      <c r="CS169">
        <f t="shared" si="145"/>
        <v>0</v>
      </c>
      <c r="CT169">
        <f t="shared" si="146"/>
        <v>0</v>
      </c>
      <c r="CU169">
        <f t="shared" si="147"/>
        <v>0</v>
      </c>
      <c r="CV169">
        <f t="shared" si="148"/>
        <v>0</v>
      </c>
      <c r="CW169">
        <f t="shared" si="149"/>
        <v>0</v>
      </c>
      <c r="CX169">
        <f t="shared" si="150"/>
        <v>0</v>
      </c>
      <c r="CY169">
        <f t="shared" si="151"/>
        <v>0</v>
      </c>
      <c r="CZ169">
        <f t="shared" si="152"/>
        <v>0</v>
      </c>
      <c r="DC169" t="s">
        <v>3</v>
      </c>
      <c r="DD169" t="s">
        <v>3</v>
      </c>
      <c r="DE169" t="s">
        <v>3</v>
      </c>
      <c r="DF169" t="s">
        <v>3</v>
      </c>
      <c r="DG169" t="s">
        <v>3</v>
      </c>
      <c r="DH169" t="s">
        <v>3</v>
      </c>
      <c r="DI169" t="s">
        <v>3</v>
      </c>
      <c r="DJ169" t="s">
        <v>3</v>
      </c>
      <c r="DK169" t="s">
        <v>3</v>
      </c>
      <c r="DL169" t="s">
        <v>3</v>
      </c>
      <c r="DM169" t="s">
        <v>3</v>
      </c>
      <c r="DN169">
        <v>0</v>
      </c>
      <c r="DO169">
        <v>0</v>
      </c>
      <c r="DP169">
        <v>1</v>
      </c>
      <c r="DQ169">
        <v>1</v>
      </c>
      <c r="DU169">
        <v>16987630</v>
      </c>
      <c r="DV169" t="s">
        <v>33</v>
      </c>
      <c r="DW169" t="s">
        <v>33</v>
      </c>
      <c r="DX169">
        <v>1</v>
      </c>
      <c r="DZ169" t="s">
        <v>3</v>
      </c>
      <c r="EA169" t="s">
        <v>3</v>
      </c>
      <c r="EB169" t="s">
        <v>3</v>
      </c>
      <c r="EC169" t="s">
        <v>3</v>
      </c>
      <c r="EE169">
        <v>1441815344</v>
      </c>
      <c r="EF169">
        <v>1</v>
      </c>
      <c r="EG169" t="s">
        <v>21</v>
      </c>
      <c r="EH169">
        <v>0</v>
      </c>
      <c r="EI169" t="s">
        <v>3</v>
      </c>
      <c r="EJ169">
        <v>4</v>
      </c>
      <c r="EK169">
        <v>0</v>
      </c>
      <c r="EL169" t="s">
        <v>22</v>
      </c>
      <c r="EM169" t="s">
        <v>23</v>
      </c>
      <c r="EO169" t="s">
        <v>3</v>
      </c>
      <c r="EQ169">
        <v>0</v>
      </c>
      <c r="ER169">
        <v>207.47</v>
      </c>
      <c r="ES169">
        <v>207.47</v>
      </c>
      <c r="ET169">
        <v>0</v>
      </c>
      <c r="EU169">
        <v>0</v>
      </c>
      <c r="EV169">
        <v>0</v>
      </c>
      <c r="EW169">
        <v>0</v>
      </c>
      <c r="EX169">
        <v>0</v>
      </c>
      <c r="FQ169">
        <v>0</v>
      </c>
      <c r="FR169">
        <f t="shared" si="153"/>
        <v>0</v>
      </c>
      <c r="FS169">
        <v>0</v>
      </c>
      <c r="FX169">
        <v>70</v>
      </c>
      <c r="FY169">
        <v>10</v>
      </c>
      <c r="GA169" t="s">
        <v>3</v>
      </c>
      <c r="GD169">
        <v>0</v>
      </c>
      <c r="GF169">
        <v>-1876481285</v>
      </c>
      <c r="GG169">
        <v>2</v>
      </c>
      <c r="GH169">
        <v>1</v>
      </c>
      <c r="GI169">
        <v>-2</v>
      </c>
      <c r="GJ169">
        <v>0</v>
      </c>
      <c r="GK169">
        <f>ROUND(R169*(R12)/100,2)</f>
        <v>0</v>
      </c>
      <c r="GL169">
        <f t="shared" si="154"/>
        <v>0</v>
      </c>
      <c r="GM169">
        <f t="shared" si="155"/>
        <v>4979.28</v>
      </c>
      <c r="GN169">
        <f t="shared" si="156"/>
        <v>0</v>
      </c>
      <c r="GO169">
        <f t="shared" si="157"/>
        <v>0</v>
      </c>
      <c r="GP169">
        <f t="shared" si="158"/>
        <v>4979.28</v>
      </c>
      <c r="GR169">
        <v>0</v>
      </c>
      <c r="GS169">
        <v>3</v>
      </c>
      <c r="GT169">
        <v>0</v>
      </c>
      <c r="GU169" t="s">
        <v>3</v>
      </c>
      <c r="GV169">
        <f t="shared" si="159"/>
        <v>0</v>
      </c>
      <c r="GW169">
        <v>1</v>
      </c>
      <c r="GX169">
        <f t="shared" si="160"/>
        <v>0</v>
      </c>
      <c r="HA169">
        <v>0</v>
      </c>
      <c r="HB169">
        <v>0</v>
      </c>
      <c r="HC169">
        <f t="shared" si="161"/>
        <v>0</v>
      </c>
      <c r="HE169" t="s">
        <v>3</v>
      </c>
      <c r="HF169" t="s">
        <v>3</v>
      </c>
      <c r="HM169" t="s">
        <v>167</v>
      </c>
      <c r="HN169" t="s">
        <v>3</v>
      </c>
      <c r="HO169" t="s">
        <v>3</v>
      </c>
      <c r="HP169" t="s">
        <v>3</v>
      </c>
      <c r="HQ169" t="s">
        <v>3</v>
      </c>
      <c r="IK169">
        <v>0</v>
      </c>
    </row>
    <row r="170" spans="1:245" x14ac:dyDescent="0.2">
      <c r="A170">
        <v>17</v>
      </c>
      <c r="B170">
        <v>1</v>
      </c>
      <c r="D170">
        <f>ROW(EtalonRes!A87)</f>
        <v>87</v>
      </c>
      <c r="E170" t="s">
        <v>3</v>
      </c>
      <c r="F170" t="s">
        <v>183</v>
      </c>
      <c r="G170" t="s">
        <v>184</v>
      </c>
      <c r="H170" t="s">
        <v>53</v>
      </c>
      <c r="I170">
        <f>ROUND((138)/10,9)</f>
        <v>13.8</v>
      </c>
      <c r="J170">
        <v>0</v>
      </c>
      <c r="K170">
        <f>ROUND((138)/10,9)</f>
        <v>13.8</v>
      </c>
      <c r="O170">
        <f t="shared" si="129"/>
        <v>7673.49</v>
      </c>
      <c r="P170">
        <f t="shared" si="130"/>
        <v>4.28</v>
      </c>
      <c r="Q170">
        <f t="shared" si="131"/>
        <v>0</v>
      </c>
      <c r="R170">
        <f t="shared" si="132"/>
        <v>0</v>
      </c>
      <c r="S170">
        <f t="shared" si="133"/>
        <v>7669.21</v>
      </c>
      <c r="T170">
        <f t="shared" si="134"/>
        <v>0</v>
      </c>
      <c r="U170">
        <f t="shared" si="135"/>
        <v>12.420000000000002</v>
      </c>
      <c r="V170">
        <f t="shared" si="136"/>
        <v>0</v>
      </c>
      <c r="W170">
        <f t="shared" si="137"/>
        <v>0</v>
      </c>
      <c r="X170">
        <f t="shared" si="138"/>
        <v>5368.45</v>
      </c>
      <c r="Y170">
        <f t="shared" si="139"/>
        <v>766.92</v>
      </c>
      <c r="AA170">
        <v>-1</v>
      </c>
      <c r="AB170">
        <f t="shared" si="140"/>
        <v>556.04999999999995</v>
      </c>
      <c r="AC170">
        <f>ROUND((ES170),6)</f>
        <v>0.31</v>
      </c>
      <c r="AD170">
        <f>ROUND((((ET170)-(EU170))+AE170),6)</f>
        <v>0</v>
      </c>
      <c r="AE170">
        <f t="shared" si="164"/>
        <v>0</v>
      </c>
      <c r="AF170">
        <f t="shared" si="164"/>
        <v>555.74</v>
      </c>
      <c r="AG170">
        <f t="shared" si="141"/>
        <v>0</v>
      </c>
      <c r="AH170">
        <f t="shared" si="165"/>
        <v>0.9</v>
      </c>
      <c r="AI170">
        <f t="shared" si="165"/>
        <v>0</v>
      </c>
      <c r="AJ170">
        <f t="shared" si="142"/>
        <v>0</v>
      </c>
      <c r="AK170">
        <v>556.04999999999995</v>
      </c>
      <c r="AL170">
        <v>0.31</v>
      </c>
      <c r="AM170">
        <v>0</v>
      </c>
      <c r="AN170">
        <v>0</v>
      </c>
      <c r="AO170">
        <v>555.74</v>
      </c>
      <c r="AP170">
        <v>0</v>
      </c>
      <c r="AQ170">
        <v>0.9</v>
      </c>
      <c r="AR170">
        <v>0</v>
      </c>
      <c r="AS170">
        <v>0</v>
      </c>
      <c r="AT170">
        <v>70</v>
      </c>
      <c r="AU170">
        <v>10</v>
      </c>
      <c r="AV170">
        <v>1</v>
      </c>
      <c r="AW170">
        <v>1</v>
      </c>
      <c r="AZ170">
        <v>1</v>
      </c>
      <c r="BA170">
        <v>1</v>
      </c>
      <c r="BB170">
        <v>1</v>
      </c>
      <c r="BC170">
        <v>1</v>
      </c>
      <c r="BD170" t="s">
        <v>3</v>
      </c>
      <c r="BE170" t="s">
        <v>3</v>
      </c>
      <c r="BF170" t="s">
        <v>3</v>
      </c>
      <c r="BG170" t="s">
        <v>3</v>
      </c>
      <c r="BH170">
        <v>0</v>
      </c>
      <c r="BI170">
        <v>4</v>
      </c>
      <c r="BJ170" t="s">
        <v>185</v>
      </c>
      <c r="BM170">
        <v>0</v>
      </c>
      <c r="BN170">
        <v>0</v>
      </c>
      <c r="BO170" t="s">
        <v>3</v>
      </c>
      <c r="BP170">
        <v>0</v>
      </c>
      <c r="BQ170">
        <v>1</v>
      </c>
      <c r="BR170">
        <v>0</v>
      </c>
      <c r="BS170">
        <v>1</v>
      </c>
      <c r="BT170">
        <v>1</v>
      </c>
      <c r="BU170">
        <v>1</v>
      </c>
      <c r="BV170">
        <v>1</v>
      </c>
      <c r="BW170">
        <v>1</v>
      </c>
      <c r="BX170">
        <v>1</v>
      </c>
      <c r="BY170" t="s">
        <v>3</v>
      </c>
      <c r="BZ170">
        <v>70</v>
      </c>
      <c r="CA170">
        <v>10</v>
      </c>
      <c r="CB170" t="s">
        <v>3</v>
      </c>
      <c r="CE170">
        <v>0</v>
      </c>
      <c r="CF170">
        <v>0</v>
      </c>
      <c r="CG170">
        <v>0</v>
      </c>
      <c r="CM170">
        <v>0</v>
      </c>
      <c r="CN170" t="s">
        <v>3</v>
      </c>
      <c r="CO170">
        <v>0</v>
      </c>
      <c r="CP170">
        <f t="shared" si="143"/>
        <v>7673.49</v>
      </c>
      <c r="CQ170">
        <f t="shared" si="144"/>
        <v>0.31</v>
      </c>
      <c r="CR170">
        <f>((((ET170)*BB170-(EU170)*BS170)+AE170*BS170)*AV170)</f>
        <v>0</v>
      </c>
      <c r="CS170">
        <f t="shared" si="145"/>
        <v>0</v>
      </c>
      <c r="CT170">
        <f t="shared" si="146"/>
        <v>555.74</v>
      </c>
      <c r="CU170">
        <f t="shared" si="147"/>
        <v>0</v>
      </c>
      <c r="CV170">
        <f t="shared" si="148"/>
        <v>0.9</v>
      </c>
      <c r="CW170">
        <f t="shared" si="149"/>
        <v>0</v>
      </c>
      <c r="CX170">
        <f t="shared" si="150"/>
        <v>0</v>
      </c>
      <c r="CY170">
        <f t="shared" si="151"/>
        <v>5368.4469999999992</v>
      </c>
      <c r="CZ170">
        <f t="shared" si="152"/>
        <v>766.92100000000005</v>
      </c>
      <c r="DC170" t="s">
        <v>3</v>
      </c>
      <c r="DD170" t="s">
        <v>3</v>
      </c>
      <c r="DE170" t="s">
        <v>3</v>
      </c>
      <c r="DF170" t="s">
        <v>3</v>
      </c>
      <c r="DG170" t="s">
        <v>3</v>
      </c>
      <c r="DH170" t="s">
        <v>3</v>
      </c>
      <c r="DI170" t="s">
        <v>3</v>
      </c>
      <c r="DJ170" t="s">
        <v>3</v>
      </c>
      <c r="DK170" t="s">
        <v>3</v>
      </c>
      <c r="DL170" t="s">
        <v>3</v>
      </c>
      <c r="DM170" t="s">
        <v>3</v>
      </c>
      <c r="DN170">
        <v>0</v>
      </c>
      <c r="DO170">
        <v>0</v>
      </c>
      <c r="DP170">
        <v>1</v>
      </c>
      <c r="DQ170">
        <v>1</v>
      </c>
      <c r="DU170">
        <v>16987630</v>
      </c>
      <c r="DV170" t="s">
        <v>53</v>
      </c>
      <c r="DW170" t="s">
        <v>53</v>
      </c>
      <c r="DX170">
        <v>10</v>
      </c>
      <c r="DZ170" t="s">
        <v>3</v>
      </c>
      <c r="EA170" t="s">
        <v>3</v>
      </c>
      <c r="EB170" t="s">
        <v>3</v>
      </c>
      <c r="EC170" t="s">
        <v>3</v>
      </c>
      <c r="EE170">
        <v>1441815344</v>
      </c>
      <c r="EF170">
        <v>1</v>
      </c>
      <c r="EG170" t="s">
        <v>21</v>
      </c>
      <c r="EH170">
        <v>0</v>
      </c>
      <c r="EI170" t="s">
        <v>3</v>
      </c>
      <c r="EJ170">
        <v>4</v>
      </c>
      <c r="EK170">
        <v>0</v>
      </c>
      <c r="EL170" t="s">
        <v>22</v>
      </c>
      <c r="EM170" t="s">
        <v>23</v>
      </c>
      <c r="EO170" t="s">
        <v>3</v>
      </c>
      <c r="EQ170">
        <v>1024</v>
      </c>
      <c r="ER170">
        <v>556.04999999999995</v>
      </c>
      <c r="ES170">
        <v>0.31</v>
      </c>
      <c r="ET170">
        <v>0</v>
      </c>
      <c r="EU170">
        <v>0</v>
      </c>
      <c r="EV170">
        <v>555.74</v>
      </c>
      <c r="EW170">
        <v>0.9</v>
      </c>
      <c r="EX170">
        <v>0</v>
      </c>
      <c r="EY170">
        <v>0</v>
      </c>
      <c r="FQ170">
        <v>0</v>
      </c>
      <c r="FR170">
        <f t="shared" si="153"/>
        <v>0</v>
      </c>
      <c r="FS170">
        <v>0</v>
      </c>
      <c r="FX170">
        <v>70</v>
      </c>
      <c r="FY170">
        <v>10</v>
      </c>
      <c r="GA170" t="s">
        <v>3</v>
      </c>
      <c r="GD170">
        <v>0</v>
      </c>
      <c r="GF170">
        <v>505455875</v>
      </c>
      <c r="GG170">
        <v>2</v>
      </c>
      <c r="GH170">
        <v>1</v>
      </c>
      <c r="GI170">
        <v>-2</v>
      </c>
      <c r="GJ170">
        <v>0</v>
      </c>
      <c r="GK170">
        <f>ROUND(R170*(R12)/100,2)</f>
        <v>0</v>
      </c>
      <c r="GL170">
        <f t="shared" si="154"/>
        <v>0</v>
      </c>
      <c r="GM170">
        <f t="shared" si="155"/>
        <v>13808.86</v>
      </c>
      <c r="GN170">
        <f t="shared" si="156"/>
        <v>0</v>
      </c>
      <c r="GO170">
        <f t="shared" si="157"/>
        <v>0</v>
      </c>
      <c r="GP170">
        <f t="shared" si="158"/>
        <v>13808.86</v>
      </c>
      <c r="GR170">
        <v>0</v>
      </c>
      <c r="GS170">
        <v>3</v>
      </c>
      <c r="GT170">
        <v>0</v>
      </c>
      <c r="GU170" t="s">
        <v>3</v>
      </c>
      <c r="GV170">
        <f t="shared" si="159"/>
        <v>0</v>
      </c>
      <c r="GW170">
        <v>1</v>
      </c>
      <c r="GX170">
        <f t="shared" si="160"/>
        <v>0</v>
      </c>
      <c r="HA170">
        <v>0</v>
      </c>
      <c r="HB170">
        <v>0</v>
      </c>
      <c r="HC170">
        <f t="shared" si="161"/>
        <v>0</v>
      </c>
      <c r="HE170" t="s">
        <v>3</v>
      </c>
      <c r="HF170" t="s">
        <v>3</v>
      </c>
      <c r="HM170" t="s">
        <v>3</v>
      </c>
      <c r="HN170" t="s">
        <v>3</v>
      </c>
      <c r="HO170" t="s">
        <v>3</v>
      </c>
      <c r="HP170" t="s">
        <v>3</v>
      </c>
      <c r="HQ170" t="s">
        <v>3</v>
      </c>
      <c r="IK170">
        <v>0</v>
      </c>
    </row>
    <row r="171" spans="1:245" x14ac:dyDescent="0.2">
      <c r="A171">
        <v>17</v>
      </c>
      <c r="B171">
        <v>1</v>
      </c>
      <c r="D171">
        <f>ROW(EtalonRes!A89)</f>
        <v>89</v>
      </c>
      <c r="E171" t="s">
        <v>186</v>
      </c>
      <c r="F171" t="s">
        <v>169</v>
      </c>
      <c r="G171" t="s">
        <v>187</v>
      </c>
      <c r="H171" t="s">
        <v>33</v>
      </c>
      <c r="I171">
        <v>29</v>
      </c>
      <c r="J171">
        <v>0</v>
      </c>
      <c r="K171">
        <v>29</v>
      </c>
      <c r="O171">
        <f t="shared" si="129"/>
        <v>16598.439999999999</v>
      </c>
      <c r="P171">
        <f t="shared" si="130"/>
        <v>0</v>
      </c>
      <c r="Q171">
        <f t="shared" si="131"/>
        <v>4534.4399999999996</v>
      </c>
      <c r="R171">
        <f t="shared" si="132"/>
        <v>2875.06</v>
      </c>
      <c r="S171">
        <f t="shared" si="133"/>
        <v>12064</v>
      </c>
      <c r="T171">
        <f t="shared" si="134"/>
        <v>0</v>
      </c>
      <c r="U171">
        <f t="shared" si="135"/>
        <v>21.46</v>
      </c>
      <c r="V171">
        <f t="shared" si="136"/>
        <v>0</v>
      </c>
      <c r="W171">
        <f t="shared" si="137"/>
        <v>0</v>
      </c>
      <c r="X171">
        <f t="shared" si="138"/>
        <v>8444.7999999999993</v>
      </c>
      <c r="Y171">
        <f t="shared" si="139"/>
        <v>1206.4000000000001</v>
      </c>
      <c r="AA171">
        <v>1470944657</v>
      </c>
      <c r="AB171">
        <f t="shared" si="140"/>
        <v>572.36</v>
      </c>
      <c r="AC171">
        <f>ROUND(((ES171*2)),6)</f>
        <v>0</v>
      </c>
      <c r="AD171">
        <f>ROUND(((((ET171*2))-((EU171*2)))+AE171),6)</f>
        <v>156.36000000000001</v>
      </c>
      <c r="AE171">
        <f>ROUND(((EU171*2)),6)</f>
        <v>99.14</v>
      </c>
      <c r="AF171">
        <f>ROUND(((EV171*2)),6)</f>
        <v>416</v>
      </c>
      <c r="AG171">
        <f t="shared" si="141"/>
        <v>0</v>
      </c>
      <c r="AH171">
        <f>((EW171*2))</f>
        <v>0.74</v>
      </c>
      <c r="AI171">
        <f>((EX171*2))</f>
        <v>0</v>
      </c>
      <c r="AJ171">
        <f t="shared" si="142"/>
        <v>0</v>
      </c>
      <c r="AK171">
        <v>286.18</v>
      </c>
      <c r="AL171">
        <v>0</v>
      </c>
      <c r="AM171">
        <v>78.180000000000007</v>
      </c>
      <c r="AN171">
        <v>49.57</v>
      </c>
      <c r="AO171">
        <v>208</v>
      </c>
      <c r="AP171">
        <v>0</v>
      </c>
      <c r="AQ171">
        <v>0.37</v>
      </c>
      <c r="AR171">
        <v>0</v>
      </c>
      <c r="AS171">
        <v>0</v>
      </c>
      <c r="AT171">
        <v>70</v>
      </c>
      <c r="AU171">
        <v>10</v>
      </c>
      <c r="AV171">
        <v>1</v>
      </c>
      <c r="AW171">
        <v>1</v>
      </c>
      <c r="AZ171">
        <v>1</v>
      </c>
      <c r="BA171">
        <v>1</v>
      </c>
      <c r="BB171">
        <v>1</v>
      </c>
      <c r="BC171">
        <v>1</v>
      </c>
      <c r="BD171" t="s">
        <v>3</v>
      </c>
      <c r="BE171" t="s">
        <v>3</v>
      </c>
      <c r="BF171" t="s">
        <v>3</v>
      </c>
      <c r="BG171" t="s">
        <v>3</v>
      </c>
      <c r="BH171">
        <v>0</v>
      </c>
      <c r="BI171">
        <v>4</v>
      </c>
      <c r="BJ171" t="s">
        <v>171</v>
      </c>
      <c r="BM171">
        <v>0</v>
      </c>
      <c r="BN171">
        <v>0</v>
      </c>
      <c r="BO171" t="s">
        <v>3</v>
      </c>
      <c r="BP171">
        <v>0</v>
      </c>
      <c r="BQ171">
        <v>1</v>
      </c>
      <c r="BR171">
        <v>0</v>
      </c>
      <c r="BS171">
        <v>1</v>
      </c>
      <c r="BT171">
        <v>1</v>
      </c>
      <c r="BU171">
        <v>1</v>
      </c>
      <c r="BV171">
        <v>1</v>
      </c>
      <c r="BW171">
        <v>1</v>
      </c>
      <c r="BX171">
        <v>1</v>
      </c>
      <c r="BY171" t="s">
        <v>3</v>
      </c>
      <c r="BZ171">
        <v>70</v>
      </c>
      <c r="CA171">
        <v>10</v>
      </c>
      <c r="CB171" t="s">
        <v>3</v>
      </c>
      <c r="CE171">
        <v>0</v>
      </c>
      <c r="CF171">
        <v>0</v>
      </c>
      <c r="CG171">
        <v>0</v>
      </c>
      <c r="CM171">
        <v>0</v>
      </c>
      <c r="CN171" t="s">
        <v>3</v>
      </c>
      <c r="CO171">
        <v>0</v>
      </c>
      <c r="CP171">
        <f t="shared" si="143"/>
        <v>16598.439999999999</v>
      </c>
      <c r="CQ171">
        <f t="shared" si="144"/>
        <v>0</v>
      </c>
      <c r="CR171">
        <f>(((((ET171*2))*BB171-((EU171*2))*BS171)+AE171*BS171)*AV171)</f>
        <v>156.36000000000001</v>
      </c>
      <c r="CS171">
        <f t="shared" si="145"/>
        <v>99.14</v>
      </c>
      <c r="CT171">
        <f t="shared" si="146"/>
        <v>416</v>
      </c>
      <c r="CU171">
        <f t="shared" si="147"/>
        <v>0</v>
      </c>
      <c r="CV171">
        <f t="shared" si="148"/>
        <v>0.74</v>
      </c>
      <c r="CW171">
        <f t="shared" si="149"/>
        <v>0</v>
      </c>
      <c r="CX171">
        <f t="shared" si="150"/>
        <v>0</v>
      </c>
      <c r="CY171">
        <f t="shared" si="151"/>
        <v>8444.7999999999993</v>
      </c>
      <c r="CZ171">
        <f t="shared" si="152"/>
        <v>1206.4000000000001</v>
      </c>
      <c r="DC171" t="s">
        <v>3</v>
      </c>
      <c r="DD171" t="s">
        <v>45</v>
      </c>
      <c r="DE171" t="s">
        <v>45</v>
      </c>
      <c r="DF171" t="s">
        <v>45</v>
      </c>
      <c r="DG171" t="s">
        <v>45</v>
      </c>
      <c r="DH171" t="s">
        <v>3</v>
      </c>
      <c r="DI171" t="s">
        <v>45</v>
      </c>
      <c r="DJ171" t="s">
        <v>45</v>
      </c>
      <c r="DK171" t="s">
        <v>3</v>
      </c>
      <c r="DL171" t="s">
        <v>3</v>
      </c>
      <c r="DM171" t="s">
        <v>3</v>
      </c>
      <c r="DN171">
        <v>0</v>
      </c>
      <c r="DO171">
        <v>0</v>
      </c>
      <c r="DP171">
        <v>1</v>
      </c>
      <c r="DQ171">
        <v>1</v>
      </c>
      <c r="DU171">
        <v>16987630</v>
      </c>
      <c r="DV171" t="s">
        <v>33</v>
      </c>
      <c r="DW171" t="s">
        <v>33</v>
      </c>
      <c r="DX171">
        <v>1</v>
      </c>
      <c r="DZ171" t="s">
        <v>3</v>
      </c>
      <c r="EA171" t="s">
        <v>3</v>
      </c>
      <c r="EB171" t="s">
        <v>3</v>
      </c>
      <c r="EC171" t="s">
        <v>3</v>
      </c>
      <c r="EE171">
        <v>1441815344</v>
      </c>
      <c r="EF171">
        <v>1</v>
      </c>
      <c r="EG171" t="s">
        <v>21</v>
      </c>
      <c r="EH171">
        <v>0</v>
      </c>
      <c r="EI171" t="s">
        <v>3</v>
      </c>
      <c r="EJ171">
        <v>4</v>
      </c>
      <c r="EK171">
        <v>0</v>
      </c>
      <c r="EL171" t="s">
        <v>22</v>
      </c>
      <c r="EM171" t="s">
        <v>23</v>
      </c>
      <c r="EO171" t="s">
        <v>3</v>
      </c>
      <c r="EQ171">
        <v>0</v>
      </c>
      <c r="ER171">
        <v>286.18</v>
      </c>
      <c r="ES171">
        <v>0</v>
      </c>
      <c r="ET171">
        <v>78.180000000000007</v>
      </c>
      <c r="EU171">
        <v>49.57</v>
      </c>
      <c r="EV171">
        <v>208</v>
      </c>
      <c r="EW171">
        <v>0.37</v>
      </c>
      <c r="EX171">
        <v>0</v>
      </c>
      <c r="EY171">
        <v>0</v>
      </c>
      <c r="FQ171">
        <v>0</v>
      </c>
      <c r="FR171">
        <f t="shared" si="153"/>
        <v>0</v>
      </c>
      <c r="FS171">
        <v>0</v>
      </c>
      <c r="FX171">
        <v>70</v>
      </c>
      <c r="FY171">
        <v>10</v>
      </c>
      <c r="GA171" t="s">
        <v>3</v>
      </c>
      <c r="GD171">
        <v>0</v>
      </c>
      <c r="GF171">
        <v>-1648492859</v>
      </c>
      <c r="GG171">
        <v>2</v>
      </c>
      <c r="GH171">
        <v>1</v>
      </c>
      <c r="GI171">
        <v>-2</v>
      </c>
      <c r="GJ171">
        <v>0</v>
      </c>
      <c r="GK171">
        <f>ROUND(R171*(R12)/100,2)</f>
        <v>3105.06</v>
      </c>
      <c r="GL171">
        <f t="shared" si="154"/>
        <v>0</v>
      </c>
      <c r="GM171">
        <f t="shared" si="155"/>
        <v>29354.7</v>
      </c>
      <c r="GN171">
        <f t="shared" si="156"/>
        <v>0</v>
      </c>
      <c r="GO171">
        <f t="shared" si="157"/>
        <v>0</v>
      </c>
      <c r="GP171">
        <f t="shared" si="158"/>
        <v>29354.7</v>
      </c>
      <c r="GR171">
        <v>0</v>
      </c>
      <c r="GS171">
        <v>3</v>
      </c>
      <c r="GT171">
        <v>0</v>
      </c>
      <c r="GU171" t="s">
        <v>3</v>
      </c>
      <c r="GV171">
        <f t="shared" si="159"/>
        <v>0</v>
      </c>
      <c r="GW171">
        <v>1</v>
      </c>
      <c r="GX171">
        <f t="shared" si="160"/>
        <v>0</v>
      </c>
      <c r="HA171">
        <v>0</v>
      </c>
      <c r="HB171">
        <v>0</v>
      </c>
      <c r="HC171">
        <f t="shared" si="161"/>
        <v>0</v>
      </c>
      <c r="HE171" t="s">
        <v>3</v>
      </c>
      <c r="HF171" t="s">
        <v>3</v>
      </c>
      <c r="HM171" t="s">
        <v>3</v>
      </c>
      <c r="HN171" t="s">
        <v>3</v>
      </c>
      <c r="HO171" t="s">
        <v>3</v>
      </c>
      <c r="HP171" t="s">
        <v>3</v>
      </c>
      <c r="HQ171" t="s">
        <v>3</v>
      </c>
      <c r="IK171">
        <v>0</v>
      </c>
    </row>
    <row r="173" spans="1:245" x14ac:dyDescent="0.2">
      <c r="A173" s="2">
        <v>51</v>
      </c>
      <c r="B173" s="2">
        <f>B155</f>
        <v>1</v>
      </c>
      <c r="C173" s="2">
        <f>A155</f>
        <v>5</v>
      </c>
      <c r="D173" s="2">
        <f>ROW(A155)</f>
        <v>155</v>
      </c>
      <c r="E173" s="2"/>
      <c r="F173" s="2" t="str">
        <f>IF(F155&lt;&gt;"",F155,"")</f>
        <v>Новый подраздел</v>
      </c>
      <c r="G173" s="2" t="str">
        <f>IF(G155&lt;&gt;"",G155,"")</f>
        <v>Система отопления</v>
      </c>
      <c r="H173" s="2">
        <v>0</v>
      </c>
      <c r="I173" s="2"/>
      <c r="J173" s="2"/>
      <c r="K173" s="2"/>
      <c r="L173" s="2"/>
      <c r="M173" s="2"/>
      <c r="N173" s="2"/>
      <c r="O173" s="2">
        <f t="shared" ref="O173:T173" si="166">ROUND(AB173,2)</f>
        <v>112650.99</v>
      </c>
      <c r="P173" s="2">
        <f t="shared" si="166"/>
        <v>5153.38</v>
      </c>
      <c r="Q173" s="2">
        <f t="shared" si="166"/>
        <v>26443.01</v>
      </c>
      <c r="R173" s="2">
        <f t="shared" si="166"/>
        <v>16754.66</v>
      </c>
      <c r="S173" s="2">
        <f t="shared" si="166"/>
        <v>81054.600000000006</v>
      </c>
      <c r="T173" s="2">
        <f t="shared" si="166"/>
        <v>0</v>
      </c>
      <c r="U173" s="2">
        <f>AH173</f>
        <v>142.72799999999998</v>
      </c>
      <c r="V173" s="2">
        <f>AI173</f>
        <v>0</v>
      </c>
      <c r="W173" s="2">
        <f>ROUND(AJ173,2)</f>
        <v>0</v>
      </c>
      <c r="X173" s="2">
        <f>ROUND(AK173,2)</f>
        <v>56738.23</v>
      </c>
      <c r="Y173" s="2">
        <f>ROUND(AL173,2)</f>
        <v>8105.47</v>
      </c>
      <c r="Z173" s="2"/>
      <c r="AA173" s="2"/>
      <c r="AB173" s="2">
        <f>ROUND(SUMIF(AA159:AA171,"=1470944657",O159:O171),2)</f>
        <v>112650.99</v>
      </c>
      <c r="AC173" s="2">
        <f>ROUND(SUMIF(AA159:AA171,"=1470944657",P159:P171),2)</f>
        <v>5153.38</v>
      </c>
      <c r="AD173" s="2">
        <f>ROUND(SUMIF(AA159:AA171,"=1470944657",Q159:Q171),2)</f>
        <v>26443.01</v>
      </c>
      <c r="AE173" s="2">
        <f>ROUND(SUMIF(AA159:AA171,"=1470944657",R159:R171),2)</f>
        <v>16754.66</v>
      </c>
      <c r="AF173" s="2">
        <f>ROUND(SUMIF(AA159:AA171,"=1470944657",S159:S171),2)</f>
        <v>81054.600000000006</v>
      </c>
      <c r="AG173" s="2">
        <f>ROUND(SUMIF(AA159:AA171,"=1470944657",T159:T171),2)</f>
        <v>0</v>
      </c>
      <c r="AH173" s="2">
        <f>SUMIF(AA159:AA171,"=1470944657",U159:U171)</f>
        <v>142.72799999999998</v>
      </c>
      <c r="AI173" s="2">
        <f>SUMIF(AA159:AA171,"=1470944657",V159:V171)</f>
        <v>0</v>
      </c>
      <c r="AJ173" s="2">
        <f>ROUND(SUMIF(AA159:AA171,"=1470944657",W159:W171),2)</f>
        <v>0</v>
      </c>
      <c r="AK173" s="2">
        <f>ROUND(SUMIF(AA159:AA171,"=1470944657",X159:X171),2)</f>
        <v>56738.23</v>
      </c>
      <c r="AL173" s="2">
        <f>ROUND(SUMIF(AA159:AA171,"=1470944657",Y159:Y171),2)</f>
        <v>8105.47</v>
      </c>
      <c r="AM173" s="2"/>
      <c r="AN173" s="2"/>
      <c r="AO173" s="2">
        <f t="shared" ref="AO173:BD173" si="167">ROUND(BX173,2)</f>
        <v>0</v>
      </c>
      <c r="AP173" s="2">
        <f t="shared" si="167"/>
        <v>0</v>
      </c>
      <c r="AQ173" s="2">
        <f t="shared" si="167"/>
        <v>0</v>
      </c>
      <c r="AR173" s="2">
        <f t="shared" si="167"/>
        <v>195589.72</v>
      </c>
      <c r="AS173" s="2">
        <f t="shared" si="167"/>
        <v>0</v>
      </c>
      <c r="AT173" s="2">
        <f t="shared" si="167"/>
        <v>0</v>
      </c>
      <c r="AU173" s="2">
        <f t="shared" si="167"/>
        <v>195589.72</v>
      </c>
      <c r="AV173" s="2">
        <f t="shared" si="167"/>
        <v>5153.38</v>
      </c>
      <c r="AW173" s="2">
        <f t="shared" si="167"/>
        <v>5153.38</v>
      </c>
      <c r="AX173" s="2">
        <f t="shared" si="167"/>
        <v>0</v>
      </c>
      <c r="AY173" s="2">
        <f t="shared" si="167"/>
        <v>5153.38</v>
      </c>
      <c r="AZ173" s="2">
        <f t="shared" si="167"/>
        <v>0</v>
      </c>
      <c r="BA173" s="2">
        <f t="shared" si="167"/>
        <v>0</v>
      </c>
      <c r="BB173" s="2">
        <f t="shared" si="167"/>
        <v>0</v>
      </c>
      <c r="BC173" s="2">
        <f t="shared" si="167"/>
        <v>0</v>
      </c>
      <c r="BD173" s="2">
        <f t="shared" si="167"/>
        <v>0</v>
      </c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2"/>
      <c r="BQ173" s="2"/>
      <c r="BR173" s="2"/>
      <c r="BS173" s="2"/>
      <c r="BT173" s="2"/>
      <c r="BU173" s="2"/>
      <c r="BV173" s="2"/>
      <c r="BW173" s="2"/>
      <c r="BX173" s="2">
        <f>ROUND(SUMIF(AA159:AA171,"=1470944657",FQ159:FQ171),2)</f>
        <v>0</v>
      </c>
      <c r="BY173" s="2">
        <f>ROUND(SUMIF(AA159:AA171,"=1470944657",FR159:FR171),2)</f>
        <v>0</v>
      </c>
      <c r="BZ173" s="2">
        <f>ROUND(SUMIF(AA159:AA171,"=1470944657",GL159:GL171),2)</f>
        <v>0</v>
      </c>
      <c r="CA173" s="2">
        <f>ROUND(SUMIF(AA159:AA171,"=1470944657",GM159:GM171),2)</f>
        <v>195589.72</v>
      </c>
      <c r="CB173" s="2">
        <f>ROUND(SUMIF(AA159:AA171,"=1470944657",GN159:GN171),2)</f>
        <v>0</v>
      </c>
      <c r="CC173" s="2">
        <f>ROUND(SUMIF(AA159:AA171,"=1470944657",GO159:GO171),2)</f>
        <v>0</v>
      </c>
      <c r="CD173" s="2">
        <f>ROUND(SUMIF(AA159:AA171,"=1470944657",GP159:GP171),2)</f>
        <v>195589.72</v>
      </c>
      <c r="CE173" s="2">
        <f>AC173-BX173</f>
        <v>5153.38</v>
      </c>
      <c r="CF173" s="2">
        <f>AC173-BY173</f>
        <v>5153.38</v>
      </c>
      <c r="CG173" s="2">
        <f>BX173-BZ173</f>
        <v>0</v>
      </c>
      <c r="CH173" s="2">
        <f>AC173-BX173-BY173+BZ173</f>
        <v>5153.38</v>
      </c>
      <c r="CI173" s="2">
        <f>BY173-BZ173</f>
        <v>0</v>
      </c>
      <c r="CJ173" s="2">
        <f>ROUND(SUMIF(AA159:AA171,"=1470944657",GX159:GX171),2)</f>
        <v>0</v>
      </c>
      <c r="CK173" s="2">
        <f>ROUND(SUMIF(AA159:AA171,"=1470944657",GY159:GY171),2)</f>
        <v>0</v>
      </c>
      <c r="CL173" s="2">
        <f>ROUND(SUMIF(AA159:AA171,"=1470944657",GZ159:GZ171),2)</f>
        <v>0</v>
      </c>
      <c r="CM173" s="2">
        <f>ROUND(SUMIF(AA159:AA171,"=1470944657",HD159:HD171),2)</f>
        <v>0</v>
      </c>
      <c r="CN173" s="2"/>
      <c r="CO173" s="2"/>
      <c r="CP173" s="2"/>
      <c r="CQ173" s="2"/>
      <c r="CR173" s="2"/>
      <c r="CS173" s="2"/>
      <c r="CT173" s="2"/>
      <c r="CU173" s="2"/>
      <c r="CV173" s="2"/>
      <c r="CW173" s="2"/>
      <c r="CX173" s="2"/>
      <c r="CY173" s="2"/>
      <c r="CZ173" s="2"/>
      <c r="DA173" s="2"/>
      <c r="DB173" s="2"/>
      <c r="DC173" s="2"/>
      <c r="DD173" s="2"/>
      <c r="DE173" s="2"/>
      <c r="DF173" s="2"/>
      <c r="DG173" s="3"/>
      <c r="DH173" s="3"/>
      <c r="DI173" s="3"/>
      <c r="DJ173" s="3"/>
      <c r="DK173" s="3"/>
      <c r="DL173" s="3"/>
      <c r="DM173" s="3"/>
      <c r="DN173" s="3"/>
      <c r="DO173" s="3"/>
      <c r="DP173" s="3"/>
      <c r="DQ173" s="3"/>
      <c r="DR173" s="3"/>
      <c r="DS173" s="3"/>
      <c r="DT173" s="3"/>
      <c r="DU173" s="3"/>
      <c r="DV173" s="3"/>
      <c r="DW173" s="3"/>
      <c r="DX173" s="3"/>
      <c r="DY173" s="3"/>
      <c r="DZ173" s="3"/>
      <c r="EA173" s="3"/>
      <c r="EB173" s="3"/>
      <c r="EC173" s="3"/>
      <c r="ED173" s="3"/>
      <c r="EE173" s="3"/>
      <c r="EF173" s="3"/>
      <c r="EG173" s="3"/>
      <c r="EH173" s="3"/>
      <c r="EI173" s="3"/>
      <c r="EJ173" s="3"/>
      <c r="EK173" s="3"/>
      <c r="EL173" s="3"/>
      <c r="EM173" s="3"/>
      <c r="EN173" s="3"/>
      <c r="EO173" s="3"/>
      <c r="EP173" s="3"/>
      <c r="EQ173" s="3"/>
      <c r="ER173" s="3"/>
      <c r="ES173" s="3"/>
      <c r="ET173" s="3"/>
      <c r="EU173" s="3"/>
      <c r="EV173" s="3"/>
      <c r="EW173" s="3"/>
      <c r="EX173" s="3"/>
      <c r="EY173" s="3"/>
      <c r="EZ173" s="3"/>
      <c r="FA173" s="3"/>
      <c r="FB173" s="3"/>
      <c r="FC173" s="3"/>
      <c r="FD173" s="3"/>
      <c r="FE173" s="3"/>
      <c r="FF173" s="3"/>
      <c r="FG173" s="3"/>
      <c r="FH173" s="3"/>
      <c r="FI173" s="3"/>
      <c r="FJ173" s="3"/>
      <c r="FK173" s="3"/>
      <c r="FL173" s="3"/>
      <c r="FM173" s="3"/>
      <c r="FN173" s="3"/>
      <c r="FO173" s="3"/>
      <c r="FP173" s="3"/>
      <c r="FQ173" s="3"/>
      <c r="FR173" s="3"/>
      <c r="FS173" s="3"/>
      <c r="FT173" s="3"/>
      <c r="FU173" s="3"/>
      <c r="FV173" s="3"/>
      <c r="FW173" s="3"/>
      <c r="FX173" s="3"/>
      <c r="FY173" s="3"/>
      <c r="FZ173" s="3"/>
      <c r="GA173" s="3"/>
      <c r="GB173" s="3"/>
      <c r="GC173" s="3"/>
      <c r="GD173" s="3"/>
      <c r="GE173" s="3"/>
      <c r="GF173" s="3"/>
      <c r="GG173" s="3"/>
      <c r="GH173" s="3"/>
      <c r="GI173" s="3"/>
      <c r="GJ173" s="3"/>
      <c r="GK173" s="3"/>
      <c r="GL173" s="3"/>
      <c r="GM173" s="3"/>
      <c r="GN173" s="3"/>
      <c r="GO173" s="3"/>
      <c r="GP173" s="3"/>
      <c r="GQ173" s="3"/>
      <c r="GR173" s="3"/>
      <c r="GS173" s="3"/>
      <c r="GT173" s="3"/>
      <c r="GU173" s="3"/>
      <c r="GV173" s="3"/>
      <c r="GW173" s="3"/>
      <c r="GX173" s="3">
        <v>0</v>
      </c>
    </row>
    <row r="175" spans="1:245" x14ac:dyDescent="0.2">
      <c r="A175" s="4">
        <v>50</v>
      </c>
      <c r="B175" s="4">
        <v>0</v>
      </c>
      <c r="C175" s="4">
        <v>0</v>
      </c>
      <c r="D175" s="4">
        <v>1</v>
      </c>
      <c r="E175" s="4">
        <v>201</v>
      </c>
      <c r="F175" s="4">
        <f>ROUND(Source!O173,O175)</f>
        <v>112650.99</v>
      </c>
      <c r="G175" s="4" t="s">
        <v>64</v>
      </c>
      <c r="H175" s="4" t="s">
        <v>65</v>
      </c>
      <c r="I175" s="4"/>
      <c r="J175" s="4"/>
      <c r="K175" s="4">
        <v>201</v>
      </c>
      <c r="L175" s="4">
        <v>1</v>
      </c>
      <c r="M175" s="4">
        <v>3</v>
      </c>
      <c r="N175" s="4" t="s">
        <v>3</v>
      </c>
      <c r="O175" s="4">
        <v>2</v>
      </c>
      <c r="P175" s="4"/>
      <c r="Q175" s="4"/>
      <c r="R175" s="4"/>
      <c r="S175" s="4"/>
      <c r="T175" s="4"/>
      <c r="U175" s="4"/>
      <c r="V175" s="4"/>
      <c r="W175" s="4">
        <v>112650.99</v>
      </c>
      <c r="X175" s="4">
        <v>1</v>
      </c>
      <c r="Y175" s="4">
        <v>112650.99</v>
      </c>
      <c r="Z175" s="4"/>
      <c r="AA175" s="4"/>
      <c r="AB175" s="4"/>
    </row>
    <row r="176" spans="1:245" x14ac:dyDescent="0.2">
      <c r="A176" s="4">
        <v>50</v>
      </c>
      <c r="B176" s="4">
        <v>0</v>
      </c>
      <c r="C176" s="4">
        <v>0</v>
      </c>
      <c r="D176" s="4">
        <v>1</v>
      </c>
      <c r="E176" s="4">
        <v>202</v>
      </c>
      <c r="F176" s="4">
        <f>ROUND(Source!P173,O176)</f>
        <v>5153.38</v>
      </c>
      <c r="G176" s="4" t="s">
        <v>66</v>
      </c>
      <c r="H176" s="4" t="s">
        <v>67</v>
      </c>
      <c r="I176" s="4"/>
      <c r="J176" s="4"/>
      <c r="K176" s="4">
        <v>202</v>
      </c>
      <c r="L176" s="4">
        <v>2</v>
      </c>
      <c r="M176" s="4">
        <v>3</v>
      </c>
      <c r="N176" s="4" t="s">
        <v>3</v>
      </c>
      <c r="O176" s="4">
        <v>2</v>
      </c>
      <c r="P176" s="4"/>
      <c r="Q176" s="4"/>
      <c r="R176" s="4"/>
      <c r="S176" s="4"/>
      <c r="T176" s="4"/>
      <c r="U176" s="4"/>
      <c r="V176" s="4"/>
      <c r="W176" s="4">
        <v>5153.38</v>
      </c>
      <c r="X176" s="4">
        <v>1</v>
      </c>
      <c r="Y176" s="4">
        <v>5153.38</v>
      </c>
      <c r="Z176" s="4"/>
      <c r="AA176" s="4"/>
      <c r="AB176" s="4"/>
    </row>
    <row r="177" spans="1:28" x14ac:dyDescent="0.2">
      <c r="A177" s="4">
        <v>50</v>
      </c>
      <c r="B177" s="4">
        <v>0</v>
      </c>
      <c r="C177" s="4">
        <v>0</v>
      </c>
      <c r="D177" s="4">
        <v>1</v>
      </c>
      <c r="E177" s="4">
        <v>222</v>
      </c>
      <c r="F177" s="4">
        <f>ROUND(Source!AO173,O177)</f>
        <v>0</v>
      </c>
      <c r="G177" s="4" t="s">
        <v>68</v>
      </c>
      <c r="H177" s="4" t="s">
        <v>69</v>
      </c>
      <c r="I177" s="4"/>
      <c r="J177" s="4"/>
      <c r="K177" s="4">
        <v>222</v>
      </c>
      <c r="L177" s="4">
        <v>3</v>
      </c>
      <c r="M177" s="4">
        <v>3</v>
      </c>
      <c r="N177" s="4" t="s">
        <v>3</v>
      </c>
      <c r="O177" s="4">
        <v>2</v>
      </c>
      <c r="P177" s="4"/>
      <c r="Q177" s="4"/>
      <c r="R177" s="4"/>
      <c r="S177" s="4"/>
      <c r="T177" s="4"/>
      <c r="U177" s="4"/>
      <c r="V177" s="4"/>
      <c r="W177" s="4">
        <v>0</v>
      </c>
      <c r="X177" s="4">
        <v>1</v>
      </c>
      <c r="Y177" s="4">
        <v>0</v>
      </c>
      <c r="Z177" s="4"/>
      <c r="AA177" s="4"/>
      <c r="AB177" s="4"/>
    </row>
    <row r="178" spans="1:28" x14ac:dyDescent="0.2">
      <c r="A178" s="4">
        <v>50</v>
      </c>
      <c r="B178" s="4">
        <v>0</v>
      </c>
      <c r="C178" s="4">
        <v>0</v>
      </c>
      <c r="D178" s="4">
        <v>1</v>
      </c>
      <c r="E178" s="4">
        <v>225</v>
      </c>
      <c r="F178" s="4">
        <f>ROUND(Source!AV173,O178)</f>
        <v>5153.38</v>
      </c>
      <c r="G178" s="4" t="s">
        <v>70</v>
      </c>
      <c r="H178" s="4" t="s">
        <v>71</v>
      </c>
      <c r="I178" s="4"/>
      <c r="J178" s="4"/>
      <c r="K178" s="4">
        <v>225</v>
      </c>
      <c r="L178" s="4">
        <v>4</v>
      </c>
      <c r="M178" s="4">
        <v>3</v>
      </c>
      <c r="N178" s="4" t="s">
        <v>3</v>
      </c>
      <c r="O178" s="4">
        <v>2</v>
      </c>
      <c r="P178" s="4"/>
      <c r="Q178" s="4"/>
      <c r="R178" s="4"/>
      <c r="S178" s="4"/>
      <c r="T178" s="4"/>
      <c r="U178" s="4"/>
      <c r="V178" s="4"/>
      <c r="W178" s="4">
        <v>5153.38</v>
      </c>
      <c r="X178" s="4">
        <v>1</v>
      </c>
      <c r="Y178" s="4">
        <v>5153.38</v>
      </c>
      <c r="Z178" s="4"/>
      <c r="AA178" s="4"/>
      <c r="AB178" s="4"/>
    </row>
    <row r="179" spans="1:28" x14ac:dyDescent="0.2">
      <c r="A179" s="4">
        <v>50</v>
      </c>
      <c r="B179" s="4">
        <v>0</v>
      </c>
      <c r="C179" s="4">
        <v>0</v>
      </c>
      <c r="D179" s="4">
        <v>1</v>
      </c>
      <c r="E179" s="4">
        <v>226</v>
      </c>
      <c r="F179" s="4">
        <f>ROUND(Source!AW173,O179)</f>
        <v>5153.38</v>
      </c>
      <c r="G179" s="4" t="s">
        <v>72</v>
      </c>
      <c r="H179" s="4" t="s">
        <v>73</v>
      </c>
      <c r="I179" s="4"/>
      <c r="J179" s="4"/>
      <c r="K179" s="4">
        <v>226</v>
      </c>
      <c r="L179" s="4">
        <v>5</v>
      </c>
      <c r="M179" s="4">
        <v>3</v>
      </c>
      <c r="N179" s="4" t="s">
        <v>3</v>
      </c>
      <c r="O179" s="4">
        <v>2</v>
      </c>
      <c r="P179" s="4"/>
      <c r="Q179" s="4"/>
      <c r="R179" s="4"/>
      <c r="S179" s="4"/>
      <c r="T179" s="4"/>
      <c r="U179" s="4"/>
      <c r="V179" s="4"/>
      <c r="W179" s="4">
        <v>5153.38</v>
      </c>
      <c r="X179" s="4">
        <v>1</v>
      </c>
      <c r="Y179" s="4">
        <v>5153.38</v>
      </c>
      <c r="Z179" s="4"/>
      <c r="AA179" s="4"/>
      <c r="AB179" s="4"/>
    </row>
    <row r="180" spans="1:28" x14ac:dyDescent="0.2">
      <c r="A180" s="4">
        <v>50</v>
      </c>
      <c r="B180" s="4">
        <v>0</v>
      </c>
      <c r="C180" s="4">
        <v>0</v>
      </c>
      <c r="D180" s="4">
        <v>1</v>
      </c>
      <c r="E180" s="4">
        <v>227</v>
      </c>
      <c r="F180" s="4">
        <f>ROUND(Source!AX173,O180)</f>
        <v>0</v>
      </c>
      <c r="G180" s="4" t="s">
        <v>74</v>
      </c>
      <c r="H180" s="4" t="s">
        <v>75</v>
      </c>
      <c r="I180" s="4"/>
      <c r="J180" s="4"/>
      <c r="K180" s="4">
        <v>227</v>
      </c>
      <c r="L180" s="4">
        <v>6</v>
      </c>
      <c r="M180" s="4">
        <v>3</v>
      </c>
      <c r="N180" s="4" t="s">
        <v>3</v>
      </c>
      <c r="O180" s="4">
        <v>2</v>
      </c>
      <c r="P180" s="4"/>
      <c r="Q180" s="4"/>
      <c r="R180" s="4"/>
      <c r="S180" s="4"/>
      <c r="T180" s="4"/>
      <c r="U180" s="4"/>
      <c r="V180" s="4"/>
      <c r="W180" s="4">
        <v>0</v>
      </c>
      <c r="X180" s="4">
        <v>1</v>
      </c>
      <c r="Y180" s="4">
        <v>0</v>
      </c>
      <c r="Z180" s="4"/>
      <c r="AA180" s="4"/>
      <c r="AB180" s="4"/>
    </row>
    <row r="181" spans="1:28" x14ac:dyDescent="0.2">
      <c r="A181" s="4">
        <v>50</v>
      </c>
      <c r="B181" s="4">
        <v>0</v>
      </c>
      <c r="C181" s="4">
        <v>0</v>
      </c>
      <c r="D181" s="4">
        <v>1</v>
      </c>
      <c r="E181" s="4">
        <v>228</v>
      </c>
      <c r="F181" s="4">
        <f>ROUND(Source!AY173,O181)</f>
        <v>5153.38</v>
      </c>
      <c r="G181" s="4" t="s">
        <v>76</v>
      </c>
      <c r="H181" s="4" t="s">
        <v>77</v>
      </c>
      <c r="I181" s="4"/>
      <c r="J181" s="4"/>
      <c r="K181" s="4">
        <v>228</v>
      </c>
      <c r="L181" s="4">
        <v>7</v>
      </c>
      <c r="M181" s="4">
        <v>3</v>
      </c>
      <c r="N181" s="4" t="s">
        <v>3</v>
      </c>
      <c r="O181" s="4">
        <v>2</v>
      </c>
      <c r="P181" s="4"/>
      <c r="Q181" s="4"/>
      <c r="R181" s="4"/>
      <c r="S181" s="4"/>
      <c r="T181" s="4"/>
      <c r="U181" s="4"/>
      <c r="V181" s="4"/>
      <c r="W181" s="4">
        <v>5153.38</v>
      </c>
      <c r="X181" s="4">
        <v>1</v>
      </c>
      <c r="Y181" s="4">
        <v>5153.38</v>
      </c>
      <c r="Z181" s="4"/>
      <c r="AA181" s="4"/>
      <c r="AB181" s="4"/>
    </row>
    <row r="182" spans="1:28" x14ac:dyDescent="0.2">
      <c r="A182" s="4">
        <v>50</v>
      </c>
      <c r="B182" s="4">
        <v>0</v>
      </c>
      <c r="C182" s="4">
        <v>0</v>
      </c>
      <c r="D182" s="4">
        <v>1</v>
      </c>
      <c r="E182" s="4">
        <v>216</v>
      </c>
      <c r="F182" s="4">
        <f>ROUND(Source!AP173,O182)</f>
        <v>0</v>
      </c>
      <c r="G182" s="4" t="s">
        <v>78</v>
      </c>
      <c r="H182" s="4" t="s">
        <v>79</v>
      </c>
      <c r="I182" s="4"/>
      <c r="J182" s="4"/>
      <c r="K182" s="4">
        <v>216</v>
      </c>
      <c r="L182" s="4">
        <v>8</v>
      </c>
      <c r="M182" s="4">
        <v>3</v>
      </c>
      <c r="N182" s="4" t="s">
        <v>3</v>
      </c>
      <c r="O182" s="4">
        <v>2</v>
      </c>
      <c r="P182" s="4"/>
      <c r="Q182" s="4"/>
      <c r="R182" s="4"/>
      <c r="S182" s="4"/>
      <c r="T182" s="4"/>
      <c r="U182" s="4"/>
      <c r="V182" s="4"/>
      <c r="W182" s="4">
        <v>0</v>
      </c>
      <c r="X182" s="4">
        <v>1</v>
      </c>
      <c r="Y182" s="4">
        <v>0</v>
      </c>
      <c r="Z182" s="4"/>
      <c r="AA182" s="4"/>
      <c r="AB182" s="4"/>
    </row>
    <row r="183" spans="1:28" x14ac:dyDescent="0.2">
      <c r="A183" s="4">
        <v>50</v>
      </c>
      <c r="B183" s="4">
        <v>0</v>
      </c>
      <c r="C183" s="4">
        <v>0</v>
      </c>
      <c r="D183" s="4">
        <v>1</v>
      </c>
      <c r="E183" s="4">
        <v>223</v>
      </c>
      <c r="F183" s="4">
        <f>ROUND(Source!AQ173,O183)</f>
        <v>0</v>
      </c>
      <c r="G183" s="4" t="s">
        <v>80</v>
      </c>
      <c r="H183" s="4" t="s">
        <v>81</v>
      </c>
      <c r="I183" s="4"/>
      <c r="J183" s="4"/>
      <c r="K183" s="4">
        <v>223</v>
      </c>
      <c r="L183" s="4">
        <v>9</v>
      </c>
      <c r="M183" s="4">
        <v>3</v>
      </c>
      <c r="N183" s="4" t="s">
        <v>3</v>
      </c>
      <c r="O183" s="4">
        <v>2</v>
      </c>
      <c r="P183" s="4"/>
      <c r="Q183" s="4"/>
      <c r="R183" s="4"/>
      <c r="S183" s="4"/>
      <c r="T183" s="4"/>
      <c r="U183" s="4"/>
      <c r="V183" s="4"/>
      <c r="W183" s="4">
        <v>0</v>
      </c>
      <c r="X183" s="4">
        <v>1</v>
      </c>
      <c r="Y183" s="4">
        <v>0</v>
      </c>
      <c r="Z183" s="4"/>
      <c r="AA183" s="4"/>
      <c r="AB183" s="4"/>
    </row>
    <row r="184" spans="1:28" x14ac:dyDescent="0.2">
      <c r="A184" s="4">
        <v>50</v>
      </c>
      <c r="B184" s="4">
        <v>0</v>
      </c>
      <c r="C184" s="4">
        <v>0</v>
      </c>
      <c r="D184" s="4">
        <v>1</v>
      </c>
      <c r="E184" s="4">
        <v>229</v>
      </c>
      <c r="F184" s="4">
        <f>ROUND(Source!AZ173,O184)</f>
        <v>0</v>
      </c>
      <c r="G184" s="4" t="s">
        <v>82</v>
      </c>
      <c r="H184" s="4" t="s">
        <v>83</v>
      </c>
      <c r="I184" s="4"/>
      <c r="J184" s="4"/>
      <c r="K184" s="4">
        <v>229</v>
      </c>
      <c r="L184" s="4">
        <v>10</v>
      </c>
      <c r="M184" s="4">
        <v>3</v>
      </c>
      <c r="N184" s="4" t="s">
        <v>3</v>
      </c>
      <c r="O184" s="4">
        <v>2</v>
      </c>
      <c r="P184" s="4"/>
      <c r="Q184" s="4"/>
      <c r="R184" s="4"/>
      <c r="S184" s="4"/>
      <c r="T184" s="4"/>
      <c r="U184" s="4"/>
      <c r="V184" s="4"/>
      <c r="W184" s="4">
        <v>0</v>
      </c>
      <c r="X184" s="4">
        <v>1</v>
      </c>
      <c r="Y184" s="4">
        <v>0</v>
      </c>
      <c r="Z184" s="4"/>
      <c r="AA184" s="4"/>
      <c r="AB184" s="4"/>
    </row>
    <row r="185" spans="1:28" x14ac:dyDescent="0.2">
      <c r="A185" s="4">
        <v>50</v>
      </c>
      <c r="B185" s="4">
        <v>0</v>
      </c>
      <c r="C185" s="4">
        <v>0</v>
      </c>
      <c r="D185" s="4">
        <v>1</v>
      </c>
      <c r="E185" s="4">
        <v>203</v>
      </c>
      <c r="F185" s="4">
        <f>ROUND(Source!Q173,O185)</f>
        <v>26443.01</v>
      </c>
      <c r="G185" s="4" t="s">
        <v>84</v>
      </c>
      <c r="H185" s="4" t="s">
        <v>85</v>
      </c>
      <c r="I185" s="4"/>
      <c r="J185" s="4"/>
      <c r="K185" s="4">
        <v>203</v>
      </c>
      <c r="L185" s="4">
        <v>11</v>
      </c>
      <c r="M185" s="4">
        <v>3</v>
      </c>
      <c r="N185" s="4" t="s">
        <v>3</v>
      </c>
      <c r="O185" s="4">
        <v>2</v>
      </c>
      <c r="P185" s="4"/>
      <c r="Q185" s="4"/>
      <c r="R185" s="4"/>
      <c r="S185" s="4"/>
      <c r="T185" s="4"/>
      <c r="U185" s="4"/>
      <c r="V185" s="4"/>
      <c r="W185" s="4">
        <v>26443.01</v>
      </c>
      <c r="X185" s="4">
        <v>1</v>
      </c>
      <c r="Y185" s="4">
        <v>26443.01</v>
      </c>
      <c r="Z185" s="4"/>
      <c r="AA185" s="4"/>
      <c r="AB185" s="4"/>
    </row>
    <row r="186" spans="1:28" x14ac:dyDescent="0.2">
      <c r="A186" s="4">
        <v>50</v>
      </c>
      <c r="B186" s="4">
        <v>0</v>
      </c>
      <c r="C186" s="4">
        <v>0</v>
      </c>
      <c r="D186" s="4">
        <v>1</v>
      </c>
      <c r="E186" s="4">
        <v>231</v>
      </c>
      <c r="F186" s="4">
        <f>ROUND(Source!BB173,O186)</f>
        <v>0</v>
      </c>
      <c r="G186" s="4" t="s">
        <v>86</v>
      </c>
      <c r="H186" s="4" t="s">
        <v>87</v>
      </c>
      <c r="I186" s="4"/>
      <c r="J186" s="4"/>
      <c r="K186" s="4">
        <v>231</v>
      </c>
      <c r="L186" s="4">
        <v>12</v>
      </c>
      <c r="M186" s="4">
        <v>3</v>
      </c>
      <c r="N186" s="4" t="s">
        <v>3</v>
      </c>
      <c r="O186" s="4">
        <v>2</v>
      </c>
      <c r="P186" s="4"/>
      <c r="Q186" s="4"/>
      <c r="R186" s="4"/>
      <c r="S186" s="4"/>
      <c r="T186" s="4"/>
      <c r="U186" s="4"/>
      <c r="V186" s="4"/>
      <c r="W186" s="4">
        <v>0</v>
      </c>
      <c r="X186" s="4">
        <v>1</v>
      </c>
      <c r="Y186" s="4">
        <v>0</v>
      </c>
      <c r="Z186" s="4"/>
      <c r="AA186" s="4"/>
      <c r="AB186" s="4"/>
    </row>
    <row r="187" spans="1:28" x14ac:dyDescent="0.2">
      <c r="A187" s="4">
        <v>50</v>
      </c>
      <c r="B187" s="4">
        <v>0</v>
      </c>
      <c r="C187" s="4">
        <v>0</v>
      </c>
      <c r="D187" s="4">
        <v>1</v>
      </c>
      <c r="E187" s="4">
        <v>204</v>
      </c>
      <c r="F187" s="4">
        <f>ROUND(Source!R173,O187)</f>
        <v>16754.66</v>
      </c>
      <c r="G187" s="4" t="s">
        <v>88</v>
      </c>
      <c r="H187" s="4" t="s">
        <v>89</v>
      </c>
      <c r="I187" s="4"/>
      <c r="J187" s="4"/>
      <c r="K187" s="4">
        <v>204</v>
      </c>
      <c r="L187" s="4">
        <v>13</v>
      </c>
      <c r="M187" s="4">
        <v>3</v>
      </c>
      <c r="N187" s="4" t="s">
        <v>3</v>
      </c>
      <c r="O187" s="4">
        <v>2</v>
      </c>
      <c r="P187" s="4"/>
      <c r="Q187" s="4"/>
      <c r="R187" s="4"/>
      <c r="S187" s="4"/>
      <c r="T187" s="4"/>
      <c r="U187" s="4"/>
      <c r="V187" s="4"/>
      <c r="W187" s="4">
        <v>16754.66</v>
      </c>
      <c r="X187" s="4">
        <v>1</v>
      </c>
      <c r="Y187" s="4">
        <v>16754.66</v>
      </c>
      <c r="Z187" s="4"/>
      <c r="AA187" s="4"/>
      <c r="AB187" s="4"/>
    </row>
    <row r="188" spans="1:28" x14ac:dyDescent="0.2">
      <c r="A188" s="4">
        <v>50</v>
      </c>
      <c r="B188" s="4">
        <v>0</v>
      </c>
      <c r="C188" s="4">
        <v>0</v>
      </c>
      <c r="D188" s="4">
        <v>1</v>
      </c>
      <c r="E188" s="4">
        <v>205</v>
      </c>
      <c r="F188" s="4">
        <f>ROUND(Source!S173,O188)</f>
        <v>81054.600000000006</v>
      </c>
      <c r="G188" s="4" t="s">
        <v>90</v>
      </c>
      <c r="H188" s="4" t="s">
        <v>91</v>
      </c>
      <c r="I188" s="4"/>
      <c r="J188" s="4"/>
      <c r="K188" s="4">
        <v>205</v>
      </c>
      <c r="L188" s="4">
        <v>14</v>
      </c>
      <c r="M188" s="4">
        <v>3</v>
      </c>
      <c r="N188" s="4" t="s">
        <v>3</v>
      </c>
      <c r="O188" s="4">
        <v>2</v>
      </c>
      <c r="P188" s="4"/>
      <c r="Q188" s="4"/>
      <c r="R188" s="4"/>
      <c r="S188" s="4"/>
      <c r="T188" s="4"/>
      <c r="U188" s="4"/>
      <c r="V188" s="4"/>
      <c r="W188" s="4">
        <v>81054.600000000006</v>
      </c>
      <c r="X188" s="4">
        <v>1</v>
      </c>
      <c r="Y188" s="4">
        <v>81054.600000000006</v>
      </c>
      <c r="Z188" s="4"/>
      <c r="AA188" s="4"/>
      <c r="AB188" s="4"/>
    </row>
    <row r="189" spans="1:28" x14ac:dyDescent="0.2">
      <c r="A189" s="4">
        <v>50</v>
      </c>
      <c r="B189" s="4">
        <v>0</v>
      </c>
      <c r="C189" s="4">
        <v>0</v>
      </c>
      <c r="D189" s="4">
        <v>1</v>
      </c>
      <c r="E189" s="4">
        <v>232</v>
      </c>
      <c r="F189" s="4">
        <f>ROUND(Source!BC173,O189)</f>
        <v>0</v>
      </c>
      <c r="G189" s="4" t="s">
        <v>92</v>
      </c>
      <c r="H189" s="4" t="s">
        <v>93</v>
      </c>
      <c r="I189" s="4"/>
      <c r="J189" s="4"/>
      <c r="K189" s="4">
        <v>232</v>
      </c>
      <c r="L189" s="4">
        <v>15</v>
      </c>
      <c r="M189" s="4">
        <v>3</v>
      </c>
      <c r="N189" s="4" t="s">
        <v>3</v>
      </c>
      <c r="O189" s="4">
        <v>2</v>
      </c>
      <c r="P189" s="4"/>
      <c r="Q189" s="4"/>
      <c r="R189" s="4"/>
      <c r="S189" s="4"/>
      <c r="T189" s="4"/>
      <c r="U189" s="4"/>
      <c r="V189" s="4"/>
      <c r="W189" s="4">
        <v>0</v>
      </c>
      <c r="X189" s="4">
        <v>1</v>
      </c>
      <c r="Y189" s="4">
        <v>0</v>
      </c>
      <c r="Z189" s="4"/>
      <c r="AA189" s="4"/>
      <c r="AB189" s="4"/>
    </row>
    <row r="190" spans="1:28" x14ac:dyDescent="0.2">
      <c r="A190" s="4">
        <v>50</v>
      </c>
      <c r="B190" s="4">
        <v>0</v>
      </c>
      <c r="C190" s="4">
        <v>0</v>
      </c>
      <c r="D190" s="4">
        <v>1</v>
      </c>
      <c r="E190" s="4">
        <v>214</v>
      </c>
      <c r="F190" s="4">
        <f>ROUND(Source!AS173,O190)</f>
        <v>0</v>
      </c>
      <c r="G190" s="4" t="s">
        <v>94</v>
      </c>
      <c r="H190" s="4" t="s">
        <v>95</v>
      </c>
      <c r="I190" s="4"/>
      <c r="J190" s="4"/>
      <c r="K190" s="4">
        <v>214</v>
      </c>
      <c r="L190" s="4">
        <v>16</v>
      </c>
      <c r="M190" s="4">
        <v>3</v>
      </c>
      <c r="N190" s="4" t="s">
        <v>3</v>
      </c>
      <c r="O190" s="4">
        <v>2</v>
      </c>
      <c r="P190" s="4"/>
      <c r="Q190" s="4"/>
      <c r="R190" s="4"/>
      <c r="S190" s="4"/>
      <c r="T190" s="4"/>
      <c r="U190" s="4"/>
      <c r="V190" s="4"/>
      <c r="W190" s="4">
        <v>0</v>
      </c>
      <c r="X190" s="4">
        <v>1</v>
      </c>
      <c r="Y190" s="4">
        <v>0</v>
      </c>
      <c r="Z190" s="4"/>
      <c r="AA190" s="4"/>
      <c r="AB190" s="4"/>
    </row>
    <row r="191" spans="1:28" x14ac:dyDescent="0.2">
      <c r="A191" s="4">
        <v>50</v>
      </c>
      <c r="B191" s="4">
        <v>0</v>
      </c>
      <c r="C191" s="4">
        <v>0</v>
      </c>
      <c r="D191" s="4">
        <v>1</v>
      </c>
      <c r="E191" s="4">
        <v>215</v>
      </c>
      <c r="F191" s="4">
        <f>ROUND(Source!AT173,O191)</f>
        <v>0</v>
      </c>
      <c r="G191" s="4" t="s">
        <v>96</v>
      </c>
      <c r="H191" s="4" t="s">
        <v>97</v>
      </c>
      <c r="I191" s="4"/>
      <c r="J191" s="4"/>
      <c r="K191" s="4">
        <v>215</v>
      </c>
      <c r="L191" s="4">
        <v>17</v>
      </c>
      <c r="M191" s="4">
        <v>3</v>
      </c>
      <c r="N191" s="4" t="s">
        <v>3</v>
      </c>
      <c r="O191" s="4">
        <v>2</v>
      </c>
      <c r="P191" s="4"/>
      <c r="Q191" s="4"/>
      <c r="R191" s="4"/>
      <c r="S191" s="4"/>
      <c r="T191" s="4"/>
      <c r="U191" s="4"/>
      <c r="V191" s="4"/>
      <c r="W191" s="4">
        <v>0</v>
      </c>
      <c r="X191" s="4">
        <v>1</v>
      </c>
      <c r="Y191" s="4">
        <v>0</v>
      </c>
      <c r="Z191" s="4"/>
      <c r="AA191" s="4"/>
      <c r="AB191" s="4"/>
    </row>
    <row r="192" spans="1:28" x14ac:dyDescent="0.2">
      <c r="A192" s="4">
        <v>50</v>
      </c>
      <c r="B192" s="4">
        <v>0</v>
      </c>
      <c r="C192" s="4">
        <v>0</v>
      </c>
      <c r="D192" s="4">
        <v>1</v>
      </c>
      <c r="E192" s="4">
        <v>217</v>
      </c>
      <c r="F192" s="4">
        <f>ROUND(Source!AU173,O192)</f>
        <v>195589.72</v>
      </c>
      <c r="G192" s="4" t="s">
        <v>98</v>
      </c>
      <c r="H192" s="4" t="s">
        <v>99</v>
      </c>
      <c r="I192" s="4"/>
      <c r="J192" s="4"/>
      <c r="K192" s="4">
        <v>217</v>
      </c>
      <c r="L192" s="4">
        <v>18</v>
      </c>
      <c r="M192" s="4">
        <v>3</v>
      </c>
      <c r="N192" s="4" t="s">
        <v>3</v>
      </c>
      <c r="O192" s="4">
        <v>2</v>
      </c>
      <c r="P192" s="4"/>
      <c r="Q192" s="4"/>
      <c r="R192" s="4"/>
      <c r="S192" s="4"/>
      <c r="T192" s="4"/>
      <c r="U192" s="4"/>
      <c r="V192" s="4"/>
      <c r="W192" s="4">
        <v>195589.72</v>
      </c>
      <c r="X192" s="4">
        <v>1</v>
      </c>
      <c r="Y192" s="4">
        <v>195589.72</v>
      </c>
      <c r="Z192" s="4"/>
      <c r="AA192" s="4"/>
      <c r="AB192" s="4"/>
    </row>
    <row r="193" spans="1:245" x14ac:dyDescent="0.2">
      <c r="A193" s="4">
        <v>50</v>
      </c>
      <c r="B193" s="4">
        <v>0</v>
      </c>
      <c r="C193" s="4">
        <v>0</v>
      </c>
      <c r="D193" s="4">
        <v>1</v>
      </c>
      <c r="E193" s="4">
        <v>230</v>
      </c>
      <c r="F193" s="4">
        <f>ROUND(Source!BA173,O193)</f>
        <v>0</v>
      </c>
      <c r="G193" s="4" t="s">
        <v>100</v>
      </c>
      <c r="H193" s="4" t="s">
        <v>101</v>
      </c>
      <c r="I193" s="4"/>
      <c r="J193" s="4"/>
      <c r="K193" s="4">
        <v>230</v>
      </c>
      <c r="L193" s="4">
        <v>19</v>
      </c>
      <c r="M193" s="4">
        <v>3</v>
      </c>
      <c r="N193" s="4" t="s">
        <v>3</v>
      </c>
      <c r="O193" s="4">
        <v>2</v>
      </c>
      <c r="P193" s="4"/>
      <c r="Q193" s="4"/>
      <c r="R193" s="4"/>
      <c r="S193" s="4"/>
      <c r="T193" s="4"/>
      <c r="U193" s="4"/>
      <c r="V193" s="4"/>
      <c r="W193" s="4">
        <v>0</v>
      </c>
      <c r="X193" s="4">
        <v>1</v>
      </c>
      <c r="Y193" s="4">
        <v>0</v>
      </c>
      <c r="Z193" s="4"/>
      <c r="AA193" s="4"/>
      <c r="AB193" s="4"/>
    </row>
    <row r="194" spans="1:245" x14ac:dyDescent="0.2">
      <c r="A194" s="4">
        <v>50</v>
      </c>
      <c r="B194" s="4">
        <v>0</v>
      </c>
      <c r="C194" s="4">
        <v>0</v>
      </c>
      <c r="D194" s="4">
        <v>1</v>
      </c>
      <c r="E194" s="4">
        <v>206</v>
      </c>
      <c r="F194" s="4">
        <f>ROUND(Source!T173,O194)</f>
        <v>0</v>
      </c>
      <c r="G194" s="4" t="s">
        <v>102</v>
      </c>
      <c r="H194" s="4" t="s">
        <v>103</v>
      </c>
      <c r="I194" s="4"/>
      <c r="J194" s="4"/>
      <c r="K194" s="4">
        <v>206</v>
      </c>
      <c r="L194" s="4">
        <v>20</v>
      </c>
      <c r="M194" s="4">
        <v>3</v>
      </c>
      <c r="N194" s="4" t="s">
        <v>3</v>
      </c>
      <c r="O194" s="4">
        <v>2</v>
      </c>
      <c r="P194" s="4"/>
      <c r="Q194" s="4"/>
      <c r="R194" s="4"/>
      <c r="S194" s="4"/>
      <c r="T194" s="4"/>
      <c r="U194" s="4"/>
      <c r="V194" s="4"/>
      <c r="W194" s="4">
        <v>0</v>
      </c>
      <c r="X194" s="4">
        <v>1</v>
      </c>
      <c r="Y194" s="4">
        <v>0</v>
      </c>
      <c r="Z194" s="4"/>
      <c r="AA194" s="4"/>
      <c r="AB194" s="4"/>
    </row>
    <row r="195" spans="1:245" x14ac:dyDescent="0.2">
      <c r="A195" s="4">
        <v>50</v>
      </c>
      <c r="B195" s="4">
        <v>0</v>
      </c>
      <c r="C195" s="4">
        <v>0</v>
      </c>
      <c r="D195" s="4">
        <v>1</v>
      </c>
      <c r="E195" s="4">
        <v>207</v>
      </c>
      <c r="F195" s="4">
        <f>Source!U173</f>
        <v>142.72799999999998</v>
      </c>
      <c r="G195" s="4" t="s">
        <v>104</v>
      </c>
      <c r="H195" s="4" t="s">
        <v>105</v>
      </c>
      <c r="I195" s="4"/>
      <c r="J195" s="4"/>
      <c r="K195" s="4">
        <v>207</v>
      </c>
      <c r="L195" s="4">
        <v>21</v>
      </c>
      <c r="M195" s="4">
        <v>3</v>
      </c>
      <c r="N195" s="4" t="s">
        <v>3</v>
      </c>
      <c r="O195" s="4">
        <v>-1</v>
      </c>
      <c r="P195" s="4"/>
      <c r="Q195" s="4"/>
      <c r="R195" s="4"/>
      <c r="S195" s="4"/>
      <c r="T195" s="4"/>
      <c r="U195" s="4"/>
      <c r="V195" s="4"/>
      <c r="W195" s="4">
        <v>142.72799999999998</v>
      </c>
      <c r="X195" s="4">
        <v>1</v>
      </c>
      <c r="Y195" s="4">
        <v>142.72799999999998</v>
      </c>
      <c r="Z195" s="4"/>
      <c r="AA195" s="4"/>
      <c r="AB195" s="4"/>
    </row>
    <row r="196" spans="1:245" x14ac:dyDescent="0.2">
      <c r="A196" s="4">
        <v>50</v>
      </c>
      <c r="B196" s="4">
        <v>0</v>
      </c>
      <c r="C196" s="4">
        <v>0</v>
      </c>
      <c r="D196" s="4">
        <v>1</v>
      </c>
      <c r="E196" s="4">
        <v>208</v>
      </c>
      <c r="F196" s="4">
        <f>Source!V173</f>
        <v>0</v>
      </c>
      <c r="G196" s="4" t="s">
        <v>106</v>
      </c>
      <c r="H196" s="4" t="s">
        <v>107</v>
      </c>
      <c r="I196" s="4"/>
      <c r="J196" s="4"/>
      <c r="K196" s="4">
        <v>208</v>
      </c>
      <c r="L196" s="4">
        <v>22</v>
      </c>
      <c r="M196" s="4">
        <v>3</v>
      </c>
      <c r="N196" s="4" t="s">
        <v>3</v>
      </c>
      <c r="O196" s="4">
        <v>-1</v>
      </c>
      <c r="P196" s="4"/>
      <c r="Q196" s="4"/>
      <c r="R196" s="4"/>
      <c r="S196" s="4"/>
      <c r="T196" s="4"/>
      <c r="U196" s="4"/>
      <c r="V196" s="4"/>
      <c r="W196" s="4">
        <v>0</v>
      </c>
      <c r="X196" s="4">
        <v>1</v>
      </c>
      <c r="Y196" s="4">
        <v>0</v>
      </c>
      <c r="Z196" s="4"/>
      <c r="AA196" s="4"/>
      <c r="AB196" s="4"/>
    </row>
    <row r="197" spans="1:245" x14ac:dyDescent="0.2">
      <c r="A197" s="4">
        <v>50</v>
      </c>
      <c r="B197" s="4">
        <v>0</v>
      </c>
      <c r="C197" s="4">
        <v>0</v>
      </c>
      <c r="D197" s="4">
        <v>1</v>
      </c>
      <c r="E197" s="4">
        <v>209</v>
      </c>
      <c r="F197" s="4">
        <f>ROUND(Source!W173,O197)</f>
        <v>0</v>
      </c>
      <c r="G197" s="4" t="s">
        <v>108</v>
      </c>
      <c r="H197" s="4" t="s">
        <v>109</v>
      </c>
      <c r="I197" s="4"/>
      <c r="J197" s="4"/>
      <c r="K197" s="4">
        <v>209</v>
      </c>
      <c r="L197" s="4">
        <v>23</v>
      </c>
      <c r="M197" s="4">
        <v>3</v>
      </c>
      <c r="N197" s="4" t="s">
        <v>3</v>
      </c>
      <c r="O197" s="4">
        <v>2</v>
      </c>
      <c r="P197" s="4"/>
      <c r="Q197" s="4"/>
      <c r="R197" s="4"/>
      <c r="S197" s="4"/>
      <c r="T197" s="4"/>
      <c r="U197" s="4"/>
      <c r="V197" s="4"/>
      <c r="W197" s="4">
        <v>0</v>
      </c>
      <c r="X197" s="4">
        <v>1</v>
      </c>
      <c r="Y197" s="4">
        <v>0</v>
      </c>
      <c r="Z197" s="4"/>
      <c r="AA197" s="4"/>
      <c r="AB197" s="4"/>
    </row>
    <row r="198" spans="1:245" x14ac:dyDescent="0.2">
      <c r="A198" s="4">
        <v>50</v>
      </c>
      <c r="B198" s="4">
        <v>0</v>
      </c>
      <c r="C198" s="4">
        <v>0</v>
      </c>
      <c r="D198" s="4">
        <v>1</v>
      </c>
      <c r="E198" s="4">
        <v>233</v>
      </c>
      <c r="F198" s="4">
        <f>ROUND(Source!BD173,O198)</f>
        <v>0</v>
      </c>
      <c r="G198" s="4" t="s">
        <v>110</v>
      </c>
      <c r="H198" s="4" t="s">
        <v>111</v>
      </c>
      <c r="I198" s="4"/>
      <c r="J198" s="4"/>
      <c r="K198" s="4">
        <v>233</v>
      </c>
      <c r="L198" s="4">
        <v>24</v>
      </c>
      <c r="M198" s="4">
        <v>3</v>
      </c>
      <c r="N198" s="4" t="s">
        <v>3</v>
      </c>
      <c r="O198" s="4">
        <v>2</v>
      </c>
      <c r="P198" s="4"/>
      <c r="Q198" s="4"/>
      <c r="R198" s="4"/>
      <c r="S198" s="4"/>
      <c r="T198" s="4"/>
      <c r="U198" s="4"/>
      <c r="V198" s="4"/>
      <c r="W198" s="4">
        <v>0</v>
      </c>
      <c r="X198" s="4">
        <v>1</v>
      </c>
      <c r="Y198" s="4">
        <v>0</v>
      </c>
      <c r="Z198" s="4"/>
      <c r="AA198" s="4"/>
      <c r="AB198" s="4"/>
    </row>
    <row r="199" spans="1:245" x14ac:dyDescent="0.2">
      <c r="A199" s="4">
        <v>50</v>
      </c>
      <c r="B199" s="4">
        <v>0</v>
      </c>
      <c r="C199" s="4">
        <v>0</v>
      </c>
      <c r="D199" s="4">
        <v>1</v>
      </c>
      <c r="E199" s="4">
        <v>210</v>
      </c>
      <c r="F199" s="4">
        <f>ROUND(Source!X173,O199)</f>
        <v>56738.23</v>
      </c>
      <c r="G199" s="4" t="s">
        <v>112</v>
      </c>
      <c r="H199" s="4" t="s">
        <v>113</v>
      </c>
      <c r="I199" s="4"/>
      <c r="J199" s="4"/>
      <c r="K199" s="4">
        <v>210</v>
      </c>
      <c r="L199" s="4">
        <v>25</v>
      </c>
      <c r="M199" s="4">
        <v>3</v>
      </c>
      <c r="N199" s="4" t="s">
        <v>3</v>
      </c>
      <c r="O199" s="4">
        <v>2</v>
      </c>
      <c r="P199" s="4"/>
      <c r="Q199" s="4"/>
      <c r="R199" s="4"/>
      <c r="S199" s="4"/>
      <c r="T199" s="4"/>
      <c r="U199" s="4"/>
      <c r="V199" s="4"/>
      <c r="W199" s="4">
        <v>56738.23</v>
      </c>
      <c r="X199" s="4">
        <v>1</v>
      </c>
      <c r="Y199" s="4">
        <v>56738.23</v>
      </c>
      <c r="Z199" s="4"/>
      <c r="AA199" s="4"/>
      <c r="AB199" s="4"/>
    </row>
    <row r="200" spans="1:245" x14ac:dyDescent="0.2">
      <c r="A200" s="4">
        <v>50</v>
      </c>
      <c r="B200" s="4">
        <v>0</v>
      </c>
      <c r="C200" s="4">
        <v>0</v>
      </c>
      <c r="D200" s="4">
        <v>1</v>
      </c>
      <c r="E200" s="4">
        <v>211</v>
      </c>
      <c r="F200" s="4">
        <f>ROUND(Source!Y173,O200)</f>
        <v>8105.47</v>
      </c>
      <c r="G200" s="4" t="s">
        <v>114</v>
      </c>
      <c r="H200" s="4" t="s">
        <v>115</v>
      </c>
      <c r="I200" s="4"/>
      <c r="J200" s="4"/>
      <c r="K200" s="4">
        <v>211</v>
      </c>
      <c r="L200" s="4">
        <v>26</v>
      </c>
      <c r="M200" s="4">
        <v>3</v>
      </c>
      <c r="N200" s="4" t="s">
        <v>3</v>
      </c>
      <c r="O200" s="4">
        <v>2</v>
      </c>
      <c r="P200" s="4"/>
      <c r="Q200" s="4"/>
      <c r="R200" s="4"/>
      <c r="S200" s="4"/>
      <c r="T200" s="4"/>
      <c r="U200" s="4"/>
      <c r="V200" s="4"/>
      <c r="W200" s="4">
        <v>8105.47</v>
      </c>
      <c r="X200" s="4">
        <v>1</v>
      </c>
      <c r="Y200" s="4">
        <v>8105.47</v>
      </c>
      <c r="Z200" s="4"/>
      <c r="AA200" s="4"/>
      <c r="AB200" s="4"/>
    </row>
    <row r="201" spans="1:245" x14ac:dyDescent="0.2">
      <c r="A201" s="4">
        <v>50</v>
      </c>
      <c r="B201" s="4">
        <v>0</v>
      </c>
      <c r="C201" s="4">
        <v>0</v>
      </c>
      <c r="D201" s="4">
        <v>1</v>
      </c>
      <c r="E201" s="4">
        <v>224</v>
      </c>
      <c r="F201" s="4">
        <f>ROUND(Source!AR173,O201)</f>
        <v>195589.72</v>
      </c>
      <c r="G201" s="4" t="s">
        <v>116</v>
      </c>
      <c r="H201" s="4" t="s">
        <v>117</v>
      </c>
      <c r="I201" s="4"/>
      <c r="J201" s="4"/>
      <c r="K201" s="4">
        <v>224</v>
      </c>
      <c r="L201" s="4">
        <v>27</v>
      </c>
      <c r="M201" s="4">
        <v>3</v>
      </c>
      <c r="N201" s="4" t="s">
        <v>3</v>
      </c>
      <c r="O201" s="4">
        <v>2</v>
      </c>
      <c r="P201" s="4"/>
      <c r="Q201" s="4"/>
      <c r="R201" s="4"/>
      <c r="S201" s="4"/>
      <c r="T201" s="4"/>
      <c r="U201" s="4"/>
      <c r="V201" s="4"/>
      <c r="W201" s="4">
        <v>195589.72</v>
      </c>
      <c r="X201" s="4">
        <v>1</v>
      </c>
      <c r="Y201" s="4">
        <v>195589.72</v>
      </c>
      <c r="Z201" s="4"/>
      <c r="AA201" s="4"/>
      <c r="AB201" s="4"/>
    </row>
    <row r="203" spans="1:245" x14ac:dyDescent="0.2">
      <c r="A203" s="1">
        <v>5</v>
      </c>
      <c r="B203" s="1">
        <v>1</v>
      </c>
      <c r="C203" s="1"/>
      <c r="D203" s="1">
        <f>ROW(A222)</f>
        <v>222</v>
      </c>
      <c r="E203" s="1"/>
      <c r="F203" s="1" t="s">
        <v>14</v>
      </c>
      <c r="G203" s="1" t="s">
        <v>188</v>
      </c>
      <c r="H203" s="1" t="s">
        <v>3</v>
      </c>
      <c r="I203" s="1">
        <v>0</v>
      </c>
      <c r="J203" s="1"/>
      <c r="K203" s="1">
        <v>-1</v>
      </c>
      <c r="L203" s="1"/>
      <c r="M203" s="1" t="s">
        <v>3</v>
      </c>
      <c r="N203" s="1"/>
      <c r="O203" s="1"/>
      <c r="P203" s="1"/>
      <c r="Q203" s="1"/>
      <c r="R203" s="1"/>
      <c r="S203" s="1">
        <v>0</v>
      </c>
      <c r="T203" s="1"/>
      <c r="U203" s="1" t="s">
        <v>3</v>
      </c>
      <c r="V203" s="1">
        <v>0</v>
      </c>
      <c r="W203" s="1"/>
      <c r="X203" s="1"/>
      <c r="Y203" s="1"/>
      <c r="Z203" s="1"/>
      <c r="AA203" s="1"/>
      <c r="AB203" s="1" t="s">
        <v>3</v>
      </c>
      <c r="AC203" s="1" t="s">
        <v>3</v>
      </c>
      <c r="AD203" s="1" t="s">
        <v>3</v>
      </c>
      <c r="AE203" s="1" t="s">
        <v>3</v>
      </c>
      <c r="AF203" s="1" t="s">
        <v>3</v>
      </c>
      <c r="AG203" s="1" t="s">
        <v>3</v>
      </c>
      <c r="AH203" s="1"/>
      <c r="AI203" s="1"/>
      <c r="AJ203" s="1"/>
      <c r="AK203" s="1"/>
      <c r="AL203" s="1"/>
      <c r="AM203" s="1"/>
      <c r="AN203" s="1"/>
      <c r="AO203" s="1"/>
      <c r="AP203" s="1" t="s">
        <v>3</v>
      </c>
      <c r="AQ203" s="1" t="s">
        <v>3</v>
      </c>
      <c r="AR203" s="1" t="s">
        <v>3</v>
      </c>
      <c r="AS203" s="1"/>
      <c r="AT203" s="1"/>
      <c r="AU203" s="1"/>
      <c r="AV203" s="1"/>
      <c r="AW203" s="1"/>
      <c r="AX203" s="1"/>
      <c r="AY203" s="1"/>
      <c r="AZ203" s="1" t="s">
        <v>3</v>
      </c>
      <c r="BA203" s="1"/>
      <c r="BB203" s="1" t="s">
        <v>3</v>
      </c>
      <c r="BC203" s="1" t="s">
        <v>3</v>
      </c>
      <c r="BD203" s="1" t="s">
        <v>3</v>
      </c>
      <c r="BE203" s="1" t="s">
        <v>3</v>
      </c>
      <c r="BF203" s="1" t="s">
        <v>3</v>
      </c>
      <c r="BG203" s="1" t="s">
        <v>3</v>
      </c>
      <c r="BH203" s="1" t="s">
        <v>3</v>
      </c>
      <c r="BI203" s="1" t="s">
        <v>3</v>
      </c>
      <c r="BJ203" s="1" t="s">
        <v>3</v>
      </c>
      <c r="BK203" s="1" t="s">
        <v>3</v>
      </c>
      <c r="BL203" s="1" t="s">
        <v>3</v>
      </c>
      <c r="BM203" s="1" t="s">
        <v>3</v>
      </c>
      <c r="BN203" s="1" t="s">
        <v>3</v>
      </c>
      <c r="BO203" s="1" t="s">
        <v>3</v>
      </c>
      <c r="BP203" s="1" t="s">
        <v>3</v>
      </c>
      <c r="BQ203" s="1"/>
      <c r="BR203" s="1"/>
      <c r="BS203" s="1"/>
      <c r="BT203" s="1"/>
      <c r="BU203" s="1"/>
      <c r="BV203" s="1"/>
      <c r="BW203" s="1"/>
      <c r="BX203" s="1">
        <v>0</v>
      </c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>
        <v>0</v>
      </c>
    </row>
    <row r="205" spans="1:245" x14ac:dyDescent="0.2">
      <c r="A205" s="2">
        <v>52</v>
      </c>
      <c r="B205" s="2">
        <f t="shared" ref="B205:G205" si="168">B222</f>
        <v>1</v>
      </c>
      <c r="C205" s="2">
        <f t="shared" si="168"/>
        <v>5</v>
      </c>
      <c r="D205" s="2">
        <f t="shared" si="168"/>
        <v>203</v>
      </c>
      <c r="E205" s="2">
        <f t="shared" si="168"/>
        <v>0</v>
      </c>
      <c r="F205" s="2" t="str">
        <f t="shared" si="168"/>
        <v>Новый подраздел</v>
      </c>
      <c r="G205" s="2" t="str">
        <f t="shared" si="168"/>
        <v>Техническое обслуживание ИТП годовое</v>
      </c>
      <c r="H205" s="2"/>
      <c r="I205" s="2"/>
      <c r="J205" s="2"/>
      <c r="K205" s="2"/>
      <c r="L205" s="2"/>
      <c r="M205" s="2"/>
      <c r="N205" s="2"/>
      <c r="O205" s="2">
        <f t="shared" ref="O205:AT205" si="169">O222</f>
        <v>28218.66</v>
      </c>
      <c r="P205" s="2">
        <f t="shared" si="169"/>
        <v>251.12</v>
      </c>
      <c r="Q205" s="2">
        <f t="shared" si="169"/>
        <v>3127.2</v>
      </c>
      <c r="R205" s="2">
        <f t="shared" si="169"/>
        <v>1982.88</v>
      </c>
      <c r="S205" s="2">
        <f t="shared" si="169"/>
        <v>24840.34</v>
      </c>
      <c r="T205" s="2">
        <f t="shared" si="169"/>
        <v>0</v>
      </c>
      <c r="U205" s="2">
        <f t="shared" si="169"/>
        <v>32.8185</v>
      </c>
      <c r="V205" s="2">
        <f t="shared" si="169"/>
        <v>0</v>
      </c>
      <c r="W205" s="2">
        <f t="shared" si="169"/>
        <v>0</v>
      </c>
      <c r="X205" s="2">
        <f t="shared" si="169"/>
        <v>17388.23</v>
      </c>
      <c r="Y205" s="2">
        <f t="shared" si="169"/>
        <v>2484.04</v>
      </c>
      <c r="Z205" s="2">
        <f t="shared" si="169"/>
        <v>0</v>
      </c>
      <c r="AA205" s="2">
        <f t="shared" si="169"/>
        <v>0</v>
      </c>
      <c r="AB205" s="2">
        <f t="shared" si="169"/>
        <v>28218.66</v>
      </c>
      <c r="AC205" s="2">
        <f t="shared" si="169"/>
        <v>251.12</v>
      </c>
      <c r="AD205" s="2">
        <f t="shared" si="169"/>
        <v>3127.2</v>
      </c>
      <c r="AE205" s="2">
        <f t="shared" si="169"/>
        <v>1982.88</v>
      </c>
      <c r="AF205" s="2">
        <f t="shared" si="169"/>
        <v>24840.34</v>
      </c>
      <c r="AG205" s="2">
        <f t="shared" si="169"/>
        <v>0</v>
      </c>
      <c r="AH205" s="2">
        <f t="shared" si="169"/>
        <v>32.8185</v>
      </c>
      <c r="AI205" s="2">
        <f t="shared" si="169"/>
        <v>0</v>
      </c>
      <c r="AJ205" s="2">
        <f t="shared" si="169"/>
        <v>0</v>
      </c>
      <c r="AK205" s="2">
        <f t="shared" si="169"/>
        <v>17388.23</v>
      </c>
      <c r="AL205" s="2">
        <f t="shared" si="169"/>
        <v>2484.04</v>
      </c>
      <c r="AM205" s="2">
        <f t="shared" si="169"/>
        <v>0</v>
      </c>
      <c r="AN205" s="2">
        <f t="shared" si="169"/>
        <v>0</v>
      </c>
      <c r="AO205" s="2">
        <f t="shared" si="169"/>
        <v>0</v>
      </c>
      <c r="AP205" s="2">
        <f t="shared" si="169"/>
        <v>0</v>
      </c>
      <c r="AQ205" s="2">
        <f t="shared" si="169"/>
        <v>0</v>
      </c>
      <c r="AR205" s="2">
        <f t="shared" si="169"/>
        <v>50232.44</v>
      </c>
      <c r="AS205" s="2">
        <f t="shared" si="169"/>
        <v>0</v>
      </c>
      <c r="AT205" s="2">
        <f t="shared" si="169"/>
        <v>0</v>
      </c>
      <c r="AU205" s="2">
        <f t="shared" ref="AU205:BZ205" si="170">AU222</f>
        <v>50232.44</v>
      </c>
      <c r="AV205" s="2">
        <f t="shared" si="170"/>
        <v>251.12</v>
      </c>
      <c r="AW205" s="2">
        <f t="shared" si="170"/>
        <v>251.12</v>
      </c>
      <c r="AX205" s="2">
        <f t="shared" si="170"/>
        <v>0</v>
      </c>
      <c r="AY205" s="2">
        <f t="shared" si="170"/>
        <v>251.12</v>
      </c>
      <c r="AZ205" s="2">
        <f t="shared" si="170"/>
        <v>0</v>
      </c>
      <c r="BA205" s="2">
        <f t="shared" si="170"/>
        <v>0</v>
      </c>
      <c r="BB205" s="2">
        <f t="shared" si="170"/>
        <v>0</v>
      </c>
      <c r="BC205" s="2">
        <f t="shared" si="170"/>
        <v>0</v>
      </c>
      <c r="BD205" s="2">
        <f t="shared" si="170"/>
        <v>0</v>
      </c>
      <c r="BE205" s="2">
        <f t="shared" si="170"/>
        <v>0</v>
      </c>
      <c r="BF205" s="2">
        <f t="shared" si="170"/>
        <v>0</v>
      </c>
      <c r="BG205" s="2">
        <f t="shared" si="170"/>
        <v>0</v>
      </c>
      <c r="BH205" s="2">
        <f t="shared" si="170"/>
        <v>0</v>
      </c>
      <c r="BI205" s="2">
        <f t="shared" si="170"/>
        <v>0</v>
      </c>
      <c r="BJ205" s="2">
        <f t="shared" si="170"/>
        <v>0</v>
      </c>
      <c r="BK205" s="2">
        <f t="shared" si="170"/>
        <v>0</v>
      </c>
      <c r="BL205" s="2">
        <f t="shared" si="170"/>
        <v>0</v>
      </c>
      <c r="BM205" s="2">
        <f t="shared" si="170"/>
        <v>0</v>
      </c>
      <c r="BN205" s="2">
        <f t="shared" si="170"/>
        <v>0</v>
      </c>
      <c r="BO205" s="2">
        <f t="shared" si="170"/>
        <v>0</v>
      </c>
      <c r="BP205" s="2">
        <f t="shared" si="170"/>
        <v>0</v>
      </c>
      <c r="BQ205" s="2">
        <f t="shared" si="170"/>
        <v>0</v>
      </c>
      <c r="BR205" s="2">
        <f t="shared" si="170"/>
        <v>0</v>
      </c>
      <c r="BS205" s="2">
        <f t="shared" si="170"/>
        <v>0</v>
      </c>
      <c r="BT205" s="2">
        <f t="shared" si="170"/>
        <v>0</v>
      </c>
      <c r="BU205" s="2">
        <f t="shared" si="170"/>
        <v>0</v>
      </c>
      <c r="BV205" s="2">
        <f t="shared" si="170"/>
        <v>0</v>
      </c>
      <c r="BW205" s="2">
        <f t="shared" si="170"/>
        <v>0</v>
      </c>
      <c r="BX205" s="2">
        <f t="shared" si="170"/>
        <v>0</v>
      </c>
      <c r="BY205" s="2">
        <f t="shared" si="170"/>
        <v>0</v>
      </c>
      <c r="BZ205" s="2">
        <f t="shared" si="170"/>
        <v>0</v>
      </c>
      <c r="CA205" s="2">
        <f t="shared" ref="CA205:DF205" si="171">CA222</f>
        <v>50232.44</v>
      </c>
      <c r="CB205" s="2">
        <f t="shared" si="171"/>
        <v>0</v>
      </c>
      <c r="CC205" s="2">
        <f t="shared" si="171"/>
        <v>0</v>
      </c>
      <c r="CD205" s="2">
        <f t="shared" si="171"/>
        <v>50232.44</v>
      </c>
      <c r="CE205" s="2">
        <f t="shared" si="171"/>
        <v>251.12</v>
      </c>
      <c r="CF205" s="2">
        <f t="shared" si="171"/>
        <v>251.12</v>
      </c>
      <c r="CG205" s="2">
        <f t="shared" si="171"/>
        <v>0</v>
      </c>
      <c r="CH205" s="2">
        <f t="shared" si="171"/>
        <v>251.12</v>
      </c>
      <c r="CI205" s="2">
        <f t="shared" si="171"/>
        <v>0</v>
      </c>
      <c r="CJ205" s="2">
        <f t="shared" si="171"/>
        <v>0</v>
      </c>
      <c r="CK205" s="2">
        <f t="shared" si="171"/>
        <v>0</v>
      </c>
      <c r="CL205" s="2">
        <f t="shared" si="171"/>
        <v>0</v>
      </c>
      <c r="CM205" s="2">
        <f t="shared" si="171"/>
        <v>0</v>
      </c>
      <c r="CN205" s="2">
        <f t="shared" si="171"/>
        <v>0</v>
      </c>
      <c r="CO205" s="2">
        <f t="shared" si="171"/>
        <v>0</v>
      </c>
      <c r="CP205" s="2">
        <f t="shared" si="171"/>
        <v>0</v>
      </c>
      <c r="CQ205" s="2">
        <f t="shared" si="171"/>
        <v>0</v>
      </c>
      <c r="CR205" s="2">
        <f t="shared" si="171"/>
        <v>0</v>
      </c>
      <c r="CS205" s="2">
        <f t="shared" si="171"/>
        <v>0</v>
      </c>
      <c r="CT205" s="2">
        <f t="shared" si="171"/>
        <v>0</v>
      </c>
      <c r="CU205" s="2">
        <f t="shared" si="171"/>
        <v>0</v>
      </c>
      <c r="CV205" s="2">
        <f t="shared" si="171"/>
        <v>0</v>
      </c>
      <c r="CW205" s="2">
        <f t="shared" si="171"/>
        <v>0</v>
      </c>
      <c r="CX205" s="2">
        <f t="shared" si="171"/>
        <v>0</v>
      </c>
      <c r="CY205" s="2">
        <f t="shared" si="171"/>
        <v>0</v>
      </c>
      <c r="CZ205" s="2">
        <f t="shared" si="171"/>
        <v>0</v>
      </c>
      <c r="DA205" s="2">
        <f t="shared" si="171"/>
        <v>0</v>
      </c>
      <c r="DB205" s="2">
        <f t="shared" si="171"/>
        <v>0</v>
      </c>
      <c r="DC205" s="2">
        <f t="shared" si="171"/>
        <v>0</v>
      </c>
      <c r="DD205" s="2">
        <f t="shared" si="171"/>
        <v>0</v>
      </c>
      <c r="DE205" s="2">
        <f t="shared" si="171"/>
        <v>0</v>
      </c>
      <c r="DF205" s="2">
        <f t="shared" si="171"/>
        <v>0</v>
      </c>
      <c r="DG205" s="3">
        <f t="shared" ref="DG205:EL205" si="172">DG222</f>
        <v>0</v>
      </c>
      <c r="DH205" s="3">
        <f t="shared" si="172"/>
        <v>0</v>
      </c>
      <c r="DI205" s="3">
        <f t="shared" si="172"/>
        <v>0</v>
      </c>
      <c r="DJ205" s="3">
        <f t="shared" si="172"/>
        <v>0</v>
      </c>
      <c r="DK205" s="3">
        <f t="shared" si="172"/>
        <v>0</v>
      </c>
      <c r="DL205" s="3">
        <f t="shared" si="172"/>
        <v>0</v>
      </c>
      <c r="DM205" s="3">
        <f t="shared" si="172"/>
        <v>0</v>
      </c>
      <c r="DN205" s="3">
        <f t="shared" si="172"/>
        <v>0</v>
      </c>
      <c r="DO205" s="3">
        <f t="shared" si="172"/>
        <v>0</v>
      </c>
      <c r="DP205" s="3">
        <f t="shared" si="172"/>
        <v>0</v>
      </c>
      <c r="DQ205" s="3">
        <f t="shared" si="172"/>
        <v>0</v>
      </c>
      <c r="DR205" s="3">
        <f t="shared" si="172"/>
        <v>0</v>
      </c>
      <c r="DS205" s="3">
        <f t="shared" si="172"/>
        <v>0</v>
      </c>
      <c r="DT205" s="3">
        <f t="shared" si="172"/>
        <v>0</v>
      </c>
      <c r="DU205" s="3">
        <f t="shared" si="172"/>
        <v>0</v>
      </c>
      <c r="DV205" s="3">
        <f t="shared" si="172"/>
        <v>0</v>
      </c>
      <c r="DW205" s="3">
        <f t="shared" si="172"/>
        <v>0</v>
      </c>
      <c r="DX205" s="3">
        <f t="shared" si="172"/>
        <v>0</v>
      </c>
      <c r="DY205" s="3">
        <f t="shared" si="172"/>
        <v>0</v>
      </c>
      <c r="DZ205" s="3">
        <f t="shared" si="172"/>
        <v>0</v>
      </c>
      <c r="EA205" s="3">
        <f t="shared" si="172"/>
        <v>0</v>
      </c>
      <c r="EB205" s="3">
        <f t="shared" si="172"/>
        <v>0</v>
      </c>
      <c r="EC205" s="3">
        <f t="shared" si="172"/>
        <v>0</v>
      </c>
      <c r="ED205" s="3">
        <f t="shared" si="172"/>
        <v>0</v>
      </c>
      <c r="EE205" s="3">
        <f t="shared" si="172"/>
        <v>0</v>
      </c>
      <c r="EF205" s="3">
        <f t="shared" si="172"/>
        <v>0</v>
      </c>
      <c r="EG205" s="3">
        <f t="shared" si="172"/>
        <v>0</v>
      </c>
      <c r="EH205" s="3">
        <f t="shared" si="172"/>
        <v>0</v>
      </c>
      <c r="EI205" s="3">
        <f t="shared" si="172"/>
        <v>0</v>
      </c>
      <c r="EJ205" s="3">
        <f t="shared" si="172"/>
        <v>0</v>
      </c>
      <c r="EK205" s="3">
        <f t="shared" si="172"/>
        <v>0</v>
      </c>
      <c r="EL205" s="3">
        <f t="shared" si="172"/>
        <v>0</v>
      </c>
      <c r="EM205" s="3">
        <f t="shared" ref="EM205:FR205" si="173">EM222</f>
        <v>0</v>
      </c>
      <c r="EN205" s="3">
        <f t="shared" si="173"/>
        <v>0</v>
      </c>
      <c r="EO205" s="3">
        <f t="shared" si="173"/>
        <v>0</v>
      </c>
      <c r="EP205" s="3">
        <f t="shared" si="173"/>
        <v>0</v>
      </c>
      <c r="EQ205" s="3">
        <f t="shared" si="173"/>
        <v>0</v>
      </c>
      <c r="ER205" s="3">
        <f t="shared" si="173"/>
        <v>0</v>
      </c>
      <c r="ES205" s="3">
        <f t="shared" si="173"/>
        <v>0</v>
      </c>
      <c r="ET205" s="3">
        <f t="shared" si="173"/>
        <v>0</v>
      </c>
      <c r="EU205" s="3">
        <f t="shared" si="173"/>
        <v>0</v>
      </c>
      <c r="EV205" s="3">
        <f t="shared" si="173"/>
        <v>0</v>
      </c>
      <c r="EW205" s="3">
        <f t="shared" si="173"/>
        <v>0</v>
      </c>
      <c r="EX205" s="3">
        <f t="shared" si="173"/>
        <v>0</v>
      </c>
      <c r="EY205" s="3">
        <f t="shared" si="173"/>
        <v>0</v>
      </c>
      <c r="EZ205" s="3">
        <f t="shared" si="173"/>
        <v>0</v>
      </c>
      <c r="FA205" s="3">
        <f t="shared" si="173"/>
        <v>0</v>
      </c>
      <c r="FB205" s="3">
        <f t="shared" si="173"/>
        <v>0</v>
      </c>
      <c r="FC205" s="3">
        <f t="shared" si="173"/>
        <v>0</v>
      </c>
      <c r="FD205" s="3">
        <f t="shared" si="173"/>
        <v>0</v>
      </c>
      <c r="FE205" s="3">
        <f t="shared" si="173"/>
        <v>0</v>
      </c>
      <c r="FF205" s="3">
        <f t="shared" si="173"/>
        <v>0</v>
      </c>
      <c r="FG205" s="3">
        <f t="shared" si="173"/>
        <v>0</v>
      </c>
      <c r="FH205" s="3">
        <f t="shared" si="173"/>
        <v>0</v>
      </c>
      <c r="FI205" s="3">
        <f t="shared" si="173"/>
        <v>0</v>
      </c>
      <c r="FJ205" s="3">
        <f t="shared" si="173"/>
        <v>0</v>
      </c>
      <c r="FK205" s="3">
        <f t="shared" si="173"/>
        <v>0</v>
      </c>
      <c r="FL205" s="3">
        <f t="shared" si="173"/>
        <v>0</v>
      </c>
      <c r="FM205" s="3">
        <f t="shared" si="173"/>
        <v>0</v>
      </c>
      <c r="FN205" s="3">
        <f t="shared" si="173"/>
        <v>0</v>
      </c>
      <c r="FO205" s="3">
        <f t="shared" si="173"/>
        <v>0</v>
      </c>
      <c r="FP205" s="3">
        <f t="shared" si="173"/>
        <v>0</v>
      </c>
      <c r="FQ205" s="3">
        <f t="shared" si="173"/>
        <v>0</v>
      </c>
      <c r="FR205" s="3">
        <f t="shared" si="173"/>
        <v>0</v>
      </c>
      <c r="FS205" s="3">
        <f t="shared" ref="FS205:GX205" si="174">FS222</f>
        <v>0</v>
      </c>
      <c r="FT205" s="3">
        <f t="shared" si="174"/>
        <v>0</v>
      </c>
      <c r="FU205" s="3">
        <f t="shared" si="174"/>
        <v>0</v>
      </c>
      <c r="FV205" s="3">
        <f t="shared" si="174"/>
        <v>0</v>
      </c>
      <c r="FW205" s="3">
        <f t="shared" si="174"/>
        <v>0</v>
      </c>
      <c r="FX205" s="3">
        <f t="shared" si="174"/>
        <v>0</v>
      </c>
      <c r="FY205" s="3">
        <f t="shared" si="174"/>
        <v>0</v>
      </c>
      <c r="FZ205" s="3">
        <f t="shared" si="174"/>
        <v>0</v>
      </c>
      <c r="GA205" s="3">
        <f t="shared" si="174"/>
        <v>0</v>
      </c>
      <c r="GB205" s="3">
        <f t="shared" si="174"/>
        <v>0</v>
      </c>
      <c r="GC205" s="3">
        <f t="shared" si="174"/>
        <v>0</v>
      </c>
      <c r="GD205" s="3">
        <f t="shared" si="174"/>
        <v>0</v>
      </c>
      <c r="GE205" s="3">
        <f t="shared" si="174"/>
        <v>0</v>
      </c>
      <c r="GF205" s="3">
        <f t="shared" si="174"/>
        <v>0</v>
      </c>
      <c r="GG205" s="3">
        <f t="shared" si="174"/>
        <v>0</v>
      </c>
      <c r="GH205" s="3">
        <f t="shared" si="174"/>
        <v>0</v>
      </c>
      <c r="GI205" s="3">
        <f t="shared" si="174"/>
        <v>0</v>
      </c>
      <c r="GJ205" s="3">
        <f t="shared" si="174"/>
        <v>0</v>
      </c>
      <c r="GK205" s="3">
        <f t="shared" si="174"/>
        <v>0</v>
      </c>
      <c r="GL205" s="3">
        <f t="shared" si="174"/>
        <v>0</v>
      </c>
      <c r="GM205" s="3">
        <f t="shared" si="174"/>
        <v>0</v>
      </c>
      <c r="GN205" s="3">
        <f t="shared" si="174"/>
        <v>0</v>
      </c>
      <c r="GO205" s="3">
        <f t="shared" si="174"/>
        <v>0</v>
      </c>
      <c r="GP205" s="3">
        <f t="shared" si="174"/>
        <v>0</v>
      </c>
      <c r="GQ205" s="3">
        <f t="shared" si="174"/>
        <v>0</v>
      </c>
      <c r="GR205" s="3">
        <f t="shared" si="174"/>
        <v>0</v>
      </c>
      <c r="GS205" s="3">
        <f t="shared" si="174"/>
        <v>0</v>
      </c>
      <c r="GT205" s="3">
        <f t="shared" si="174"/>
        <v>0</v>
      </c>
      <c r="GU205" s="3">
        <f t="shared" si="174"/>
        <v>0</v>
      </c>
      <c r="GV205" s="3">
        <f t="shared" si="174"/>
        <v>0</v>
      </c>
      <c r="GW205" s="3">
        <f t="shared" si="174"/>
        <v>0</v>
      </c>
      <c r="GX205" s="3">
        <f t="shared" si="174"/>
        <v>0</v>
      </c>
    </row>
    <row r="207" spans="1:245" x14ac:dyDescent="0.2">
      <c r="A207">
        <v>17</v>
      </c>
      <c r="B207">
        <v>1</v>
      </c>
      <c r="D207">
        <f>ROW(EtalonRes!A101)</f>
        <v>101</v>
      </c>
      <c r="E207" t="s">
        <v>3</v>
      </c>
      <c r="F207" t="s">
        <v>189</v>
      </c>
      <c r="G207" t="s">
        <v>190</v>
      </c>
      <c r="H207" t="s">
        <v>191</v>
      </c>
      <c r="I207">
        <v>1</v>
      </c>
      <c r="J207">
        <v>0</v>
      </c>
      <c r="K207">
        <v>1</v>
      </c>
      <c r="O207">
        <f>ROUND(CP207,2)</f>
        <v>257817.11</v>
      </c>
      <c r="P207">
        <f>ROUND(CQ207*I207,2)</f>
        <v>12956.08</v>
      </c>
      <c r="Q207">
        <f>ROUND(CR207*I207,2)</f>
        <v>0</v>
      </c>
      <c r="R207">
        <f>ROUND(CS207*I207,2)</f>
        <v>0</v>
      </c>
      <c r="S207">
        <f>ROUND(CT207*I207,2)</f>
        <v>244861.03</v>
      </c>
      <c r="T207">
        <f>ROUND(CU207*I207,2)</f>
        <v>0</v>
      </c>
      <c r="U207">
        <f>CV207*I207</f>
        <v>369</v>
      </c>
      <c r="V207">
        <f>CW207*I207</f>
        <v>0</v>
      </c>
      <c r="W207">
        <f>ROUND(CX207*I207,2)</f>
        <v>0</v>
      </c>
      <c r="X207">
        <f t="shared" ref="X207:Y211" si="175">ROUND(CY207,2)</f>
        <v>171402.72</v>
      </c>
      <c r="Y207">
        <f t="shared" si="175"/>
        <v>24486.1</v>
      </c>
      <c r="AA207">
        <v>-1</v>
      </c>
      <c r="AB207">
        <f>ROUND((AC207+AD207+AF207),6)</f>
        <v>257817.10333400001</v>
      </c>
      <c r="AC207">
        <f>ROUND((((ES207/12)*4)),6)</f>
        <v>12956.076666999999</v>
      </c>
      <c r="AD207">
        <f>ROUND((((((ET207/12)*4))-(((EU207/12)*4)))+AE207),6)</f>
        <v>0</v>
      </c>
      <c r="AE207">
        <f>ROUND((((EU207/12)*4)),6)</f>
        <v>0</v>
      </c>
      <c r="AF207">
        <f>ROUND((((EV207/12)*4)),6)</f>
        <v>244861.026667</v>
      </c>
      <c r="AG207">
        <f>ROUND((AP207),6)</f>
        <v>0</v>
      </c>
      <c r="AH207">
        <f>(((EW207/12)*4))</f>
        <v>369</v>
      </c>
      <c r="AI207">
        <f>(((EX207/12)*4))</f>
        <v>0</v>
      </c>
      <c r="AJ207">
        <f>(AS207)</f>
        <v>0</v>
      </c>
      <c r="AK207">
        <v>773451.31</v>
      </c>
      <c r="AL207">
        <v>38868.230000000003</v>
      </c>
      <c r="AM207">
        <v>0</v>
      </c>
      <c r="AN207">
        <v>0</v>
      </c>
      <c r="AO207">
        <v>734583.08</v>
      </c>
      <c r="AP207">
        <v>0</v>
      </c>
      <c r="AQ207">
        <v>1107</v>
      </c>
      <c r="AR207">
        <v>0</v>
      </c>
      <c r="AS207">
        <v>0</v>
      </c>
      <c r="AT207">
        <v>70</v>
      </c>
      <c r="AU207">
        <v>10</v>
      </c>
      <c r="AV207">
        <v>1</v>
      </c>
      <c r="AW207">
        <v>1</v>
      </c>
      <c r="AZ207">
        <v>1</v>
      </c>
      <c r="BA207">
        <v>1</v>
      </c>
      <c r="BB207">
        <v>1</v>
      </c>
      <c r="BC207">
        <v>1</v>
      </c>
      <c r="BD207" t="s">
        <v>3</v>
      </c>
      <c r="BE207" t="s">
        <v>3</v>
      </c>
      <c r="BF207" t="s">
        <v>3</v>
      </c>
      <c r="BG207" t="s">
        <v>3</v>
      </c>
      <c r="BH207">
        <v>0</v>
      </c>
      <c r="BI207">
        <v>4</v>
      </c>
      <c r="BJ207" t="s">
        <v>192</v>
      </c>
      <c r="BM207">
        <v>0</v>
      </c>
      <c r="BN207">
        <v>0</v>
      </c>
      <c r="BO207" t="s">
        <v>3</v>
      </c>
      <c r="BP207">
        <v>0</v>
      </c>
      <c r="BQ207">
        <v>1</v>
      </c>
      <c r="BR207">
        <v>0</v>
      </c>
      <c r="BS207">
        <v>1</v>
      </c>
      <c r="BT207">
        <v>1</v>
      </c>
      <c r="BU207">
        <v>1</v>
      </c>
      <c r="BV207">
        <v>1</v>
      </c>
      <c r="BW207">
        <v>1</v>
      </c>
      <c r="BX207">
        <v>1</v>
      </c>
      <c r="BY207" t="s">
        <v>3</v>
      </c>
      <c r="BZ207">
        <v>70</v>
      </c>
      <c r="CA207">
        <v>10</v>
      </c>
      <c r="CB207" t="s">
        <v>3</v>
      </c>
      <c r="CE207">
        <v>0</v>
      </c>
      <c r="CF207">
        <v>0</v>
      </c>
      <c r="CG207">
        <v>0</v>
      </c>
      <c r="CM207">
        <v>0</v>
      </c>
      <c r="CN207" t="s">
        <v>3</v>
      </c>
      <c r="CO207">
        <v>0</v>
      </c>
      <c r="CP207">
        <f>(P207+Q207+S207)</f>
        <v>257817.11</v>
      </c>
      <c r="CQ207">
        <f>(AC207*BC207*AW207)</f>
        <v>12956.076666999999</v>
      </c>
      <c r="CR207">
        <f>((((((ET207/12)*4))*BB207-(((EU207/12)*4))*BS207)+AE207*BS207)*AV207)</f>
        <v>0</v>
      </c>
      <c r="CS207">
        <f>(AE207*BS207*AV207)</f>
        <v>0</v>
      </c>
      <c r="CT207">
        <f>(AF207*BA207*AV207)</f>
        <v>244861.026667</v>
      </c>
      <c r="CU207">
        <f>AG207</f>
        <v>0</v>
      </c>
      <c r="CV207">
        <f>(AH207*AV207)</f>
        <v>369</v>
      </c>
      <c r="CW207">
        <f t="shared" ref="CW207:CX211" si="176">AI207</f>
        <v>0</v>
      </c>
      <c r="CX207">
        <f t="shared" si="176"/>
        <v>0</v>
      </c>
      <c r="CY207">
        <f>((S207*BZ207)/100)</f>
        <v>171402.72100000002</v>
      </c>
      <c r="CZ207">
        <f>((S207*CA207)/100)</f>
        <v>24486.102999999999</v>
      </c>
      <c r="DC207" t="s">
        <v>3</v>
      </c>
      <c r="DD207" t="s">
        <v>193</v>
      </c>
      <c r="DE207" t="s">
        <v>193</v>
      </c>
      <c r="DF207" t="s">
        <v>193</v>
      </c>
      <c r="DG207" t="s">
        <v>193</v>
      </c>
      <c r="DH207" t="s">
        <v>3</v>
      </c>
      <c r="DI207" t="s">
        <v>193</v>
      </c>
      <c r="DJ207" t="s">
        <v>193</v>
      </c>
      <c r="DK207" t="s">
        <v>3</v>
      </c>
      <c r="DL207" t="s">
        <v>3</v>
      </c>
      <c r="DM207" t="s">
        <v>3</v>
      </c>
      <c r="DN207">
        <v>0</v>
      </c>
      <c r="DO207">
        <v>0</v>
      </c>
      <c r="DP207">
        <v>1</v>
      </c>
      <c r="DQ207">
        <v>1</v>
      </c>
      <c r="DU207">
        <v>1013</v>
      </c>
      <c r="DV207" t="s">
        <v>191</v>
      </c>
      <c r="DW207" t="s">
        <v>191</v>
      </c>
      <c r="DX207">
        <v>1</v>
      </c>
      <c r="DZ207" t="s">
        <v>3</v>
      </c>
      <c r="EA207" t="s">
        <v>3</v>
      </c>
      <c r="EB207" t="s">
        <v>3</v>
      </c>
      <c r="EC207" t="s">
        <v>3</v>
      </c>
      <c r="EE207">
        <v>1441815344</v>
      </c>
      <c r="EF207">
        <v>1</v>
      </c>
      <c r="EG207" t="s">
        <v>21</v>
      </c>
      <c r="EH207">
        <v>0</v>
      </c>
      <c r="EI207" t="s">
        <v>3</v>
      </c>
      <c r="EJ207">
        <v>4</v>
      </c>
      <c r="EK207">
        <v>0</v>
      </c>
      <c r="EL207" t="s">
        <v>22</v>
      </c>
      <c r="EM207" t="s">
        <v>23</v>
      </c>
      <c r="EO207" t="s">
        <v>3</v>
      </c>
      <c r="EQ207">
        <v>2360320</v>
      </c>
      <c r="ER207">
        <v>773451.31</v>
      </c>
      <c r="ES207">
        <v>38868.230000000003</v>
      </c>
      <c r="ET207">
        <v>0</v>
      </c>
      <c r="EU207">
        <v>0</v>
      </c>
      <c r="EV207">
        <v>734583.08</v>
      </c>
      <c r="EW207">
        <v>1107</v>
      </c>
      <c r="EX207">
        <v>0</v>
      </c>
      <c r="EY207">
        <v>0</v>
      </c>
      <c r="FQ207">
        <v>0</v>
      </c>
      <c r="FR207">
        <f>ROUND(IF(BI207=3,GM207,0),2)</f>
        <v>0</v>
      </c>
      <c r="FS207">
        <v>0</v>
      </c>
      <c r="FX207">
        <v>70</v>
      </c>
      <c r="FY207">
        <v>10</v>
      </c>
      <c r="GA207" t="s">
        <v>3</v>
      </c>
      <c r="GD207">
        <v>0</v>
      </c>
      <c r="GF207">
        <v>-1552253871</v>
      </c>
      <c r="GG207">
        <v>2</v>
      </c>
      <c r="GH207">
        <v>1</v>
      </c>
      <c r="GI207">
        <v>-2</v>
      </c>
      <c r="GJ207">
        <v>0</v>
      </c>
      <c r="GK207">
        <f>ROUND(R207*(R12)/100,2)</f>
        <v>0</v>
      </c>
      <c r="GL207">
        <f>ROUND(IF(AND(BH207=3,BI207=3,FS207&lt;&gt;0),P207,0),2)</f>
        <v>0</v>
      </c>
      <c r="GM207">
        <f>ROUND(O207+X207+Y207+GK207,2)+GX207</f>
        <v>453705.93</v>
      </c>
      <c r="GN207">
        <f>IF(OR(BI207=0,BI207=1),GM207-GX207,0)</f>
        <v>0</v>
      </c>
      <c r="GO207">
        <f>IF(BI207=2,GM207-GX207,0)</f>
        <v>0</v>
      </c>
      <c r="GP207">
        <f>IF(BI207=4,GM207-GX207,0)</f>
        <v>453705.93</v>
      </c>
      <c r="GR207">
        <v>0</v>
      </c>
      <c r="GS207">
        <v>3</v>
      </c>
      <c r="GT207">
        <v>0</v>
      </c>
      <c r="GU207" t="s">
        <v>3</v>
      </c>
      <c r="GV207">
        <f>ROUND((GT207),6)</f>
        <v>0</v>
      </c>
      <c r="GW207">
        <v>1</v>
      </c>
      <c r="GX207">
        <f>ROUND(HC207*I207,2)</f>
        <v>0</v>
      </c>
      <c r="HA207">
        <v>0</v>
      </c>
      <c r="HB207">
        <v>0</v>
      </c>
      <c r="HC207">
        <f>GV207*GW207</f>
        <v>0</v>
      </c>
      <c r="HE207" t="s">
        <v>3</v>
      </c>
      <c r="HF207" t="s">
        <v>3</v>
      </c>
      <c r="HM207" t="s">
        <v>3</v>
      </c>
      <c r="HN207" t="s">
        <v>3</v>
      </c>
      <c r="HO207" t="s">
        <v>3</v>
      </c>
      <c r="HP207" t="s">
        <v>3</v>
      </c>
      <c r="HQ207" t="s">
        <v>3</v>
      </c>
      <c r="IK207">
        <v>0</v>
      </c>
    </row>
    <row r="208" spans="1:245" x14ac:dyDescent="0.2">
      <c r="A208">
        <v>17</v>
      </c>
      <c r="B208">
        <v>1</v>
      </c>
      <c r="D208">
        <f>ROW(EtalonRes!A105)</f>
        <v>105</v>
      </c>
      <c r="E208" t="s">
        <v>3</v>
      </c>
      <c r="F208" t="s">
        <v>194</v>
      </c>
      <c r="G208" t="s">
        <v>195</v>
      </c>
      <c r="H208" t="s">
        <v>33</v>
      </c>
      <c r="I208">
        <v>1</v>
      </c>
      <c r="J208">
        <v>0</v>
      </c>
      <c r="K208">
        <v>1</v>
      </c>
      <c r="O208">
        <f>ROUND(CP208,2)</f>
        <v>11654.49</v>
      </c>
      <c r="P208">
        <f>ROUND(CQ208*I208,2)</f>
        <v>130.58000000000001</v>
      </c>
      <c r="Q208">
        <f>ROUND(CR208*I208,2)</f>
        <v>0</v>
      </c>
      <c r="R208">
        <f>ROUND(CS208*I208,2)</f>
        <v>0</v>
      </c>
      <c r="S208">
        <f>ROUND(CT208*I208,2)</f>
        <v>11523.91</v>
      </c>
      <c r="T208">
        <f>ROUND(CU208*I208,2)</f>
        <v>0</v>
      </c>
      <c r="U208">
        <f>CV208*I208</f>
        <v>17.34</v>
      </c>
      <c r="V208">
        <f>CW208*I208</f>
        <v>0</v>
      </c>
      <c r="W208">
        <f>ROUND(CX208*I208,2)</f>
        <v>0</v>
      </c>
      <c r="X208">
        <f t="shared" si="175"/>
        <v>8066.74</v>
      </c>
      <c r="Y208">
        <f t="shared" si="175"/>
        <v>1152.3900000000001</v>
      </c>
      <c r="AA208">
        <v>-1</v>
      </c>
      <c r="AB208">
        <f>ROUND((AC208+AD208+AF208),6)</f>
        <v>11654.49</v>
      </c>
      <c r="AC208">
        <f>ROUND((ES208),6)</f>
        <v>130.58000000000001</v>
      </c>
      <c r="AD208">
        <f>ROUND((((ET208)-(EU208))+AE208),6)</f>
        <v>0</v>
      </c>
      <c r="AE208">
        <f>ROUND((EU208),6)</f>
        <v>0</v>
      </c>
      <c r="AF208">
        <f>ROUND((EV208),6)</f>
        <v>11523.91</v>
      </c>
      <c r="AG208">
        <f>ROUND((AP208),6)</f>
        <v>0</v>
      </c>
      <c r="AH208">
        <f>(EW208)</f>
        <v>17.34</v>
      </c>
      <c r="AI208">
        <f>(EX208)</f>
        <v>0</v>
      </c>
      <c r="AJ208">
        <f>(AS208)</f>
        <v>0</v>
      </c>
      <c r="AK208">
        <v>11654.49</v>
      </c>
      <c r="AL208">
        <v>130.58000000000001</v>
      </c>
      <c r="AM208">
        <v>0</v>
      </c>
      <c r="AN208">
        <v>0</v>
      </c>
      <c r="AO208">
        <v>11523.91</v>
      </c>
      <c r="AP208">
        <v>0</v>
      </c>
      <c r="AQ208">
        <v>17.34</v>
      </c>
      <c r="AR208">
        <v>0</v>
      </c>
      <c r="AS208">
        <v>0</v>
      </c>
      <c r="AT208">
        <v>70</v>
      </c>
      <c r="AU208">
        <v>10</v>
      </c>
      <c r="AV208">
        <v>1</v>
      </c>
      <c r="AW208">
        <v>1</v>
      </c>
      <c r="AZ208">
        <v>1</v>
      </c>
      <c r="BA208">
        <v>1</v>
      </c>
      <c r="BB208">
        <v>1</v>
      </c>
      <c r="BC208">
        <v>1</v>
      </c>
      <c r="BD208" t="s">
        <v>3</v>
      </c>
      <c r="BE208" t="s">
        <v>3</v>
      </c>
      <c r="BF208" t="s">
        <v>3</v>
      </c>
      <c r="BG208" t="s">
        <v>3</v>
      </c>
      <c r="BH208">
        <v>0</v>
      </c>
      <c r="BI208">
        <v>4</v>
      </c>
      <c r="BJ208" t="s">
        <v>196</v>
      </c>
      <c r="BM208">
        <v>0</v>
      </c>
      <c r="BN208">
        <v>0</v>
      </c>
      <c r="BO208" t="s">
        <v>3</v>
      </c>
      <c r="BP208">
        <v>0</v>
      </c>
      <c r="BQ208">
        <v>1</v>
      </c>
      <c r="BR208">
        <v>0</v>
      </c>
      <c r="BS208">
        <v>1</v>
      </c>
      <c r="BT208">
        <v>1</v>
      </c>
      <c r="BU208">
        <v>1</v>
      </c>
      <c r="BV208">
        <v>1</v>
      </c>
      <c r="BW208">
        <v>1</v>
      </c>
      <c r="BX208">
        <v>1</v>
      </c>
      <c r="BY208" t="s">
        <v>3</v>
      </c>
      <c r="BZ208">
        <v>70</v>
      </c>
      <c r="CA208">
        <v>10</v>
      </c>
      <c r="CB208" t="s">
        <v>3</v>
      </c>
      <c r="CE208">
        <v>0</v>
      </c>
      <c r="CF208">
        <v>0</v>
      </c>
      <c r="CG208">
        <v>0</v>
      </c>
      <c r="CM208">
        <v>0</v>
      </c>
      <c r="CN208" t="s">
        <v>3</v>
      </c>
      <c r="CO208">
        <v>0</v>
      </c>
      <c r="CP208">
        <f>(P208+Q208+S208)</f>
        <v>11654.49</v>
      </c>
      <c r="CQ208">
        <f>(AC208*BC208*AW208)</f>
        <v>130.58000000000001</v>
      </c>
      <c r="CR208">
        <f>((((ET208)*BB208-(EU208)*BS208)+AE208*BS208)*AV208)</f>
        <v>0</v>
      </c>
      <c r="CS208">
        <f>(AE208*BS208*AV208)</f>
        <v>0</v>
      </c>
      <c r="CT208">
        <f>(AF208*BA208*AV208)</f>
        <v>11523.91</v>
      </c>
      <c r="CU208">
        <f>AG208</f>
        <v>0</v>
      </c>
      <c r="CV208">
        <f>(AH208*AV208)</f>
        <v>17.34</v>
      </c>
      <c r="CW208">
        <f t="shared" si="176"/>
        <v>0</v>
      </c>
      <c r="CX208">
        <f t="shared" si="176"/>
        <v>0</v>
      </c>
      <c r="CY208">
        <f>((S208*BZ208)/100)</f>
        <v>8066.7369999999992</v>
      </c>
      <c r="CZ208">
        <f>((S208*CA208)/100)</f>
        <v>1152.3910000000001</v>
      </c>
      <c r="DC208" t="s">
        <v>3</v>
      </c>
      <c r="DD208" t="s">
        <v>3</v>
      </c>
      <c r="DE208" t="s">
        <v>3</v>
      </c>
      <c r="DF208" t="s">
        <v>3</v>
      </c>
      <c r="DG208" t="s">
        <v>3</v>
      </c>
      <c r="DH208" t="s">
        <v>3</v>
      </c>
      <c r="DI208" t="s">
        <v>3</v>
      </c>
      <c r="DJ208" t="s">
        <v>3</v>
      </c>
      <c r="DK208" t="s">
        <v>3</v>
      </c>
      <c r="DL208" t="s">
        <v>3</v>
      </c>
      <c r="DM208" t="s">
        <v>3</v>
      </c>
      <c r="DN208">
        <v>0</v>
      </c>
      <c r="DO208">
        <v>0</v>
      </c>
      <c r="DP208">
        <v>1</v>
      </c>
      <c r="DQ208">
        <v>1</v>
      </c>
      <c r="DU208">
        <v>16987630</v>
      </c>
      <c r="DV208" t="s">
        <v>33</v>
      </c>
      <c r="DW208" t="s">
        <v>33</v>
      </c>
      <c r="DX208">
        <v>1</v>
      </c>
      <c r="DZ208" t="s">
        <v>3</v>
      </c>
      <c r="EA208" t="s">
        <v>3</v>
      </c>
      <c r="EB208" t="s">
        <v>3</v>
      </c>
      <c r="EC208" t="s">
        <v>3</v>
      </c>
      <c r="EE208">
        <v>1441815344</v>
      </c>
      <c r="EF208">
        <v>1</v>
      </c>
      <c r="EG208" t="s">
        <v>21</v>
      </c>
      <c r="EH208">
        <v>0</v>
      </c>
      <c r="EI208" t="s">
        <v>3</v>
      </c>
      <c r="EJ208">
        <v>4</v>
      </c>
      <c r="EK208">
        <v>0</v>
      </c>
      <c r="EL208" t="s">
        <v>22</v>
      </c>
      <c r="EM208" t="s">
        <v>23</v>
      </c>
      <c r="EO208" t="s">
        <v>3</v>
      </c>
      <c r="EQ208">
        <v>1024</v>
      </c>
      <c r="ER208">
        <v>11654.49</v>
      </c>
      <c r="ES208">
        <v>130.58000000000001</v>
      </c>
      <c r="ET208">
        <v>0</v>
      </c>
      <c r="EU208">
        <v>0</v>
      </c>
      <c r="EV208">
        <v>11523.91</v>
      </c>
      <c r="EW208">
        <v>17.34</v>
      </c>
      <c r="EX208">
        <v>0</v>
      </c>
      <c r="EY208">
        <v>0</v>
      </c>
      <c r="FQ208">
        <v>0</v>
      </c>
      <c r="FR208">
        <f>ROUND(IF(BI208=3,GM208,0),2)</f>
        <v>0</v>
      </c>
      <c r="FS208">
        <v>0</v>
      </c>
      <c r="FX208">
        <v>70</v>
      </c>
      <c r="FY208">
        <v>10</v>
      </c>
      <c r="GA208" t="s">
        <v>3</v>
      </c>
      <c r="GD208">
        <v>0</v>
      </c>
      <c r="GF208">
        <v>-1480099811</v>
      </c>
      <c r="GG208">
        <v>2</v>
      </c>
      <c r="GH208">
        <v>1</v>
      </c>
      <c r="GI208">
        <v>-2</v>
      </c>
      <c r="GJ208">
        <v>0</v>
      </c>
      <c r="GK208">
        <f>ROUND(R208*(R12)/100,2)</f>
        <v>0</v>
      </c>
      <c r="GL208">
        <f>ROUND(IF(AND(BH208=3,BI208=3,FS208&lt;&gt;0),P208,0),2)</f>
        <v>0</v>
      </c>
      <c r="GM208">
        <f>ROUND(O208+X208+Y208+GK208,2)+GX208</f>
        <v>20873.62</v>
      </c>
      <c r="GN208">
        <f>IF(OR(BI208=0,BI208=1),GM208-GX208,0)</f>
        <v>0</v>
      </c>
      <c r="GO208">
        <f>IF(BI208=2,GM208-GX208,0)</f>
        <v>0</v>
      </c>
      <c r="GP208">
        <f>IF(BI208=4,GM208-GX208,0)</f>
        <v>20873.62</v>
      </c>
      <c r="GR208">
        <v>0</v>
      </c>
      <c r="GS208">
        <v>3</v>
      </c>
      <c r="GT208">
        <v>0</v>
      </c>
      <c r="GU208" t="s">
        <v>3</v>
      </c>
      <c r="GV208">
        <f>ROUND((GT208),6)</f>
        <v>0</v>
      </c>
      <c r="GW208">
        <v>1</v>
      </c>
      <c r="GX208">
        <f>ROUND(HC208*I208,2)</f>
        <v>0</v>
      </c>
      <c r="HA208">
        <v>0</v>
      </c>
      <c r="HB208">
        <v>0</v>
      </c>
      <c r="HC208">
        <f>GV208*GW208</f>
        <v>0</v>
      </c>
      <c r="HE208" t="s">
        <v>3</v>
      </c>
      <c r="HF208" t="s">
        <v>3</v>
      </c>
      <c r="HM208" t="s">
        <v>3</v>
      </c>
      <c r="HN208" t="s">
        <v>3</v>
      </c>
      <c r="HO208" t="s">
        <v>3</v>
      </c>
      <c r="HP208" t="s">
        <v>3</v>
      </c>
      <c r="HQ208" t="s">
        <v>3</v>
      </c>
      <c r="IK208">
        <v>0</v>
      </c>
    </row>
    <row r="209" spans="1:245" x14ac:dyDescent="0.2">
      <c r="A209">
        <v>17</v>
      </c>
      <c r="B209">
        <v>1</v>
      </c>
      <c r="D209">
        <f>ROW(EtalonRes!A106)</f>
        <v>106</v>
      </c>
      <c r="E209" t="s">
        <v>3</v>
      </c>
      <c r="F209" t="s">
        <v>197</v>
      </c>
      <c r="G209" t="s">
        <v>198</v>
      </c>
      <c r="H209" t="s">
        <v>53</v>
      </c>
      <c r="I209">
        <f>ROUND((1)/10,9)</f>
        <v>0.1</v>
      </c>
      <c r="J209">
        <v>0</v>
      </c>
      <c r="K209">
        <f>ROUND((1)/10,9)</f>
        <v>0.1</v>
      </c>
      <c r="O209">
        <f>ROUND(CP209,2)</f>
        <v>3390.01</v>
      </c>
      <c r="P209">
        <f>ROUND(CQ209*I209,2)</f>
        <v>0</v>
      </c>
      <c r="Q209">
        <f>ROUND(CR209*I209,2)</f>
        <v>0</v>
      </c>
      <c r="R209">
        <f>ROUND(CS209*I209,2)</f>
        <v>0</v>
      </c>
      <c r="S209">
        <f>ROUND(CT209*I209,2)</f>
        <v>3390.01</v>
      </c>
      <c r="T209">
        <f>ROUND(CU209*I209,2)</f>
        <v>0</v>
      </c>
      <c r="U209">
        <f>CV209*I209</f>
        <v>5.49</v>
      </c>
      <c r="V209">
        <f>CW209*I209</f>
        <v>0</v>
      </c>
      <c r="W209">
        <f>ROUND(CX209*I209,2)</f>
        <v>0</v>
      </c>
      <c r="X209">
        <f t="shared" si="175"/>
        <v>2373.0100000000002</v>
      </c>
      <c r="Y209">
        <f t="shared" si="175"/>
        <v>339</v>
      </c>
      <c r="AA209">
        <v>-1</v>
      </c>
      <c r="AB209">
        <f>ROUND((AC209+AD209+AF209),6)</f>
        <v>33900.14</v>
      </c>
      <c r="AC209">
        <f>ROUND(((ES209*122)),6)</f>
        <v>0</v>
      </c>
      <c r="AD209">
        <f>ROUND(((((ET209*122))-((EU209*122)))+AE209),6)</f>
        <v>0</v>
      </c>
      <c r="AE209">
        <f>ROUND(((EU209*122)),6)</f>
        <v>0</v>
      </c>
      <c r="AF209">
        <f>ROUND(((EV209*122)),6)</f>
        <v>33900.14</v>
      </c>
      <c r="AG209">
        <f>ROUND((AP209),6)</f>
        <v>0</v>
      </c>
      <c r="AH209">
        <f>((EW209*122))</f>
        <v>54.9</v>
      </c>
      <c r="AI209">
        <f>((EX209*122))</f>
        <v>0</v>
      </c>
      <c r="AJ209">
        <f>(AS209)</f>
        <v>0</v>
      </c>
      <c r="AK209">
        <v>277.87</v>
      </c>
      <c r="AL209">
        <v>0</v>
      </c>
      <c r="AM209">
        <v>0</v>
      </c>
      <c r="AN209">
        <v>0</v>
      </c>
      <c r="AO209">
        <v>277.87</v>
      </c>
      <c r="AP209">
        <v>0</v>
      </c>
      <c r="AQ209">
        <v>0.45</v>
      </c>
      <c r="AR209">
        <v>0</v>
      </c>
      <c r="AS209">
        <v>0</v>
      </c>
      <c r="AT209">
        <v>70</v>
      </c>
      <c r="AU209">
        <v>10</v>
      </c>
      <c r="AV209">
        <v>1</v>
      </c>
      <c r="AW209">
        <v>1</v>
      </c>
      <c r="AZ209">
        <v>1</v>
      </c>
      <c r="BA209">
        <v>1</v>
      </c>
      <c r="BB209">
        <v>1</v>
      </c>
      <c r="BC209">
        <v>1</v>
      </c>
      <c r="BD209" t="s">
        <v>3</v>
      </c>
      <c r="BE209" t="s">
        <v>3</v>
      </c>
      <c r="BF209" t="s">
        <v>3</v>
      </c>
      <c r="BG209" t="s">
        <v>3</v>
      </c>
      <c r="BH209">
        <v>0</v>
      </c>
      <c r="BI209">
        <v>4</v>
      </c>
      <c r="BJ209" t="s">
        <v>199</v>
      </c>
      <c r="BM209">
        <v>0</v>
      </c>
      <c r="BN209">
        <v>0</v>
      </c>
      <c r="BO209" t="s">
        <v>3</v>
      </c>
      <c r="BP209">
        <v>0</v>
      </c>
      <c r="BQ209">
        <v>1</v>
      </c>
      <c r="BR209">
        <v>0</v>
      </c>
      <c r="BS209">
        <v>1</v>
      </c>
      <c r="BT209">
        <v>1</v>
      </c>
      <c r="BU209">
        <v>1</v>
      </c>
      <c r="BV209">
        <v>1</v>
      </c>
      <c r="BW209">
        <v>1</v>
      </c>
      <c r="BX209">
        <v>1</v>
      </c>
      <c r="BY209" t="s">
        <v>3</v>
      </c>
      <c r="BZ209">
        <v>70</v>
      </c>
      <c r="CA209">
        <v>10</v>
      </c>
      <c r="CB209" t="s">
        <v>3</v>
      </c>
      <c r="CE209">
        <v>0</v>
      </c>
      <c r="CF209">
        <v>0</v>
      </c>
      <c r="CG209">
        <v>0</v>
      </c>
      <c r="CM209">
        <v>0</v>
      </c>
      <c r="CN209" t="s">
        <v>3</v>
      </c>
      <c r="CO209">
        <v>0</v>
      </c>
      <c r="CP209">
        <f>(P209+Q209+S209)</f>
        <v>3390.01</v>
      </c>
      <c r="CQ209">
        <f>(AC209*BC209*AW209)</f>
        <v>0</v>
      </c>
      <c r="CR209">
        <f>(((((ET209*122))*BB209-((EU209*122))*BS209)+AE209*BS209)*AV209)</f>
        <v>0</v>
      </c>
      <c r="CS209">
        <f>(AE209*BS209*AV209)</f>
        <v>0</v>
      </c>
      <c r="CT209">
        <f>(AF209*BA209*AV209)</f>
        <v>33900.14</v>
      </c>
      <c r="CU209">
        <f>AG209</f>
        <v>0</v>
      </c>
      <c r="CV209">
        <f>(AH209*AV209)</f>
        <v>54.9</v>
      </c>
      <c r="CW209">
        <f t="shared" si="176"/>
        <v>0</v>
      </c>
      <c r="CX209">
        <f t="shared" si="176"/>
        <v>0</v>
      </c>
      <c r="CY209">
        <f>((S209*BZ209)/100)</f>
        <v>2373.0070000000001</v>
      </c>
      <c r="CZ209">
        <f>((S209*CA209)/100)</f>
        <v>339.00100000000003</v>
      </c>
      <c r="DC209" t="s">
        <v>3</v>
      </c>
      <c r="DD209" t="s">
        <v>200</v>
      </c>
      <c r="DE209" t="s">
        <v>200</v>
      </c>
      <c r="DF209" t="s">
        <v>200</v>
      </c>
      <c r="DG209" t="s">
        <v>200</v>
      </c>
      <c r="DH209" t="s">
        <v>3</v>
      </c>
      <c r="DI209" t="s">
        <v>200</v>
      </c>
      <c r="DJ209" t="s">
        <v>200</v>
      </c>
      <c r="DK209" t="s">
        <v>3</v>
      </c>
      <c r="DL209" t="s">
        <v>3</v>
      </c>
      <c r="DM209" t="s">
        <v>3</v>
      </c>
      <c r="DN209">
        <v>0</v>
      </c>
      <c r="DO209">
        <v>0</v>
      </c>
      <c r="DP209">
        <v>1</v>
      </c>
      <c r="DQ209">
        <v>1</v>
      </c>
      <c r="DU209">
        <v>16987630</v>
      </c>
      <c r="DV209" t="s">
        <v>53</v>
      </c>
      <c r="DW209" t="s">
        <v>53</v>
      </c>
      <c r="DX209">
        <v>10</v>
      </c>
      <c r="DZ209" t="s">
        <v>3</v>
      </c>
      <c r="EA209" t="s">
        <v>3</v>
      </c>
      <c r="EB209" t="s">
        <v>3</v>
      </c>
      <c r="EC209" t="s">
        <v>3</v>
      </c>
      <c r="EE209">
        <v>1441815344</v>
      </c>
      <c r="EF209">
        <v>1</v>
      </c>
      <c r="EG209" t="s">
        <v>21</v>
      </c>
      <c r="EH209">
        <v>0</v>
      </c>
      <c r="EI209" t="s">
        <v>3</v>
      </c>
      <c r="EJ209">
        <v>4</v>
      </c>
      <c r="EK209">
        <v>0</v>
      </c>
      <c r="EL209" t="s">
        <v>22</v>
      </c>
      <c r="EM209" t="s">
        <v>23</v>
      </c>
      <c r="EO209" t="s">
        <v>3</v>
      </c>
      <c r="EQ209">
        <v>1024</v>
      </c>
      <c r="ER209">
        <v>277.87</v>
      </c>
      <c r="ES209">
        <v>0</v>
      </c>
      <c r="ET209">
        <v>0</v>
      </c>
      <c r="EU209">
        <v>0</v>
      </c>
      <c r="EV209">
        <v>277.87</v>
      </c>
      <c r="EW209">
        <v>0.45</v>
      </c>
      <c r="EX209">
        <v>0</v>
      </c>
      <c r="EY209">
        <v>0</v>
      </c>
      <c r="FQ209">
        <v>0</v>
      </c>
      <c r="FR209">
        <f>ROUND(IF(BI209=3,GM209,0),2)</f>
        <v>0</v>
      </c>
      <c r="FS209">
        <v>0</v>
      </c>
      <c r="FX209">
        <v>70</v>
      </c>
      <c r="FY209">
        <v>10</v>
      </c>
      <c r="GA209" t="s">
        <v>3</v>
      </c>
      <c r="GD209">
        <v>0</v>
      </c>
      <c r="GF209">
        <v>1119209894</v>
      </c>
      <c r="GG209">
        <v>2</v>
      </c>
      <c r="GH209">
        <v>1</v>
      </c>
      <c r="GI209">
        <v>-2</v>
      </c>
      <c r="GJ209">
        <v>0</v>
      </c>
      <c r="GK209">
        <f>ROUND(R209*(R12)/100,2)</f>
        <v>0</v>
      </c>
      <c r="GL209">
        <f>ROUND(IF(AND(BH209=3,BI209=3,FS209&lt;&gt;0),P209,0),2)</f>
        <v>0</v>
      </c>
      <c r="GM209">
        <f>ROUND(O209+X209+Y209+GK209,2)+GX209</f>
        <v>6102.02</v>
      </c>
      <c r="GN209">
        <f>IF(OR(BI209=0,BI209=1),GM209-GX209,0)</f>
        <v>0</v>
      </c>
      <c r="GO209">
        <f>IF(BI209=2,GM209-GX209,0)</f>
        <v>0</v>
      </c>
      <c r="GP209">
        <f>IF(BI209=4,GM209-GX209,0)</f>
        <v>6102.02</v>
      </c>
      <c r="GR209">
        <v>0</v>
      </c>
      <c r="GS209">
        <v>3</v>
      </c>
      <c r="GT209">
        <v>0</v>
      </c>
      <c r="GU209" t="s">
        <v>3</v>
      </c>
      <c r="GV209">
        <f>ROUND((GT209),6)</f>
        <v>0</v>
      </c>
      <c r="GW209">
        <v>1</v>
      </c>
      <c r="GX209">
        <f>ROUND(HC209*I209,2)</f>
        <v>0</v>
      </c>
      <c r="HA209">
        <v>0</v>
      </c>
      <c r="HB209">
        <v>0</v>
      </c>
      <c r="HC209">
        <f>GV209*GW209</f>
        <v>0</v>
      </c>
      <c r="HE209" t="s">
        <v>3</v>
      </c>
      <c r="HF209" t="s">
        <v>3</v>
      </c>
      <c r="HM209" t="s">
        <v>3</v>
      </c>
      <c r="HN209" t="s">
        <v>3</v>
      </c>
      <c r="HO209" t="s">
        <v>3</v>
      </c>
      <c r="HP209" t="s">
        <v>3</v>
      </c>
      <c r="HQ209" t="s">
        <v>3</v>
      </c>
      <c r="IK209">
        <v>0</v>
      </c>
    </row>
    <row r="210" spans="1:245" x14ac:dyDescent="0.2">
      <c r="A210">
        <v>17</v>
      </c>
      <c r="B210">
        <v>1</v>
      </c>
      <c r="D210">
        <f>ROW(EtalonRes!A109)</f>
        <v>109</v>
      </c>
      <c r="E210" t="s">
        <v>3</v>
      </c>
      <c r="F210" t="s">
        <v>201</v>
      </c>
      <c r="G210" t="s">
        <v>202</v>
      </c>
      <c r="H210" t="s">
        <v>33</v>
      </c>
      <c r="I210">
        <v>4</v>
      </c>
      <c r="J210">
        <v>0</v>
      </c>
      <c r="K210">
        <v>4</v>
      </c>
      <c r="O210">
        <f>ROUND(CP210,2)</f>
        <v>15837.89</v>
      </c>
      <c r="P210">
        <f>ROUND(CQ210*I210,2)</f>
        <v>20.16</v>
      </c>
      <c r="Q210">
        <f>ROUND(CR210*I210,2)</f>
        <v>6393.44</v>
      </c>
      <c r="R210">
        <f>ROUND(CS210*I210,2)</f>
        <v>4053.89</v>
      </c>
      <c r="S210">
        <f>ROUND(CT210*I210,2)</f>
        <v>9424.2900000000009</v>
      </c>
      <c r="T210">
        <f>ROUND(CU210*I210,2)</f>
        <v>0</v>
      </c>
      <c r="U210">
        <f>CV210*I210</f>
        <v>13.280000000000001</v>
      </c>
      <c r="V210">
        <f>CW210*I210</f>
        <v>0</v>
      </c>
      <c r="W210">
        <f>ROUND(CX210*I210,2)</f>
        <v>0</v>
      </c>
      <c r="X210">
        <f t="shared" si="175"/>
        <v>6597</v>
      </c>
      <c r="Y210">
        <f t="shared" si="175"/>
        <v>942.43</v>
      </c>
      <c r="AA210">
        <v>-1</v>
      </c>
      <c r="AB210">
        <f>ROUND((AC210+AD210+AF210),6)</f>
        <v>3959.4733329999999</v>
      </c>
      <c r="AC210">
        <f>ROUND((((ES210/12)*8)),6)</f>
        <v>5.04</v>
      </c>
      <c r="AD210">
        <f>ROUND((((((ET210/12)*8))-(((EU210/12)*8)))+AE210),6)</f>
        <v>1598.36</v>
      </c>
      <c r="AE210">
        <f>ROUND((((EU210/12)*8)),6)</f>
        <v>1013.473333</v>
      </c>
      <c r="AF210">
        <f>ROUND((((EV210/12)*8)),6)</f>
        <v>2356.0733329999998</v>
      </c>
      <c r="AG210">
        <f>ROUND((AP210),6)</f>
        <v>0</v>
      </c>
      <c r="AH210">
        <f>(((EW210/12)*8))</f>
        <v>3.3200000000000003</v>
      </c>
      <c r="AI210">
        <f>(((EX210/12)*8))</f>
        <v>0</v>
      </c>
      <c r="AJ210">
        <f>(AS210)</f>
        <v>0</v>
      </c>
      <c r="AK210">
        <v>5939.21</v>
      </c>
      <c r="AL210">
        <v>7.56</v>
      </c>
      <c r="AM210">
        <v>2397.54</v>
      </c>
      <c r="AN210">
        <v>1520.21</v>
      </c>
      <c r="AO210">
        <v>3534.11</v>
      </c>
      <c r="AP210">
        <v>0</v>
      </c>
      <c r="AQ210">
        <v>4.9800000000000004</v>
      </c>
      <c r="AR210">
        <v>0</v>
      </c>
      <c r="AS210">
        <v>0</v>
      </c>
      <c r="AT210">
        <v>70</v>
      </c>
      <c r="AU210">
        <v>10</v>
      </c>
      <c r="AV210">
        <v>1</v>
      </c>
      <c r="AW210">
        <v>1</v>
      </c>
      <c r="AZ210">
        <v>1</v>
      </c>
      <c r="BA210">
        <v>1</v>
      </c>
      <c r="BB210">
        <v>1</v>
      </c>
      <c r="BC210">
        <v>1</v>
      </c>
      <c r="BD210" t="s">
        <v>3</v>
      </c>
      <c r="BE210" t="s">
        <v>3</v>
      </c>
      <c r="BF210" t="s">
        <v>3</v>
      </c>
      <c r="BG210" t="s">
        <v>3</v>
      </c>
      <c r="BH210">
        <v>0</v>
      </c>
      <c r="BI210">
        <v>4</v>
      </c>
      <c r="BJ210" t="s">
        <v>203</v>
      </c>
      <c r="BM210">
        <v>0</v>
      </c>
      <c r="BN210">
        <v>0</v>
      </c>
      <c r="BO210" t="s">
        <v>3</v>
      </c>
      <c r="BP210">
        <v>0</v>
      </c>
      <c r="BQ210">
        <v>1</v>
      </c>
      <c r="BR210">
        <v>0</v>
      </c>
      <c r="BS210">
        <v>1</v>
      </c>
      <c r="BT210">
        <v>1</v>
      </c>
      <c r="BU210">
        <v>1</v>
      </c>
      <c r="BV210">
        <v>1</v>
      </c>
      <c r="BW210">
        <v>1</v>
      </c>
      <c r="BX210">
        <v>1</v>
      </c>
      <c r="BY210" t="s">
        <v>3</v>
      </c>
      <c r="BZ210">
        <v>70</v>
      </c>
      <c r="CA210">
        <v>10</v>
      </c>
      <c r="CB210" t="s">
        <v>3</v>
      </c>
      <c r="CE210">
        <v>0</v>
      </c>
      <c r="CF210">
        <v>0</v>
      </c>
      <c r="CG210">
        <v>0</v>
      </c>
      <c r="CM210">
        <v>0</v>
      </c>
      <c r="CN210" t="s">
        <v>3</v>
      </c>
      <c r="CO210">
        <v>0</v>
      </c>
      <c r="CP210">
        <f>(P210+Q210+S210)</f>
        <v>15837.89</v>
      </c>
      <c r="CQ210">
        <f>(AC210*BC210*AW210)</f>
        <v>5.04</v>
      </c>
      <c r="CR210">
        <f>((((((ET210/12)*8))*BB210-(((EU210/12)*8))*BS210)+AE210*BS210)*AV210)</f>
        <v>1598.3599996666667</v>
      </c>
      <c r="CS210">
        <f>(AE210*BS210*AV210)</f>
        <v>1013.473333</v>
      </c>
      <c r="CT210">
        <f>(AF210*BA210*AV210)</f>
        <v>2356.0733329999998</v>
      </c>
      <c r="CU210">
        <f>AG210</f>
        <v>0</v>
      </c>
      <c r="CV210">
        <f>(AH210*AV210)</f>
        <v>3.3200000000000003</v>
      </c>
      <c r="CW210">
        <f t="shared" si="176"/>
        <v>0</v>
      </c>
      <c r="CX210">
        <f t="shared" si="176"/>
        <v>0</v>
      </c>
      <c r="CY210">
        <f>((S210*BZ210)/100)</f>
        <v>6597.0030000000006</v>
      </c>
      <c r="CZ210">
        <f>((S210*CA210)/100)</f>
        <v>942.42900000000009</v>
      </c>
      <c r="DC210" t="s">
        <v>3</v>
      </c>
      <c r="DD210" t="s">
        <v>204</v>
      </c>
      <c r="DE210" t="s">
        <v>204</v>
      </c>
      <c r="DF210" t="s">
        <v>204</v>
      </c>
      <c r="DG210" t="s">
        <v>204</v>
      </c>
      <c r="DH210" t="s">
        <v>3</v>
      </c>
      <c r="DI210" t="s">
        <v>204</v>
      </c>
      <c r="DJ210" t="s">
        <v>204</v>
      </c>
      <c r="DK210" t="s">
        <v>3</v>
      </c>
      <c r="DL210" t="s">
        <v>3</v>
      </c>
      <c r="DM210" t="s">
        <v>3</v>
      </c>
      <c r="DN210">
        <v>0</v>
      </c>
      <c r="DO210">
        <v>0</v>
      </c>
      <c r="DP210">
        <v>1</v>
      </c>
      <c r="DQ210">
        <v>1</v>
      </c>
      <c r="DU210">
        <v>16987630</v>
      </c>
      <c r="DV210" t="s">
        <v>33</v>
      </c>
      <c r="DW210" t="s">
        <v>33</v>
      </c>
      <c r="DX210">
        <v>1</v>
      </c>
      <c r="DZ210" t="s">
        <v>3</v>
      </c>
      <c r="EA210" t="s">
        <v>3</v>
      </c>
      <c r="EB210" t="s">
        <v>3</v>
      </c>
      <c r="EC210" t="s">
        <v>3</v>
      </c>
      <c r="EE210">
        <v>1441815344</v>
      </c>
      <c r="EF210">
        <v>1</v>
      </c>
      <c r="EG210" t="s">
        <v>21</v>
      </c>
      <c r="EH210">
        <v>0</v>
      </c>
      <c r="EI210" t="s">
        <v>3</v>
      </c>
      <c r="EJ210">
        <v>4</v>
      </c>
      <c r="EK210">
        <v>0</v>
      </c>
      <c r="EL210" t="s">
        <v>22</v>
      </c>
      <c r="EM210" t="s">
        <v>23</v>
      </c>
      <c r="EO210" t="s">
        <v>3</v>
      </c>
      <c r="EQ210">
        <v>1024</v>
      </c>
      <c r="ER210">
        <v>5939.21</v>
      </c>
      <c r="ES210">
        <v>7.56</v>
      </c>
      <c r="ET210">
        <v>2397.54</v>
      </c>
      <c r="EU210">
        <v>1520.21</v>
      </c>
      <c r="EV210">
        <v>3534.11</v>
      </c>
      <c r="EW210">
        <v>4.9800000000000004</v>
      </c>
      <c r="EX210">
        <v>0</v>
      </c>
      <c r="EY210">
        <v>0</v>
      </c>
      <c r="FQ210">
        <v>0</v>
      </c>
      <c r="FR210">
        <f>ROUND(IF(BI210=3,GM210,0),2)</f>
        <v>0</v>
      </c>
      <c r="FS210">
        <v>0</v>
      </c>
      <c r="FX210">
        <v>70</v>
      </c>
      <c r="FY210">
        <v>10</v>
      </c>
      <c r="GA210" t="s">
        <v>3</v>
      </c>
      <c r="GD210">
        <v>0</v>
      </c>
      <c r="GF210">
        <v>1085294412</v>
      </c>
      <c r="GG210">
        <v>2</v>
      </c>
      <c r="GH210">
        <v>1</v>
      </c>
      <c r="GI210">
        <v>-2</v>
      </c>
      <c r="GJ210">
        <v>0</v>
      </c>
      <c r="GK210">
        <f>ROUND(R210*(R12)/100,2)</f>
        <v>4378.2</v>
      </c>
      <c r="GL210">
        <f>ROUND(IF(AND(BH210=3,BI210=3,FS210&lt;&gt;0),P210,0),2)</f>
        <v>0</v>
      </c>
      <c r="GM210">
        <f>ROUND(O210+X210+Y210+GK210,2)+GX210</f>
        <v>27755.52</v>
      </c>
      <c r="GN210">
        <f>IF(OR(BI210=0,BI210=1),GM210-GX210,0)</f>
        <v>0</v>
      </c>
      <c r="GO210">
        <f>IF(BI210=2,GM210-GX210,0)</f>
        <v>0</v>
      </c>
      <c r="GP210">
        <f>IF(BI210=4,GM210-GX210,0)</f>
        <v>27755.52</v>
      </c>
      <c r="GR210">
        <v>0</v>
      </c>
      <c r="GS210">
        <v>3</v>
      </c>
      <c r="GT210">
        <v>0</v>
      </c>
      <c r="GU210" t="s">
        <v>3</v>
      </c>
      <c r="GV210">
        <f>ROUND((GT210),6)</f>
        <v>0</v>
      </c>
      <c r="GW210">
        <v>1</v>
      </c>
      <c r="GX210">
        <f>ROUND(HC210*I210,2)</f>
        <v>0</v>
      </c>
      <c r="HA210">
        <v>0</v>
      </c>
      <c r="HB210">
        <v>0</v>
      </c>
      <c r="HC210">
        <f>GV210*GW210</f>
        <v>0</v>
      </c>
      <c r="HE210" t="s">
        <v>3</v>
      </c>
      <c r="HF210" t="s">
        <v>3</v>
      </c>
      <c r="HM210" t="s">
        <v>3</v>
      </c>
      <c r="HN210" t="s">
        <v>3</v>
      </c>
      <c r="HO210" t="s">
        <v>3</v>
      </c>
      <c r="HP210" t="s">
        <v>3</v>
      </c>
      <c r="HQ210" t="s">
        <v>3</v>
      </c>
      <c r="IK210">
        <v>0</v>
      </c>
    </row>
    <row r="211" spans="1:245" x14ac:dyDescent="0.2">
      <c r="A211">
        <v>17</v>
      </c>
      <c r="B211">
        <v>1</v>
      </c>
      <c r="D211">
        <f>ROW(EtalonRes!A112)</f>
        <v>112</v>
      </c>
      <c r="E211" t="s">
        <v>205</v>
      </c>
      <c r="F211" t="s">
        <v>206</v>
      </c>
      <c r="G211" t="s">
        <v>207</v>
      </c>
      <c r="H211" t="s">
        <v>33</v>
      </c>
      <c r="I211">
        <v>4</v>
      </c>
      <c r="J211">
        <v>0</v>
      </c>
      <c r="K211">
        <v>4</v>
      </c>
      <c r="O211">
        <f>ROUND(CP211,2)</f>
        <v>7849.44</v>
      </c>
      <c r="P211">
        <f>ROUND(CQ211*I211,2)</f>
        <v>10.08</v>
      </c>
      <c r="Q211">
        <f>ROUND(CR211*I211,2)</f>
        <v>3127.2</v>
      </c>
      <c r="R211">
        <f>ROUND(CS211*I211,2)</f>
        <v>1982.88</v>
      </c>
      <c r="S211">
        <f>ROUND(CT211*I211,2)</f>
        <v>4712.16</v>
      </c>
      <c r="T211">
        <f>ROUND(CU211*I211,2)</f>
        <v>0</v>
      </c>
      <c r="U211">
        <f>CV211*I211</f>
        <v>6.72</v>
      </c>
      <c r="V211">
        <f>CW211*I211</f>
        <v>0</v>
      </c>
      <c r="W211">
        <f>ROUND(CX211*I211,2)</f>
        <v>0</v>
      </c>
      <c r="X211">
        <f t="shared" si="175"/>
        <v>3298.51</v>
      </c>
      <c r="Y211">
        <f t="shared" si="175"/>
        <v>471.22</v>
      </c>
      <c r="AA211">
        <v>1470944657</v>
      </c>
      <c r="AB211">
        <f>ROUND((AC211+AD211+AF211),6)</f>
        <v>1962.36</v>
      </c>
      <c r="AC211">
        <f>ROUND(((ES211*4)),6)</f>
        <v>2.52</v>
      </c>
      <c r="AD211">
        <f>ROUND(((((ET211*4))-((EU211*4)))+AE211),6)</f>
        <v>781.8</v>
      </c>
      <c r="AE211">
        <f>ROUND(((EU211*4)),6)</f>
        <v>495.72</v>
      </c>
      <c r="AF211">
        <f>ROUND(((EV211*4)),6)</f>
        <v>1178.04</v>
      </c>
      <c r="AG211">
        <f>ROUND((AP211),6)</f>
        <v>0</v>
      </c>
      <c r="AH211">
        <f>((EW211*4))</f>
        <v>1.68</v>
      </c>
      <c r="AI211">
        <f>((EX211*4))</f>
        <v>0</v>
      </c>
      <c r="AJ211">
        <f>(AS211)</f>
        <v>0</v>
      </c>
      <c r="AK211">
        <v>490.59</v>
      </c>
      <c r="AL211">
        <v>0.63</v>
      </c>
      <c r="AM211">
        <v>195.45</v>
      </c>
      <c r="AN211">
        <v>123.93</v>
      </c>
      <c r="AO211">
        <v>294.51</v>
      </c>
      <c r="AP211">
        <v>0</v>
      </c>
      <c r="AQ211">
        <v>0.42</v>
      </c>
      <c r="AR211">
        <v>0</v>
      </c>
      <c r="AS211">
        <v>0</v>
      </c>
      <c r="AT211">
        <v>70</v>
      </c>
      <c r="AU211">
        <v>10</v>
      </c>
      <c r="AV211">
        <v>1</v>
      </c>
      <c r="AW211">
        <v>1</v>
      </c>
      <c r="AZ211">
        <v>1</v>
      </c>
      <c r="BA211">
        <v>1</v>
      </c>
      <c r="BB211">
        <v>1</v>
      </c>
      <c r="BC211">
        <v>1</v>
      </c>
      <c r="BD211" t="s">
        <v>3</v>
      </c>
      <c r="BE211" t="s">
        <v>3</v>
      </c>
      <c r="BF211" t="s">
        <v>3</v>
      </c>
      <c r="BG211" t="s">
        <v>3</v>
      </c>
      <c r="BH211">
        <v>0</v>
      </c>
      <c r="BI211">
        <v>4</v>
      </c>
      <c r="BJ211" t="s">
        <v>208</v>
      </c>
      <c r="BM211">
        <v>0</v>
      </c>
      <c r="BN211">
        <v>0</v>
      </c>
      <c r="BO211" t="s">
        <v>3</v>
      </c>
      <c r="BP211">
        <v>0</v>
      </c>
      <c r="BQ211">
        <v>1</v>
      </c>
      <c r="BR211">
        <v>0</v>
      </c>
      <c r="BS211">
        <v>1</v>
      </c>
      <c r="BT211">
        <v>1</v>
      </c>
      <c r="BU211">
        <v>1</v>
      </c>
      <c r="BV211">
        <v>1</v>
      </c>
      <c r="BW211">
        <v>1</v>
      </c>
      <c r="BX211">
        <v>1</v>
      </c>
      <c r="BY211" t="s">
        <v>3</v>
      </c>
      <c r="BZ211">
        <v>70</v>
      </c>
      <c r="CA211">
        <v>10</v>
      </c>
      <c r="CB211" t="s">
        <v>3</v>
      </c>
      <c r="CE211">
        <v>0</v>
      </c>
      <c r="CF211">
        <v>0</v>
      </c>
      <c r="CG211">
        <v>0</v>
      </c>
      <c r="CM211">
        <v>0</v>
      </c>
      <c r="CN211" t="s">
        <v>3</v>
      </c>
      <c r="CO211">
        <v>0</v>
      </c>
      <c r="CP211">
        <f>(P211+Q211+S211)</f>
        <v>7849.44</v>
      </c>
      <c r="CQ211">
        <f>(AC211*BC211*AW211)</f>
        <v>2.52</v>
      </c>
      <c r="CR211">
        <f>(((((ET211*4))*BB211-((EU211*4))*BS211)+AE211*BS211)*AV211)</f>
        <v>781.8</v>
      </c>
      <c r="CS211">
        <f>(AE211*BS211*AV211)</f>
        <v>495.72</v>
      </c>
      <c r="CT211">
        <f>(AF211*BA211*AV211)</f>
        <v>1178.04</v>
      </c>
      <c r="CU211">
        <f>AG211</f>
        <v>0</v>
      </c>
      <c r="CV211">
        <f>(AH211*AV211)</f>
        <v>1.68</v>
      </c>
      <c r="CW211">
        <f t="shared" si="176"/>
        <v>0</v>
      </c>
      <c r="CX211">
        <f t="shared" si="176"/>
        <v>0</v>
      </c>
      <c r="CY211">
        <f>((S211*BZ211)/100)</f>
        <v>3298.5120000000002</v>
      </c>
      <c r="CZ211">
        <f>((S211*CA211)/100)</f>
        <v>471.21600000000001</v>
      </c>
      <c r="DC211" t="s">
        <v>3</v>
      </c>
      <c r="DD211" t="s">
        <v>20</v>
      </c>
      <c r="DE211" t="s">
        <v>20</v>
      </c>
      <c r="DF211" t="s">
        <v>20</v>
      </c>
      <c r="DG211" t="s">
        <v>20</v>
      </c>
      <c r="DH211" t="s">
        <v>3</v>
      </c>
      <c r="DI211" t="s">
        <v>20</v>
      </c>
      <c r="DJ211" t="s">
        <v>20</v>
      </c>
      <c r="DK211" t="s">
        <v>3</v>
      </c>
      <c r="DL211" t="s">
        <v>3</v>
      </c>
      <c r="DM211" t="s">
        <v>3</v>
      </c>
      <c r="DN211">
        <v>0</v>
      </c>
      <c r="DO211">
        <v>0</v>
      </c>
      <c r="DP211">
        <v>1</v>
      </c>
      <c r="DQ211">
        <v>1</v>
      </c>
      <c r="DU211">
        <v>16987630</v>
      </c>
      <c r="DV211" t="s">
        <v>33</v>
      </c>
      <c r="DW211" t="s">
        <v>33</v>
      </c>
      <c r="DX211">
        <v>1</v>
      </c>
      <c r="DZ211" t="s">
        <v>3</v>
      </c>
      <c r="EA211" t="s">
        <v>3</v>
      </c>
      <c r="EB211" t="s">
        <v>3</v>
      </c>
      <c r="EC211" t="s">
        <v>3</v>
      </c>
      <c r="EE211">
        <v>1441815344</v>
      </c>
      <c r="EF211">
        <v>1</v>
      </c>
      <c r="EG211" t="s">
        <v>21</v>
      </c>
      <c r="EH211">
        <v>0</v>
      </c>
      <c r="EI211" t="s">
        <v>3</v>
      </c>
      <c r="EJ211">
        <v>4</v>
      </c>
      <c r="EK211">
        <v>0</v>
      </c>
      <c r="EL211" t="s">
        <v>22</v>
      </c>
      <c r="EM211" t="s">
        <v>23</v>
      </c>
      <c r="EO211" t="s">
        <v>3</v>
      </c>
      <c r="EQ211">
        <v>0</v>
      </c>
      <c r="ER211">
        <v>490.59</v>
      </c>
      <c r="ES211">
        <v>0.63</v>
      </c>
      <c r="ET211">
        <v>195.45</v>
      </c>
      <c r="EU211">
        <v>123.93</v>
      </c>
      <c r="EV211">
        <v>294.51</v>
      </c>
      <c r="EW211">
        <v>0.42</v>
      </c>
      <c r="EX211">
        <v>0</v>
      </c>
      <c r="EY211">
        <v>0</v>
      </c>
      <c r="FQ211">
        <v>0</v>
      </c>
      <c r="FR211">
        <f>ROUND(IF(BI211=3,GM211,0),2)</f>
        <v>0</v>
      </c>
      <c r="FS211">
        <v>0</v>
      </c>
      <c r="FX211">
        <v>70</v>
      </c>
      <c r="FY211">
        <v>10</v>
      </c>
      <c r="GA211" t="s">
        <v>3</v>
      </c>
      <c r="GD211">
        <v>0</v>
      </c>
      <c r="GF211">
        <v>-364815351</v>
      </c>
      <c r="GG211">
        <v>2</v>
      </c>
      <c r="GH211">
        <v>1</v>
      </c>
      <c r="GI211">
        <v>-2</v>
      </c>
      <c r="GJ211">
        <v>0</v>
      </c>
      <c r="GK211">
        <f>ROUND(R211*(R12)/100,2)</f>
        <v>2141.5100000000002</v>
      </c>
      <c r="GL211">
        <f>ROUND(IF(AND(BH211=3,BI211=3,FS211&lt;&gt;0),P211,0),2)</f>
        <v>0</v>
      </c>
      <c r="GM211">
        <f>ROUND(O211+X211+Y211+GK211,2)+GX211</f>
        <v>13760.68</v>
      </c>
      <c r="GN211">
        <f>IF(OR(BI211=0,BI211=1),GM211-GX211,0)</f>
        <v>0</v>
      </c>
      <c r="GO211">
        <f>IF(BI211=2,GM211-GX211,0)</f>
        <v>0</v>
      </c>
      <c r="GP211">
        <f>IF(BI211=4,GM211-GX211,0)</f>
        <v>13760.68</v>
      </c>
      <c r="GR211">
        <v>0</v>
      </c>
      <c r="GS211">
        <v>3</v>
      </c>
      <c r="GT211">
        <v>0</v>
      </c>
      <c r="GU211" t="s">
        <v>3</v>
      </c>
      <c r="GV211">
        <f>ROUND((GT211),6)</f>
        <v>0</v>
      </c>
      <c r="GW211">
        <v>1</v>
      </c>
      <c r="GX211">
        <f>ROUND(HC211*I211,2)</f>
        <v>0</v>
      </c>
      <c r="HA211">
        <v>0</v>
      </c>
      <c r="HB211">
        <v>0</v>
      </c>
      <c r="HC211">
        <f>GV211*GW211</f>
        <v>0</v>
      </c>
      <c r="HE211" t="s">
        <v>3</v>
      </c>
      <c r="HF211" t="s">
        <v>3</v>
      </c>
      <c r="HM211" t="s">
        <v>3</v>
      </c>
      <c r="HN211" t="s">
        <v>3</v>
      </c>
      <c r="HO211" t="s">
        <v>3</v>
      </c>
      <c r="HP211" t="s">
        <v>3</v>
      </c>
      <c r="HQ211" t="s">
        <v>3</v>
      </c>
      <c r="IK211">
        <v>0</v>
      </c>
    </row>
    <row r="212" spans="1:245" x14ac:dyDescent="0.2">
      <c r="A212">
        <v>19</v>
      </c>
      <c r="B212">
        <v>1</v>
      </c>
      <c r="F212" t="s">
        <v>3</v>
      </c>
      <c r="G212" t="s">
        <v>209</v>
      </c>
      <c r="H212" t="s">
        <v>3</v>
      </c>
      <c r="AA212">
        <v>1</v>
      </c>
      <c r="IK212">
        <v>0</v>
      </c>
    </row>
    <row r="213" spans="1:245" x14ac:dyDescent="0.2">
      <c r="A213">
        <v>17</v>
      </c>
      <c r="B213">
        <v>1</v>
      </c>
      <c r="D213">
        <f>ROW(EtalonRes!A115)</f>
        <v>115</v>
      </c>
      <c r="E213" t="s">
        <v>210</v>
      </c>
      <c r="F213" t="s">
        <v>211</v>
      </c>
      <c r="G213" t="s">
        <v>212</v>
      </c>
      <c r="H213" t="s">
        <v>33</v>
      </c>
      <c r="I213">
        <f>ROUND(1,9)</f>
        <v>1</v>
      </c>
      <c r="J213">
        <v>0</v>
      </c>
      <c r="K213">
        <f>ROUND(1,9)</f>
        <v>1</v>
      </c>
      <c r="O213">
        <f t="shared" ref="O213:O220" si="177">ROUND(CP213,2)</f>
        <v>3024.38</v>
      </c>
      <c r="P213">
        <f t="shared" ref="P213:P220" si="178">ROUND(CQ213*I213,2)</f>
        <v>38.28</v>
      </c>
      <c r="Q213">
        <f t="shared" ref="Q213:Q220" si="179">ROUND(CR213*I213,2)</f>
        <v>0</v>
      </c>
      <c r="R213">
        <f t="shared" ref="R213:R220" si="180">ROUND(CS213*I213,2)</f>
        <v>0</v>
      </c>
      <c r="S213">
        <f t="shared" ref="S213:S220" si="181">ROUND(CT213*I213,2)</f>
        <v>2986.1</v>
      </c>
      <c r="T213">
        <f t="shared" ref="T213:T220" si="182">ROUND(CU213*I213,2)</f>
        <v>0</v>
      </c>
      <c r="U213">
        <f t="shared" ref="U213:U220" si="183">CV213*I213</f>
        <v>3.6</v>
      </c>
      <c r="V213">
        <f t="shared" ref="V213:V220" si="184">CW213*I213</f>
        <v>0</v>
      </c>
      <c r="W213">
        <f t="shared" ref="W213:W220" si="185">ROUND(CX213*I213,2)</f>
        <v>0</v>
      </c>
      <c r="X213">
        <f t="shared" ref="X213:Y220" si="186">ROUND(CY213,2)</f>
        <v>2090.27</v>
      </c>
      <c r="Y213">
        <f t="shared" si="186"/>
        <v>298.61</v>
      </c>
      <c r="AA213">
        <v>1470944657</v>
      </c>
      <c r="AB213">
        <f t="shared" ref="AB213:AB220" si="187">ROUND((AC213+AD213+AF213),6)</f>
        <v>3024.38</v>
      </c>
      <c r="AC213">
        <f>ROUND(((ES213*2)),6)</f>
        <v>38.28</v>
      </c>
      <c r="AD213">
        <f>ROUND(((((ET213*2))-((EU213*2)))+AE213),6)</f>
        <v>0</v>
      </c>
      <c r="AE213">
        <f t="shared" ref="AE213:AF217" si="188">ROUND(((EU213*2)),6)</f>
        <v>0</v>
      </c>
      <c r="AF213">
        <f t="shared" si="188"/>
        <v>2986.1</v>
      </c>
      <c r="AG213">
        <f t="shared" ref="AG213:AG220" si="189">ROUND((AP213),6)</f>
        <v>0</v>
      </c>
      <c r="AH213">
        <f t="shared" ref="AH213:AI217" si="190">((EW213*2))</f>
        <v>3.6</v>
      </c>
      <c r="AI213">
        <f t="shared" si="190"/>
        <v>0</v>
      </c>
      <c r="AJ213">
        <f t="shared" ref="AJ213:AJ220" si="191">(AS213)</f>
        <v>0</v>
      </c>
      <c r="AK213">
        <v>1512.19</v>
      </c>
      <c r="AL213">
        <v>19.14</v>
      </c>
      <c r="AM213">
        <v>0</v>
      </c>
      <c r="AN213">
        <v>0</v>
      </c>
      <c r="AO213">
        <v>1493.05</v>
      </c>
      <c r="AP213">
        <v>0</v>
      </c>
      <c r="AQ213">
        <v>1.8</v>
      </c>
      <c r="AR213">
        <v>0</v>
      </c>
      <c r="AS213">
        <v>0</v>
      </c>
      <c r="AT213">
        <v>70</v>
      </c>
      <c r="AU213">
        <v>10</v>
      </c>
      <c r="AV213">
        <v>1</v>
      </c>
      <c r="AW213">
        <v>1</v>
      </c>
      <c r="AZ213">
        <v>1</v>
      </c>
      <c r="BA213">
        <v>1</v>
      </c>
      <c r="BB213">
        <v>1</v>
      </c>
      <c r="BC213">
        <v>1</v>
      </c>
      <c r="BD213" t="s">
        <v>3</v>
      </c>
      <c r="BE213" t="s">
        <v>3</v>
      </c>
      <c r="BF213" t="s">
        <v>3</v>
      </c>
      <c r="BG213" t="s">
        <v>3</v>
      </c>
      <c r="BH213">
        <v>0</v>
      </c>
      <c r="BI213">
        <v>4</v>
      </c>
      <c r="BJ213" t="s">
        <v>213</v>
      </c>
      <c r="BM213">
        <v>0</v>
      </c>
      <c r="BN213">
        <v>0</v>
      </c>
      <c r="BO213" t="s">
        <v>3</v>
      </c>
      <c r="BP213">
        <v>0</v>
      </c>
      <c r="BQ213">
        <v>1</v>
      </c>
      <c r="BR213">
        <v>0</v>
      </c>
      <c r="BS213">
        <v>1</v>
      </c>
      <c r="BT213">
        <v>1</v>
      </c>
      <c r="BU213">
        <v>1</v>
      </c>
      <c r="BV213">
        <v>1</v>
      </c>
      <c r="BW213">
        <v>1</v>
      </c>
      <c r="BX213">
        <v>1</v>
      </c>
      <c r="BY213" t="s">
        <v>3</v>
      </c>
      <c r="BZ213">
        <v>70</v>
      </c>
      <c r="CA213">
        <v>10</v>
      </c>
      <c r="CB213" t="s">
        <v>3</v>
      </c>
      <c r="CE213">
        <v>0</v>
      </c>
      <c r="CF213">
        <v>0</v>
      </c>
      <c r="CG213">
        <v>0</v>
      </c>
      <c r="CM213">
        <v>0</v>
      </c>
      <c r="CN213" t="s">
        <v>3</v>
      </c>
      <c r="CO213">
        <v>0</v>
      </c>
      <c r="CP213">
        <f t="shared" ref="CP213:CP220" si="192">(P213+Q213+S213)</f>
        <v>3024.38</v>
      </c>
      <c r="CQ213">
        <f t="shared" ref="CQ213:CQ220" si="193">(AC213*BC213*AW213)</f>
        <v>38.28</v>
      </c>
      <c r="CR213">
        <f>(((((ET213*2))*BB213-((EU213*2))*BS213)+AE213*BS213)*AV213)</f>
        <v>0</v>
      </c>
      <c r="CS213">
        <f t="shared" ref="CS213:CS220" si="194">(AE213*BS213*AV213)</f>
        <v>0</v>
      </c>
      <c r="CT213">
        <f t="shared" ref="CT213:CT220" si="195">(AF213*BA213*AV213)</f>
        <v>2986.1</v>
      </c>
      <c r="CU213">
        <f t="shared" ref="CU213:CU220" si="196">AG213</f>
        <v>0</v>
      </c>
      <c r="CV213">
        <f t="shared" ref="CV213:CV220" si="197">(AH213*AV213)</f>
        <v>3.6</v>
      </c>
      <c r="CW213">
        <f t="shared" ref="CW213:CX220" si="198">AI213</f>
        <v>0</v>
      </c>
      <c r="CX213">
        <f t="shared" si="198"/>
        <v>0</v>
      </c>
      <c r="CY213">
        <f t="shared" ref="CY213:CY220" si="199">((S213*BZ213)/100)</f>
        <v>2090.27</v>
      </c>
      <c r="CZ213">
        <f t="shared" ref="CZ213:CZ220" si="200">((S213*CA213)/100)</f>
        <v>298.61</v>
      </c>
      <c r="DC213" t="s">
        <v>3</v>
      </c>
      <c r="DD213" t="s">
        <v>45</v>
      </c>
      <c r="DE213" t="s">
        <v>45</v>
      </c>
      <c r="DF213" t="s">
        <v>45</v>
      </c>
      <c r="DG213" t="s">
        <v>45</v>
      </c>
      <c r="DH213" t="s">
        <v>3</v>
      </c>
      <c r="DI213" t="s">
        <v>45</v>
      </c>
      <c r="DJ213" t="s">
        <v>45</v>
      </c>
      <c r="DK213" t="s">
        <v>3</v>
      </c>
      <c r="DL213" t="s">
        <v>3</v>
      </c>
      <c r="DM213" t="s">
        <v>3</v>
      </c>
      <c r="DN213">
        <v>0</v>
      </c>
      <c r="DO213">
        <v>0</v>
      </c>
      <c r="DP213">
        <v>1</v>
      </c>
      <c r="DQ213">
        <v>1</v>
      </c>
      <c r="DU213">
        <v>16987630</v>
      </c>
      <c r="DV213" t="s">
        <v>33</v>
      </c>
      <c r="DW213" t="s">
        <v>33</v>
      </c>
      <c r="DX213">
        <v>1</v>
      </c>
      <c r="DZ213" t="s">
        <v>3</v>
      </c>
      <c r="EA213" t="s">
        <v>3</v>
      </c>
      <c r="EB213" t="s">
        <v>3</v>
      </c>
      <c r="EC213" t="s">
        <v>3</v>
      </c>
      <c r="EE213">
        <v>1441815344</v>
      </c>
      <c r="EF213">
        <v>1</v>
      </c>
      <c r="EG213" t="s">
        <v>21</v>
      </c>
      <c r="EH213">
        <v>0</v>
      </c>
      <c r="EI213" t="s">
        <v>3</v>
      </c>
      <c r="EJ213">
        <v>4</v>
      </c>
      <c r="EK213">
        <v>0</v>
      </c>
      <c r="EL213" t="s">
        <v>22</v>
      </c>
      <c r="EM213" t="s">
        <v>23</v>
      </c>
      <c r="EO213" t="s">
        <v>3</v>
      </c>
      <c r="EQ213">
        <v>0</v>
      </c>
      <c r="ER213">
        <v>1512.19</v>
      </c>
      <c r="ES213">
        <v>19.14</v>
      </c>
      <c r="ET213">
        <v>0</v>
      </c>
      <c r="EU213">
        <v>0</v>
      </c>
      <c r="EV213">
        <v>1493.05</v>
      </c>
      <c r="EW213">
        <v>1.8</v>
      </c>
      <c r="EX213">
        <v>0</v>
      </c>
      <c r="EY213">
        <v>0</v>
      </c>
      <c r="FQ213">
        <v>0</v>
      </c>
      <c r="FR213">
        <f t="shared" ref="FR213:FR220" si="201">ROUND(IF(BI213=3,GM213,0),2)</f>
        <v>0</v>
      </c>
      <c r="FS213">
        <v>0</v>
      </c>
      <c r="FX213">
        <v>70</v>
      </c>
      <c r="FY213">
        <v>10</v>
      </c>
      <c r="GA213" t="s">
        <v>3</v>
      </c>
      <c r="GD213">
        <v>0</v>
      </c>
      <c r="GF213">
        <v>-1657374166</v>
      </c>
      <c r="GG213">
        <v>2</v>
      </c>
      <c r="GH213">
        <v>1</v>
      </c>
      <c r="GI213">
        <v>-2</v>
      </c>
      <c r="GJ213">
        <v>0</v>
      </c>
      <c r="GK213">
        <f>ROUND(R213*(R12)/100,2)</f>
        <v>0</v>
      </c>
      <c r="GL213">
        <f t="shared" ref="GL213:GL220" si="202">ROUND(IF(AND(BH213=3,BI213=3,FS213&lt;&gt;0),P213,0),2)</f>
        <v>0</v>
      </c>
      <c r="GM213">
        <f t="shared" ref="GM213:GM220" si="203">ROUND(O213+X213+Y213+GK213,2)+GX213</f>
        <v>5413.26</v>
      </c>
      <c r="GN213">
        <f t="shared" ref="GN213:GN220" si="204">IF(OR(BI213=0,BI213=1),GM213-GX213,0)</f>
        <v>0</v>
      </c>
      <c r="GO213">
        <f t="shared" ref="GO213:GO220" si="205">IF(BI213=2,GM213-GX213,0)</f>
        <v>0</v>
      </c>
      <c r="GP213">
        <f t="shared" ref="GP213:GP220" si="206">IF(BI213=4,GM213-GX213,0)</f>
        <v>5413.26</v>
      </c>
      <c r="GR213">
        <v>0</v>
      </c>
      <c r="GS213">
        <v>3</v>
      </c>
      <c r="GT213">
        <v>0</v>
      </c>
      <c r="GU213" t="s">
        <v>3</v>
      </c>
      <c r="GV213">
        <f t="shared" ref="GV213:GV220" si="207">ROUND((GT213),6)</f>
        <v>0</v>
      </c>
      <c r="GW213">
        <v>1</v>
      </c>
      <c r="GX213">
        <f t="shared" ref="GX213:GX220" si="208">ROUND(HC213*I213,2)</f>
        <v>0</v>
      </c>
      <c r="HA213">
        <v>0</v>
      </c>
      <c r="HB213">
        <v>0</v>
      </c>
      <c r="HC213">
        <f t="shared" ref="HC213:HC220" si="209">GV213*GW213</f>
        <v>0</v>
      </c>
      <c r="HE213" t="s">
        <v>3</v>
      </c>
      <c r="HF213" t="s">
        <v>3</v>
      </c>
      <c r="HM213" t="s">
        <v>3</v>
      </c>
      <c r="HN213" t="s">
        <v>3</v>
      </c>
      <c r="HO213" t="s">
        <v>3</v>
      </c>
      <c r="HP213" t="s">
        <v>3</v>
      </c>
      <c r="HQ213" t="s">
        <v>3</v>
      </c>
      <c r="IK213">
        <v>0</v>
      </c>
    </row>
    <row r="214" spans="1:245" x14ac:dyDescent="0.2">
      <c r="A214">
        <v>17</v>
      </c>
      <c r="B214">
        <v>1</v>
      </c>
      <c r="D214">
        <f>ROW(EtalonRes!A116)</f>
        <v>116</v>
      </c>
      <c r="E214" t="s">
        <v>214</v>
      </c>
      <c r="F214" t="s">
        <v>215</v>
      </c>
      <c r="G214" t="s">
        <v>216</v>
      </c>
      <c r="H214" t="s">
        <v>33</v>
      </c>
      <c r="I214">
        <f>ROUND(1,9)</f>
        <v>1</v>
      </c>
      <c r="J214">
        <v>0</v>
      </c>
      <c r="K214">
        <f>ROUND(1,9)</f>
        <v>1</v>
      </c>
      <c r="O214">
        <f t="shared" si="177"/>
        <v>1642.52</v>
      </c>
      <c r="P214">
        <f t="shared" si="178"/>
        <v>0</v>
      </c>
      <c r="Q214">
        <f t="shared" si="179"/>
        <v>0</v>
      </c>
      <c r="R214">
        <f t="shared" si="180"/>
        <v>0</v>
      </c>
      <c r="S214">
        <f t="shared" si="181"/>
        <v>1642.52</v>
      </c>
      <c r="T214">
        <f t="shared" si="182"/>
        <v>0</v>
      </c>
      <c r="U214">
        <f t="shared" si="183"/>
        <v>2.66</v>
      </c>
      <c r="V214">
        <f t="shared" si="184"/>
        <v>0</v>
      </c>
      <c r="W214">
        <f t="shared" si="185"/>
        <v>0</v>
      </c>
      <c r="X214">
        <f t="shared" si="186"/>
        <v>1149.76</v>
      </c>
      <c r="Y214">
        <f t="shared" si="186"/>
        <v>164.25</v>
      </c>
      <c r="AA214">
        <v>1470944657</v>
      </c>
      <c r="AB214">
        <f t="shared" si="187"/>
        <v>1642.52</v>
      </c>
      <c r="AC214">
        <f>ROUND(((ES214*2)),6)</f>
        <v>0</v>
      </c>
      <c r="AD214">
        <f>ROUND(((((ET214*2))-((EU214*2)))+AE214),6)</f>
        <v>0</v>
      </c>
      <c r="AE214">
        <f t="shared" si="188"/>
        <v>0</v>
      </c>
      <c r="AF214">
        <f t="shared" si="188"/>
        <v>1642.52</v>
      </c>
      <c r="AG214">
        <f t="shared" si="189"/>
        <v>0</v>
      </c>
      <c r="AH214">
        <f t="shared" si="190"/>
        <v>2.66</v>
      </c>
      <c r="AI214">
        <f t="shared" si="190"/>
        <v>0</v>
      </c>
      <c r="AJ214">
        <f t="shared" si="191"/>
        <v>0</v>
      </c>
      <c r="AK214">
        <v>821.26</v>
      </c>
      <c r="AL214">
        <v>0</v>
      </c>
      <c r="AM214">
        <v>0</v>
      </c>
      <c r="AN214">
        <v>0</v>
      </c>
      <c r="AO214">
        <v>821.26</v>
      </c>
      <c r="AP214">
        <v>0</v>
      </c>
      <c r="AQ214">
        <v>1.33</v>
      </c>
      <c r="AR214">
        <v>0</v>
      </c>
      <c r="AS214">
        <v>0</v>
      </c>
      <c r="AT214">
        <v>70</v>
      </c>
      <c r="AU214">
        <v>10</v>
      </c>
      <c r="AV214">
        <v>1</v>
      </c>
      <c r="AW214">
        <v>1</v>
      </c>
      <c r="AZ214">
        <v>1</v>
      </c>
      <c r="BA214">
        <v>1</v>
      </c>
      <c r="BB214">
        <v>1</v>
      </c>
      <c r="BC214">
        <v>1</v>
      </c>
      <c r="BD214" t="s">
        <v>3</v>
      </c>
      <c r="BE214" t="s">
        <v>3</v>
      </c>
      <c r="BF214" t="s">
        <v>3</v>
      </c>
      <c r="BG214" t="s">
        <v>3</v>
      </c>
      <c r="BH214">
        <v>0</v>
      </c>
      <c r="BI214">
        <v>4</v>
      </c>
      <c r="BJ214" t="s">
        <v>217</v>
      </c>
      <c r="BM214">
        <v>0</v>
      </c>
      <c r="BN214">
        <v>0</v>
      </c>
      <c r="BO214" t="s">
        <v>3</v>
      </c>
      <c r="BP214">
        <v>0</v>
      </c>
      <c r="BQ214">
        <v>1</v>
      </c>
      <c r="BR214">
        <v>0</v>
      </c>
      <c r="BS214">
        <v>1</v>
      </c>
      <c r="BT214">
        <v>1</v>
      </c>
      <c r="BU214">
        <v>1</v>
      </c>
      <c r="BV214">
        <v>1</v>
      </c>
      <c r="BW214">
        <v>1</v>
      </c>
      <c r="BX214">
        <v>1</v>
      </c>
      <c r="BY214" t="s">
        <v>3</v>
      </c>
      <c r="BZ214">
        <v>70</v>
      </c>
      <c r="CA214">
        <v>10</v>
      </c>
      <c r="CB214" t="s">
        <v>3</v>
      </c>
      <c r="CE214">
        <v>0</v>
      </c>
      <c r="CF214">
        <v>0</v>
      </c>
      <c r="CG214">
        <v>0</v>
      </c>
      <c r="CM214">
        <v>0</v>
      </c>
      <c r="CN214" t="s">
        <v>3</v>
      </c>
      <c r="CO214">
        <v>0</v>
      </c>
      <c r="CP214">
        <f t="shared" si="192"/>
        <v>1642.52</v>
      </c>
      <c r="CQ214">
        <f t="shared" si="193"/>
        <v>0</v>
      </c>
      <c r="CR214">
        <f>(((((ET214*2))*BB214-((EU214*2))*BS214)+AE214*BS214)*AV214)</f>
        <v>0</v>
      </c>
      <c r="CS214">
        <f t="shared" si="194"/>
        <v>0</v>
      </c>
      <c r="CT214">
        <f t="shared" si="195"/>
        <v>1642.52</v>
      </c>
      <c r="CU214">
        <f t="shared" si="196"/>
        <v>0</v>
      </c>
      <c r="CV214">
        <f t="shared" si="197"/>
        <v>2.66</v>
      </c>
      <c r="CW214">
        <f t="shared" si="198"/>
        <v>0</v>
      </c>
      <c r="CX214">
        <f t="shared" si="198"/>
        <v>0</v>
      </c>
      <c r="CY214">
        <f t="shared" si="199"/>
        <v>1149.7639999999999</v>
      </c>
      <c r="CZ214">
        <f t="shared" si="200"/>
        <v>164.25200000000001</v>
      </c>
      <c r="DC214" t="s">
        <v>3</v>
      </c>
      <c r="DD214" t="s">
        <v>45</v>
      </c>
      <c r="DE214" t="s">
        <v>45</v>
      </c>
      <c r="DF214" t="s">
        <v>45</v>
      </c>
      <c r="DG214" t="s">
        <v>45</v>
      </c>
      <c r="DH214" t="s">
        <v>3</v>
      </c>
      <c r="DI214" t="s">
        <v>45</v>
      </c>
      <c r="DJ214" t="s">
        <v>45</v>
      </c>
      <c r="DK214" t="s">
        <v>3</v>
      </c>
      <c r="DL214" t="s">
        <v>3</v>
      </c>
      <c r="DM214" t="s">
        <v>3</v>
      </c>
      <c r="DN214">
        <v>0</v>
      </c>
      <c r="DO214">
        <v>0</v>
      </c>
      <c r="DP214">
        <v>1</v>
      </c>
      <c r="DQ214">
        <v>1</v>
      </c>
      <c r="DU214">
        <v>16987630</v>
      </c>
      <c r="DV214" t="s">
        <v>33</v>
      </c>
      <c r="DW214" t="s">
        <v>33</v>
      </c>
      <c r="DX214">
        <v>1</v>
      </c>
      <c r="DZ214" t="s">
        <v>3</v>
      </c>
      <c r="EA214" t="s">
        <v>3</v>
      </c>
      <c r="EB214" t="s">
        <v>3</v>
      </c>
      <c r="EC214" t="s">
        <v>3</v>
      </c>
      <c r="EE214">
        <v>1441815344</v>
      </c>
      <c r="EF214">
        <v>1</v>
      </c>
      <c r="EG214" t="s">
        <v>21</v>
      </c>
      <c r="EH214">
        <v>0</v>
      </c>
      <c r="EI214" t="s">
        <v>3</v>
      </c>
      <c r="EJ214">
        <v>4</v>
      </c>
      <c r="EK214">
        <v>0</v>
      </c>
      <c r="EL214" t="s">
        <v>22</v>
      </c>
      <c r="EM214" t="s">
        <v>23</v>
      </c>
      <c r="EO214" t="s">
        <v>3</v>
      </c>
      <c r="EQ214">
        <v>0</v>
      </c>
      <c r="ER214">
        <v>821.26</v>
      </c>
      <c r="ES214">
        <v>0</v>
      </c>
      <c r="ET214">
        <v>0</v>
      </c>
      <c r="EU214">
        <v>0</v>
      </c>
      <c r="EV214">
        <v>821.26</v>
      </c>
      <c r="EW214">
        <v>1.33</v>
      </c>
      <c r="EX214">
        <v>0</v>
      </c>
      <c r="EY214">
        <v>0</v>
      </c>
      <c r="FQ214">
        <v>0</v>
      </c>
      <c r="FR214">
        <f t="shared" si="201"/>
        <v>0</v>
      </c>
      <c r="FS214">
        <v>0</v>
      </c>
      <c r="FX214">
        <v>70</v>
      </c>
      <c r="FY214">
        <v>10</v>
      </c>
      <c r="GA214" t="s">
        <v>3</v>
      </c>
      <c r="GD214">
        <v>0</v>
      </c>
      <c r="GF214">
        <v>1834277981</v>
      </c>
      <c r="GG214">
        <v>2</v>
      </c>
      <c r="GH214">
        <v>1</v>
      </c>
      <c r="GI214">
        <v>-2</v>
      </c>
      <c r="GJ214">
        <v>0</v>
      </c>
      <c r="GK214">
        <f>ROUND(R214*(R12)/100,2)</f>
        <v>0</v>
      </c>
      <c r="GL214">
        <f t="shared" si="202"/>
        <v>0</v>
      </c>
      <c r="GM214">
        <f t="shared" si="203"/>
        <v>2956.53</v>
      </c>
      <c r="GN214">
        <f t="shared" si="204"/>
        <v>0</v>
      </c>
      <c r="GO214">
        <f t="shared" si="205"/>
        <v>0</v>
      </c>
      <c r="GP214">
        <f t="shared" si="206"/>
        <v>2956.53</v>
      </c>
      <c r="GR214">
        <v>0</v>
      </c>
      <c r="GS214">
        <v>3</v>
      </c>
      <c r="GT214">
        <v>0</v>
      </c>
      <c r="GU214" t="s">
        <v>3</v>
      </c>
      <c r="GV214">
        <f t="shared" si="207"/>
        <v>0</v>
      </c>
      <c r="GW214">
        <v>1</v>
      </c>
      <c r="GX214">
        <f t="shared" si="208"/>
        <v>0</v>
      </c>
      <c r="HA214">
        <v>0</v>
      </c>
      <c r="HB214">
        <v>0</v>
      </c>
      <c r="HC214">
        <f t="shared" si="209"/>
        <v>0</v>
      </c>
      <c r="HE214" t="s">
        <v>3</v>
      </c>
      <c r="HF214" t="s">
        <v>3</v>
      </c>
      <c r="HM214" t="s">
        <v>3</v>
      </c>
      <c r="HN214" t="s">
        <v>3</v>
      </c>
      <c r="HO214" t="s">
        <v>3</v>
      </c>
      <c r="HP214" t="s">
        <v>3</v>
      </c>
      <c r="HQ214" t="s">
        <v>3</v>
      </c>
      <c r="IK214">
        <v>0</v>
      </c>
    </row>
    <row r="215" spans="1:245" x14ac:dyDescent="0.2">
      <c r="A215">
        <v>17</v>
      </c>
      <c r="B215">
        <v>1</v>
      </c>
      <c r="D215">
        <f>ROW(EtalonRes!A119)</f>
        <v>119</v>
      </c>
      <c r="E215" t="s">
        <v>218</v>
      </c>
      <c r="F215" t="s">
        <v>211</v>
      </c>
      <c r="G215" t="s">
        <v>219</v>
      </c>
      <c r="H215" t="s">
        <v>33</v>
      </c>
      <c r="I215">
        <f>ROUND(3,9)</f>
        <v>3</v>
      </c>
      <c r="J215">
        <v>0</v>
      </c>
      <c r="K215">
        <f>ROUND(3,9)</f>
        <v>3</v>
      </c>
      <c r="O215">
        <f t="shared" si="177"/>
        <v>9073.14</v>
      </c>
      <c r="P215">
        <f t="shared" si="178"/>
        <v>114.84</v>
      </c>
      <c r="Q215">
        <f t="shared" si="179"/>
        <v>0</v>
      </c>
      <c r="R215">
        <f t="shared" si="180"/>
        <v>0</v>
      </c>
      <c r="S215">
        <f t="shared" si="181"/>
        <v>8958.2999999999993</v>
      </c>
      <c r="T215">
        <f t="shared" si="182"/>
        <v>0</v>
      </c>
      <c r="U215">
        <f t="shared" si="183"/>
        <v>10.8</v>
      </c>
      <c r="V215">
        <f t="shared" si="184"/>
        <v>0</v>
      </c>
      <c r="W215">
        <f t="shared" si="185"/>
        <v>0</v>
      </c>
      <c r="X215">
        <f t="shared" si="186"/>
        <v>6270.81</v>
      </c>
      <c r="Y215">
        <f t="shared" si="186"/>
        <v>895.83</v>
      </c>
      <c r="AA215">
        <v>1470944657</v>
      </c>
      <c r="AB215">
        <f t="shared" si="187"/>
        <v>3024.38</v>
      </c>
      <c r="AC215">
        <f>ROUND(((ES215*2)),6)</f>
        <v>38.28</v>
      </c>
      <c r="AD215">
        <f>ROUND(((((ET215*2))-((EU215*2)))+AE215),6)</f>
        <v>0</v>
      </c>
      <c r="AE215">
        <f t="shared" si="188"/>
        <v>0</v>
      </c>
      <c r="AF215">
        <f t="shared" si="188"/>
        <v>2986.1</v>
      </c>
      <c r="AG215">
        <f t="shared" si="189"/>
        <v>0</v>
      </c>
      <c r="AH215">
        <f t="shared" si="190"/>
        <v>3.6</v>
      </c>
      <c r="AI215">
        <f t="shared" si="190"/>
        <v>0</v>
      </c>
      <c r="AJ215">
        <f t="shared" si="191"/>
        <v>0</v>
      </c>
      <c r="AK215">
        <v>1512.19</v>
      </c>
      <c r="AL215">
        <v>19.14</v>
      </c>
      <c r="AM215">
        <v>0</v>
      </c>
      <c r="AN215">
        <v>0</v>
      </c>
      <c r="AO215">
        <v>1493.05</v>
      </c>
      <c r="AP215">
        <v>0</v>
      </c>
      <c r="AQ215">
        <v>1.8</v>
      </c>
      <c r="AR215">
        <v>0</v>
      </c>
      <c r="AS215">
        <v>0</v>
      </c>
      <c r="AT215">
        <v>70</v>
      </c>
      <c r="AU215">
        <v>10</v>
      </c>
      <c r="AV215">
        <v>1</v>
      </c>
      <c r="AW215">
        <v>1</v>
      </c>
      <c r="AZ215">
        <v>1</v>
      </c>
      <c r="BA215">
        <v>1</v>
      </c>
      <c r="BB215">
        <v>1</v>
      </c>
      <c r="BC215">
        <v>1</v>
      </c>
      <c r="BD215" t="s">
        <v>3</v>
      </c>
      <c r="BE215" t="s">
        <v>3</v>
      </c>
      <c r="BF215" t="s">
        <v>3</v>
      </c>
      <c r="BG215" t="s">
        <v>3</v>
      </c>
      <c r="BH215">
        <v>0</v>
      </c>
      <c r="BI215">
        <v>4</v>
      </c>
      <c r="BJ215" t="s">
        <v>213</v>
      </c>
      <c r="BM215">
        <v>0</v>
      </c>
      <c r="BN215">
        <v>0</v>
      </c>
      <c r="BO215" t="s">
        <v>3</v>
      </c>
      <c r="BP215">
        <v>0</v>
      </c>
      <c r="BQ215">
        <v>1</v>
      </c>
      <c r="BR215">
        <v>0</v>
      </c>
      <c r="BS215">
        <v>1</v>
      </c>
      <c r="BT215">
        <v>1</v>
      </c>
      <c r="BU215">
        <v>1</v>
      </c>
      <c r="BV215">
        <v>1</v>
      </c>
      <c r="BW215">
        <v>1</v>
      </c>
      <c r="BX215">
        <v>1</v>
      </c>
      <c r="BY215" t="s">
        <v>3</v>
      </c>
      <c r="BZ215">
        <v>70</v>
      </c>
      <c r="CA215">
        <v>10</v>
      </c>
      <c r="CB215" t="s">
        <v>3</v>
      </c>
      <c r="CE215">
        <v>0</v>
      </c>
      <c r="CF215">
        <v>0</v>
      </c>
      <c r="CG215">
        <v>0</v>
      </c>
      <c r="CM215">
        <v>0</v>
      </c>
      <c r="CN215" t="s">
        <v>3</v>
      </c>
      <c r="CO215">
        <v>0</v>
      </c>
      <c r="CP215">
        <f t="shared" si="192"/>
        <v>9073.14</v>
      </c>
      <c r="CQ215">
        <f t="shared" si="193"/>
        <v>38.28</v>
      </c>
      <c r="CR215">
        <f>(((((ET215*2))*BB215-((EU215*2))*BS215)+AE215*BS215)*AV215)</f>
        <v>0</v>
      </c>
      <c r="CS215">
        <f t="shared" si="194"/>
        <v>0</v>
      </c>
      <c r="CT215">
        <f t="shared" si="195"/>
        <v>2986.1</v>
      </c>
      <c r="CU215">
        <f t="shared" si="196"/>
        <v>0</v>
      </c>
      <c r="CV215">
        <f t="shared" si="197"/>
        <v>3.6</v>
      </c>
      <c r="CW215">
        <f t="shared" si="198"/>
        <v>0</v>
      </c>
      <c r="CX215">
        <f t="shared" si="198"/>
        <v>0</v>
      </c>
      <c r="CY215">
        <f t="shared" si="199"/>
        <v>6270.81</v>
      </c>
      <c r="CZ215">
        <f t="shared" si="200"/>
        <v>895.83</v>
      </c>
      <c r="DC215" t="s">
        <v>3</v>
      </c>
      <c r="DD215" t="s">
        <v>45</v>
      </c>
      <c r="DE215" t="s">
        <v>45</v>
      </c>
      <c r="DF215" t="s">
        <v>45</v>
      </c>
      <c r="DG215" t="s">
        <v>45</v>
      </c>
      <c r="DH215" t="s">
        <v>3</v>
      </c>
      <c r="DI215" t="s">
        <v>45</v>
      </c>
      <c r="DJ215" t="s">
        <v>45</v>
      </c>
      <c r="DK215" t="s">
        <v>3</v>
      </c>
      <c r="DL215" t="s">
        <v>3</v>
      </c>
      <c r="DM215" t="s">
        <v>3</v>
      </c>
      <c r="DN215">
        <v>0</v>
      </c>
      <c r="DO215">
        <v>0</v>
      </c>
      <c r="DP215">
        <v>1</v>
      </c>
      <c r="DQ215">
        <v>1</v>
      </c>
      <c r="DU215">
        <v>16987630</v>
      </c>
      <c r="DV215" t="s">
        <v>33</v>
      </c>
      <c r="DW215" t="s">
        <v>33</v>
      </c>
      <c r="DX215">
        <v>1</v>
      </c>
      <c r="DZ215" t="s">
        <v>3</v>
      </c>
      <c r="EA215" t="s">
        <v>3</v>
      </c>
      <c r="EB215" t="s">
        <v>3</v>
      </c>
      <c r="EC215" t="s">
        <v>3</v>
      </c>
      <c r="EE215">
        <v>1441815344</v>
      </c>
      <c r="EF215">
        <v>1</v>
      </c>
      <c r="EG215" t="s">
        <v>21</v>
      </c>
      <c r="EH215">
        <v>0</v>
      </c>
      <c r="EI215" t="s">
        <v>3</v>
      </c>
      <c r="EJ215">
        <v>4</v>
      </c>
      <c r="EK215">
        <v>0</v>
      </c>
      <c r="EL215" t="s">
        <v>22</v>
      </c>
      <c r="EM215" t="s">
        <v>23</v>
      </c>
      <c r="EO215" t="s">
        <v>3</v>
      </c>
      <c r="EQ215">
        <v>0</v>
      </c>
      <c r="ER215">
        <v>1512.19</v>
      </c>
      <c r="ES215">
        <v>19.14</v>
      </c>
      <c r="ET215">
        <v>0</v>
      </c>
      <c r="EU215">
        <v>0</v>
      </c>
      <c r="EV215">
        <v>1493.05</v>
      </c>
      <c r="EW215">
        <v>1.8</v>
      </c>
      <c r="EX215">
        <v>0</v>
      </c>
      <c r="EY215">
        <v>0</v>
      </c>
      <c r="FQ215">
        <v>0</v>
      </c>
      <c r="FR215">
        <f t="shared" si="201"/>
        <v>0</v>
      </c>
      <c r="FS215">
        <v>0</v>
      </c>
      <c r="FX215">
        <v>70</v>
      </c>
      <c r="FY215">
        <v>10</v>
      </c>
      <c r="GA215" t="s">
        <v>3</v>
      </c>
      <c r="GD215">
        <v>0</v>
      </c>
      <c r="GF215">
        <v>166547025</v>
      </c>
      <c r="GG215">
        <v>2</v>
      </c>
      <c r="GH215">
        <v>1</v>
      </c>
      <c r="GI215">
        <v>-2</v>
      </c>
      <c r="GJ215">
        <v>0</v>
      </c>
      <c r="GK215">
        <f>ROUND(R215*(R12)/100,2)</f>
        <v>0</v>
      </c>
      <c r="GL215">
        <f t="shared" si="202"/>
        <v>0</v>
      </c>
      <c r="GM215">
        <f t="shared" si="203"/>
        <v>16239.78</v>
      </c>
      <c r="GN215">
        <f t="shared" si="204"/>
        <v>0</v>
      </c>
      <c r="GO215">
        <f t="shared" si="205"/>
        <v>0</v>
      </c>
      <c r="GP215">
        <f t="shared" si="206"/>
        <v>16239.78</v>
      </c>
      <c r="GR215">
        <v>0</v>
      </c>
      <c r="GS215">
        <v>3</v>
      </c>
      <c r="GT215">
        <v>0</v>
      </c>
      <c r="GU215" t="s">
        <v>3</v>
      </c>
      <c r="GV215">
        <f t="shared" si="207"/>
        <v>0</v>
      </c>
      <c r="GW215">
        <v>1</v>
      </c>
      <c r="GX215">
        <f t="shared" si="208"/>
        <v>0</v>
      </c>
      <c r="HA215">
        <v>0</v>
      </c>
      <c r="HB215">
        <v>0</v>
      </c>
      <c r="HC215">
        <f t="shared" si="209"/>
        <v>0</v>
      </c>
      <c r="HE215" t="s">
        <v>3</v>
      </c>
      <c r="HF215" t="s">
        <v>3</v>
      </c>
      <c r="HM215" t="s">
        <v>3</v>
      </c>
      <c r="HN215" t="s">
        <v>3</v>
      </c>
      <c r="HO215" t="s">
        <v>3</v>
      </c>
      <c r="HP215" t="s">
        <v>3</v>
      </c>
      <c r="HQ215" t="s">
        <v>3</v>
      </c>
      <c r="IK215">
        <v>0</v>
      </c>
    </row>
    <row r="216" spans="1:245" x14ac:dyDescent="0.2">
      <c r="A216">
        <v>17</v>
      </c>
      <c r="B216">
        <v>1</v>
      </c>
      <c r="D216">
        <f>ROW(EtalonRes!A123)</f>
        <v>123</v>
      </c>
      <c r="E216" t="s">
        <v>220</v>
      </c>
      <c r="F216" t="s">
        <v>221</v>
      </c>
      <c r="G216" t="s">
        <v>222</v>
      </c>
      <c r="H216" t="s">
        <v>33</v>
      </c>
      <c r="I216">
        <f>ROUND(2,9)</f>
        <v>2</v>
      </c>
      <c r="J216">
        <v>0</v>
      </c>
      <c r="K216">
        <f>ROUND(2,9)</f>
        <v>2</v>
      </c>
      <c r="O216">
        <f t="shared" si="177"/>
        <v>1415.12</v>
      </c>
      <c r="P216">
        <f t="shared" si="178"/>
        <v>80.959999999999994</v>
      </c>
      <c r="Q216">
        <f t="shared" si="179"/>
        <v>0</v>
      </c>
      <c r="R216">
        <f t="shared" si="180"/>
        <v>0</v>
      </c>
      <c r="S216">
        <f t="shared" si="181"/>
        <v>1334.16</v>
      </c>
      <c r="T216">
        <f t="shared" si="182"/>
        <v>0</v>
      </c>
      <c r="U216">
        <f t="shared" si="183"/>
        <v>1.88</v>
      </c>
      <c r="V216">
        <f t="shared" si="184"/>
        <v>0</v>
      </c>
      <c r="W216">
        <f t="shared" si="185"/>
        <v>0</v>
      </c>
      <c r="X216">
        <f t="shared" si="186"/>
        <v>933.91</v>
      </c>
      <c r="Y216">
        <f t="shared" si="186"/>
        <v>133.41999999999999</v>
      </c>
      <c r="AA216">
        <v>1470944657</v>
      </c>
      <c r="AB216">
        <f t="shared" si="187"/>
        <v>707.56</v>
      </c>
      <c r="AC216">
        <f>ROUND(((ES216*2)),6)</f>
        <v>40.479999999999997</v>
      </c>
      <c r="AD216">
        <f>ROUND(((((ET216*2))-((EU216*2)))+AE216),6)</f>
        <v>0</v>
      </c>
      <c r="AE216">
        <f t="shared" si="188"/>
        <v>0</v>
      </c>
      <c r="AF216">
        <f t="shared" si="188"/>
        <v>667.08</v>
      </c>
      <c r="AG216">
        <f t="shared" si="189"/>
        <v>0</v>
      </c>
      <c r="AH216">
        <f t="shared" si="190"/>
        <v>0.94</v>
      </c>
      <c r="AI216">
        <f t="shared" si="190"/>
        <v>0</v>
      </c>
      <c r="AJ216">
        <f t="shared" si="191"/>
        <v>0</v>
      </c>
      <c r="AK216">
        <v>353.78</v>
      </c>
      <c r="AL216">
        <v>20.239999999999998</v>
      </c>
      <c r="AM216">
        <v>0</v>
      </c>
      <c r="AN216">
        <v>0</v>
      </c>
      <c r="AO216">
        <v>333.54</v>
      </c>
      <c r="AP216">
        <v>0</v>
      </c>
      <c r="AQ216">
        <v>0.47</v>
      </c>
      <c r="AR216">
        <v>0</v>
      </c>
      <c r="AS216">
        <v>0</v>
      </c>
      <c r="AT216">
        <v>70</v>
      </c>
      <c r="AU216">
        <v>10</v>
      </c>
      <c r="AV216">
        <v>1</v>
      </c>
      <c r="AW216">
        <v>1</v>
      </c>
      <c r="AZ216">
        <v>1</v>
      </c>
      <c r="BA216">
        <v>1</v>
      </c>
      <c r="BB216">
        <v>1</v>
      </c>
      <c r="BC216">
        <v>1</v>
      </c>
      <c r="BD216" t="s">
        <v>3</v>
      </c>
      <c r="BE216" t="s">
        <v>3</v>
      </c>
      <c r="BF216" t="s">
        <v>3</v>
      </c>
      <c r="BG216" t="s">
        <v>3</v>
      </c>
      <c r="BH216">
        <v>0</v>
      </c>
      <c r="BI216">
        <v>4</v>
      </c>
      <c r="BJ216" t="s">
        <v>223</v>
      </c>
      <c r="BM216">
        <v>0</v>
      </c>
      <c r="BN216">
        <v>0</v>
      </c>
      <c r="BO216" t="s">
        <v>3</v>
      </c>
      <c r="BP216">
        <v>0</v>
      </c>
      <c r="BQ216">
        <v>1</v>
      </c>
      <c r="BR216">
        <v>0</v>
      </c>
      <c r="BS216">
        <v>1</v>
      </c>
      <c r="BT216">
        <v>1</v>
      </c>
      <c r="BU216">
        <v>1</v>
      </c>
      <c r="BV216">
        <v>1</v>
      </c>
      <c r="BW216">
        <v>1</v>
      </c>
      <c r="BX216">
        <v>1</v>
      </c>
      <c r="BY216" t="s">
        <v>3</v>
      </c>
      <c r="BZ216">
        <v>70</v>
      </c>
      <c r="CA216">
        <v>10</v>
      </c>
      <c r="CB216" t="s">
        <v>3</v>
      </c>
      <c r="CE216">
        <v>0</v>
      </c>
      <c r="CF216">
        <v>0</v>
      </c>
      <c r="CG216">
        <v>0</v>
      </c>
      <c r="CM216">
        <v>0</v>
      </c>
      <c r="CN216" t="s">
        <v>3</v>
      </c>
      <c r="CO216">
        <v>0</v>
      </c>
      <c r="CP216">
        <f t="shared" si="192"/>
        <v>1415.1200000000001</v>
      </c>
      <c r="CQ216">
        <f t="shared" si="193"/>
        <v>40.479999999999997</v>
      </c>
      <c r="CR216">
        <f>(((((ET216*2))*BB216-((EU216*2))*BS216)+AE216*BS216)*AV216)</f>
        <v>0</v>
      </c>
      <c r="CS216">
        <f t="shared" si="194"/>
        <v>0</v>
      </c>
      <c r="CT216">
        <f t="shared" si="195"/>
        <v>667.08</v>
      </c>
      <c r="CU216">
        <f t="shared" si="196"/>
        <v>0</v>
      </c>
      <c r="CV216">
        <f t="shared" si="197"/>
        <v>0.94</v>
      </c>
      <c r="CW216">
        <f t="shared" si="198"/>
        <v>0</v>
      </c>
      <c r="CX216">
        <f t="shared" si="198"/>
        <v>0</v>
      </c>
      <c r="CY216">
        <f t="shared" si="199"/>
        <v>933.91200000000015</v>
      </c>
      <c r="CZ216">
        <f t="shared" si="200"/>
        <v>133.416</v>
      </c>
      <c r="DC216" t="s">
        <v>3</v>
      </c>
      <c r="DD216" t="s">
        <v>45</v>
      </c>
      <c r="DE216" t="s">
        <v>45</v>
      </c>
      <c r="DF216" t="s">
        <v>45</v>
      </c>
      <c r="DG216" t="s">
        <v>45</v>
      </c>
      <c r="DH216" t="s">
        <v>3</v>
      </c>
      <c r="DI216" t="s">
        <v>45</v>
      </c>
      <c r="DJ216" t="s">
        <v>45</v>
      </c>
      <c r="DK216" t="s">
        <v>3</v>
      </c>
      <c r="DL216" t="s">
        <v>3</v>
      </c>
      <c r="DM216" t="s">
        <v>3</v>
      </c>
      <c r="DN216">
        <v>0</v>
      </c>
      <c r="DO216">
        <v>0</v>
      </c>
      <c r="DP216">
        <v>1</v>
      </c>
      <c r="DQ216">
        <v>1</v>
      </c>
      <c r="DU216">
        <v>16987630</v>
      </c>
      <c r="DV216" t="s">
        <v>33</v>
      </c>
      <c r="DW216" t="s">
        <v>33</v>
      </c>
      <c r="DX216">
        <v>1</v>
      </c>
      <c r="DZ216" t="s">
        <v>3</v>
      </c>
      <c r="EA216" t="s">
        <v>3</v>
      </c>
      <c r="EB216" t="s">
        <v>3</v>
      </c>
      <c r="EC216" t="s">
        <v>3</v>
      </c>
      <c r="EE216">
        <v>1441815344</v>
      </c>
      <c r="EF216">
        <v>1</v>
      </c>
      <c r="EG216" t="s">
        <v>21</v>
      </c>
      <c r="EH216">
        <v>0</v>
      </c>
      <c r="EI216" t="s">
        <v>3</v>
      </c>
      <c r="EJ216">
        <v>4</v>
      </c>
      <c r="EK216">
        <v>0</v>
      </c>
      <c r="EL216" t="s">
        <v>22</v>
      </c>
      <c r="EM216" t="s">
        <v>23</v>
      </c>
      <c r="EO216" t="s">
        <v>3</v>
      </c>
      <c r="EQ216">
        <v>0</v>
      </c>
      <c r="ER216">
        <v>353.78</v>
      </c>
      <c r="ES216">
        <v>20.239999999999998</v>
      </c>
      <c r="ET216">
        <v>0</v>
      </c>
      <c r="EU216">
        <v>0</v>
      </c>
      <c r="EV216">
        <v>333.54</v>
      </c>
      <c r="EW216">
        <v>0.47</v>
      </c>
      <c r="EX216">
        <v>0</v>
      </c>
      <c r="EY216">
        <v>0</v>
      </c>
      <c r="FQ216">
        <v>0</v>
      </c>
      <c r="FR216">
        <f t="shared" si="201"/>
        <v>0</v>
      </c>
      <c r="FS216">
        <v>0</v>
      </c>
      <c r="FX216">
        <v>70</v>
      </c>
      <c r="FY216">
        <v>10</v>
      </c>
      <c r="GA216" t="s">
        <v>3</v>
      </c>
      <c r="GD216">
        <v>0</v>
      </c>
      <c r="GF216">
        <v>-1204453859</v>
      </c>
      <c r="GG216">
        <v>2</v>
      </c>
      <c r="GH216">
        <v>1</v>
      </c>
      <c r="GI216">
        <v>-2</v>
      </c>
      <c r="GJ216">
        <v>0</v>
      </c>
      <c r="GK216">
        <f>ROUND(R216*(R12)/100,2)</f>
        <v>0</v>
      </c>
      <c r="GL216">
        <f t="shared" si="202"/>
        <v>0</v>
      </c>
      <c r="GM216">
        <f t="shared" si="203"/>
        <v>2482.4499999999998</v>
      </c>
      <c r="GN216">
        <f t="shared" si="204"/>
        <v>0</v>
      </c>
      <c r="GO216">
        <f t="shared" si="205"/>
        <v>0</v>
      </c>
      <c r="GP216">
        <f t="shared" si="206"/>
        <v>2482.4499999999998</v>
      </c>
      <c r="GR216">
        <v>0</v>
      </c>
      <c r="GS216">
        <v>3</v>
      </c>
      <c r="GT216">
        <v>0</v>
      </c>
      <c r="GU216" t="s">
        <v>3</v>
      </c>
      <c r="GV216">
        <f t="shared" si="207"/>
        <v>0</v>
      </c>
      <c r="GW216">
        <v>1</v>
      </c>
      <c r="GX216">
        <f t="shared" si="208"/>
        <v>0</v>
      </c>
      <c r="HA216">
        <v>0</v>
      </c>
      <c r="HB216">
        <v>0</v>
      </c>
      <c r="HC216">
        <f t="shared" si="209"/>
        <v>0</v>
      </c>
      <c r="HE216" t="s">
        <v>3</v>
      </c>
      <c r="HF216" t="s">
        <v>3</v>
      </c>
      <c r="HM216" t="s">
        <v>3</v>
      </c>
      <c r="HN216" t="s">
        <v>3</v>
      </c>
      <c r="HO216" t="s">
        <v>3</v>
      </c>
      <c r="HP216" t="s">
        <v>3</v>
      </c>
      <c r="HQ216" t="s">
        <v>3</v>
      </c>
      <c r="IK216">
        <v>0</v>
      </c>
    </row>
    <row r="217" spans="1:245" x14ac:dyDescent="0.2">
      <c r="A217">
        <v>17</v>
      </c>
      <c r="B217">
        <v>1</v>
      </c>
      <c r="D217">
        <f>ROW(EtalonRes!A126)</f>
        <v>126</v>
      </c>
      <c r="E217" t="s">
        <v>224</v>
      </c>
      <c r="F217" t="s">
        <v>225</v>
      </c>
      <c r="G217" t="s">
        <v>226</v>
      </c>
      <c r="H217" t="s">
        <v>53</v>
      </c>
      <c r="I217">
        <f>ROUND(2/10,9)</f>
        <v>0.2</v>
      </c>
      <c r="J217">
        <v>0</v>
      </c>
      <c r="K217">
        <f>ROUND(2/10,9)</f>
        <v>0.2</v>
      </c>
      <c r="O217">
        <f t="shared" si="177"/>
        <v>3555.26</v>
      </c>
      <c r="P217">
        <f t="shared" si="178"/>
        <v>6.96</v>
      </c>
      <c r="Q217">
        <f t="shared" si="179"/>
        <v>0</v>
      </c>
      <c r="R217">
        <f t="shared" si="180"/>
        <v>0</v>
      </c>
      <c r="S217">
        <f t="shared" si="181"/>
        <v>3548.3</v>
      </c>
      <c r="T217">
        <f t="shared" si="182"/>
        <v>0</v>
      </c>
      <c r="U217">
        <f t="shared" si="183"/>
        <v>5</v>
      </c>
      <c r="V217">
        <f t="shared" si="184"/>
        <v>0</v>
      </c>
      <c r="W217">
        <f t="shared" si="185"/>
        <v>0</v>
      </c>
      <c r="X217">
        <f t="shared" si="186"/>
        <v>2483.81</v>
      </c>
      <c r="Y217">
        <f t="shared" si="186"/>
        <v>354.83</v>
      </c>
      <c r="AA217">
        <v>1470944657</v>
      </c>
      <c r="AB217">
        <f t="shared" si="187"/>
        <v>17776.28</v>
      </c>
      <c r="AC217">
        <f>ROUND(((ES217*2)),6)</f>
        <v>34.78</v>
      </c>
      <c r="AD217">
        <f>ROUND(((((ET217*2))-((EU217*2)))+AE217),6)</f>
        <v>0</v>
      </c>
      <c r="AE217">
        <f t="shared" si="188"/>
        <v>0</v>
      </c>
      <c r="AF217">
        <f t="shared" si="188"/>
        <v>17741.5</v>
      </c>
      <c r="AG217">
        <f t="shared" si="189"/>
        <v>0</v>
      </c>
      <c r="AH217">
        <f t="shared" si="190"/>
        <v>25</v>
      </c>
      <c r="AI217">
        <f t="shared" si="190"/>
        <v>0</v>
      </c>
      <c r="AJ217">
        <f t="shared" si="191"/>
        <v>0</v>
      </c>
      <c r="AK217">
        <v>8888.14</v>
      </c>
      <c r="AL217">
        <v>17.39</v>
      </c>
      <c r="AM217">
        <v>0</v>
      </c>
      <c r="AN217">
        <v>0</v>
      </c>
      <c r="AO217">
        <v>8870.75</v>
      </c>
      <c r="AP217">
        <v>0</v>
      </c>
      <c r="AQ217">
        <v>12.5</v>
      </c>
      <c r="AR217">
        <v>0</v>
      </c>
      <c r="AS217">
        <v>0</v>
      </c>
      <c r="AT217">
        <v>70</v>
      </c>
      <c r="AU217">
        <v>10</v>
      </c>
      <c r="AV217">
        <v>1</v>
      </c>
      <c r="AW217">
        <v>1</v>
      </c>
      <c r="AZ217">
        <v>1</v>
      </c>
      <c r="BA217">
        <v>1</v>
      </c>
      <c r="BB217">
        <v>1</v>
      </c>
      <c r="BC217">
        <v>1</v>
      </c>
      <c r="BD217" t="s">
        <v>3</v>
      </c>
      <c r="BE217" t="s">
        <v>3</v>
      </c>
      <c r="BF217" t="s">
        <v>3</v>
      </c>
      <c r="BG217" t="s">
        <v>3</v>
      </c>
      <c r="BH217">
        <v>0</v>
      </c>
      <c r="BI217">
        <v>4</v>
      </c>
      <c r="BJ217" t="s">
        <v>227</v>
      </c>
      <c r="BM217">
        <v>0</v>
      </c>
      <c r="BN217">
        <v>0</v>
      </c>
      <c r="BO217" t="s">
        <v>3</v>
      </c>
      <c r="BP217">
        <v>0</v>
      </c>
      <c r="BQ217">
        <v>1</v>
      </c>
      <c r="BR217">
        <v>0</v>
      </c>
      <c r="BS217">
        <v>1</v>
      </c>
      <c r="BT217">
        <v>1</v>
      </c>
      <c r="BU217">
        <v>1</v>
      </c>
      <c r="BV217">
        <v>1</v>
      </c>
      <c r="BW217">
        <v>1</v>
      </c>
      <c r="BX217">
        <v>1</v>
      </c>
      <c r="BY217" t="s">
        <v>3</v>
      </c>
      <c r="BZ217">
        <v>70</v>
      </c>
      <c r="CA217">
        <v>10</v>
      </c>
      <c r="CB217" t="s">
        <v>3</v>
      </c>
      <c r="CE217">
        <v>0</v>
      </c>
      <c r="CF217">
        <v>0</v>
      </c>
      <c r="CG217">
        <v>0</v>
      </c>
      <c r="CM217">
        <v>0</v>
      </c>
      <c r="CN217" t="s">
        <v>3</v>
      </c>
      <c r="CO217">
        <v>0</v>
      </c>
      <c r="CP217">
        <f t="shared" si="192"/>
        <v>3555.26</v>
      </c>
      <c r="CQ217">
        <f t="shared" si="193"/>
        <v>34.78</v>
      </c>
      <c r="CR217">
        <f>(((((ET217*2))*BB217-((EU217*2))*BS217)+AE217*BS217)*AV217)</f>
        <v>0</v>
      </c>
      <c r="CS217">
        <f t="shared" si="194"/>
        <v>0</v>
      </c>
      <c r="CT217">
        <f t="shared" si="195"/>
        <v>17741.5</v>
      </c>
      <c r="CU217">
        <f t="shared" si="196"/>
        <v>0</v>
      </c>
      <c r="CV217">
        <f t="shared" si="197"/>
        <v>25</v>
      </c>
      <c r="CW217">
        <f t="shared" si="198"/>
        <v>0</v>
      </c>
      <c r="CX217">
        <f t="shared" si="198"/>
        <v>0</v>
      </c>
      <c r="CY217">
        <f t="shared" si="199"/>
        <v>2483.81</v>
      </c>
      <c r="CZ217">
        <f t="shared" si="200"/>
        <v>354.83</v>
      </c>
      <c r="DC217" t="s">
        <v>3</v>
      </c>
      <c r="DD217" t="s">
        <v>45</v>
      </c>
      <c r="DE217" t="s">
        <v>45</v>
      </c>
      <c r="DF217" t="s">
        <v>45</v>
      </c>
      <c r="DG217" t="s">
        <v>45</v>
      </c>
      <c r="DH217" t="s">
        <v>3</v>
      </c>
      <c r="DI217" t="s">
        <v>45</v>
      </c>
      <c r="DJ217" t="s">
        <v>45</v>
      </c>
      <c r="DK217" t="s">
        <v>3</v>
      </c>
      <c r="DL217" t="s">
        <v>3</v>
      </c>
      <c r="DM217" t="s">
        <v>3</v>
      </c>
      <c r="DN217">
        <v>0</v>
      </c>
      <c r="DO217">
        <v>0</v>
      </c>
      <c r="DP217">
        <v>1</v>
      </c>
      <c r="DQ217">
        <v>1</v>
      </c>
      <c r="DU217">
        <v>16987630</v>
      </c>
      <c r="DV217" t="s">
        <v>53</v>
      </c>
      <c r="DW217" t="s">
        <v>53</v>
      </c>
      <c r="DX217">
        <v>10</v>
      </c>
      <c r="DZ217" t="s">
        <v>3</v>
      </c>
      <c r="EA217" t="s">
        <v>3</v>
      </c>
      <c r="EB217" t="s">
        <v>3</v>
      </c>
      <c r="EC217" t="s">
        <v>3</v>
      </c>
      <c r="EE217">
        <v>1441815344</v>
      </c>
      <c r="EF217">
        <v>1</v>
      </c>
      <c r="EG217" t="s">
        <v>21</v>
      </c>
      <c r="EH217">
        <v>0</v>
      </c>
      <c r="EI217" t="s">
        <v>3</v>
      </c>
      <c r="EJ217">
        <v>4</v>
      </c>
      <c r="EK217">
        <v>0</v>
      </c>
      <c r="EL217" t="s">
        <v>22</v>
      </c>
      <c r="EM217" t="s">
        <v>23</v>
      </c>
      <c r="EO217" t="s">
        <v>3</v>
      </c>
      <c r="EQ217">
        <v>0</v>
      </c>
      <c r="ER217">
        <v>8888.14</v>
      </c>
      <c r="ES217">
        <v>17.39</v>
      </c>
      <c r="ET217">
        <v>0</v>
      </c>
      <c r="EU217">
        <v>0</v>
      </c>
      <c r="EV217">
        <v>8870.75</v>
      </c>
      <c r="EW217">
        <v>12.5</v>
      </c>
      <c r="EX217">
        <v>0</v>
      </c>
      <c r="EY217">
        <v>0</v>
      </c>
      <c r="FQ217">
        <v>0</v>
      </c>
      <c r="FR217">
        <f t="shared" si="201"/>
        <v>0</v>
      </c>
      <c r="FS217">
        <v>0</v>
      </c>
      <c r="FX217">
        <v>70</v>
      </c>
      <c r="FY217">
        <v>10</v>
      </c>
      <c r="GA217" t="s">
        <v>3</v>
      </c>
      <c r="GD217">
        <v>0</v>
      </c>
      <c r="GF217">
        <v>1857006097</v>
      </c>
      <c r="GG217">
        <v>2</v>
      </c>
      <c r="GH217">
        <v>1</v>
      </c>
      <c r="GI217">
        <v>-2</v>
      </c>
      <c r="GJ217">
        <v>0</v>
      </c>
      <c r="GK217">
        <f>ROUND(R217*(R12)/100,2)</f>
        <v>0</v>
      </c>
      <c r="GL217">
        <f t="shared" si="202"/>
        <v>0</v>
      </c>
      <c r="GM217">
        <f t="shared" si="203"/>
        <v>6393.9</v>
      </c>
      <c r="GN217">
        <f t="shared" si="204"/>
        <v>0</v>
      </c>
      <c r="GO217">
        <f t="shared" si="205"/>
        <v>0</v>
      </c>
      <c r="GP217">
        <f t="shared" si="206"/>
        <v>6393.9</v>
      </c>
      <c r="GR217">
        <v>0</v>
      </c>
      <c r="GS217">
        <v>3</v>
      </c>
      <c r="GT217">
        <v>0</v>
      </c>
      <c r="GU217" t="s">
        <v>3</v>
      </c>
      <c r="GV217">
        <f t="shared" si="207"/>
        <v>0</v>
      </c>
      <c r="GW217">
        <v>1</v>
      </c>
      <c r="GX217">
        <f t="shared" si="208"/>
        <v>0</v>
      </c>
      <c r="HA217">
        <v>0</v>
      </c>
      <c r="HB217">
        <v>0</v>
      </c>
      <c r="HC217">
        <f t="shared" si="209"/>
        <v>0</v>
      </c>
      <c r="HE217" t="s">
        <v>3</v>
      </c>
      <c r="HF217" t="s">
        <v>3</v>
      </c>
      <c r="HM217" t="s">
        <v>3</v>
      </c>
      <c r="HN217" t="s">
        <v>3</v>
      </c>
      <c r="HO217" t="s">
        <v>3</v>
      </c>
      <c r="HP217" t="s">
        <v>3</v>
      </c>
      <c r="HQ217" t="s">
        <v>3</v>
      </c>
      <c r="IK217">
        <v>0</v>
      </c>
    </row>
    <row r="218" spans="1:245" x14ac:dyDescent="0.2">
      <c r="A218">
        <v>17</v>
      </c>
      <c r="B218">
        <v>1</v>
      </c>
      <c r="D218">
        <f>ROW(EtalonRes!A127)</f>
        <v>127</v>
      </c>
      <c r="E218" t="s">
        <v>228</v>
      </c>
      <c r="F218" t="s">
        <v>229</v>
      </c>
      <c r="G218" t="s">
        <v>230</v>
      </c>
      <c r="H218" t="s">
        <v>18</v>
      </c>
      <c r="I218">
        <f>ROUND((35+10+10)*1*0.1/100,9)</f>
        <v>5.5E-2</v>
      </c>
      <c r="J218">
        <v>0</v>
      </c>
      <c r="K218">
        <f>ROUND((35+10+10)*1*0.1/100,9)</f>
        <v>5.5E-2</v>
      </c>
      <c r="O218">
        <f t="shared" si="177"/>
        <v>27.32</v>
      </c>
      <c r="P218">
        <f t="shared" si="178"/>
        <v>0</v>
      </c>
      <c r="Q218">
        <f t="shared" si="179"/>
        <v>0</v>
      </c>
      <c r="R218">
        <f t="shared" si="180"/>
        <v>0</v>
      </c>
      <c r="S218">
        <f t="shared" si="181"/>
        <v>27.32</v>
      </c>
      <c r="T218">
        <f t="shared" si="182"/>
        <v>0</v>
      </c>
      <c r="U218">
        <f t="shared" si="183"/>
        <v>3.85E-2</v>
      </c>
      <c r="V218">
        <f t="shared" si="184"/>
        <v>0</v>
      </c>
      <c r="W218">
        <f t="shared" si="185"/>
        <v>0</v>
      </c>
      <c r="X218">
        <f t="shared" si="186"/>
        <v>19.12</v>
      </c>
      <c r="Y218">
        <f t="shared" si="186"/>
        <v>2.73</v>
      </c>
      <c r="AA218">
        <v>1470944657</v>
      </c>
      <c r="AB218">
        <f t="shared" si="187"/>
        <v>496.76</v>
      </c>
      <c r="AC218">
        <f>ROUND((ES218),6)</f>
        <v>0</v>
      </c>
      <c r="AD218">
        <f>ROUND((((ET218)-(EU218))+AE218),6)</f>
        <v>0</v>
      </c>
      <c r="AE218">
        <f>ROUND((EU218),6)</f>
        <v>0</v>
      </c>
      <c r="AF218">
        <f>ROUND((EV218),6)</f>
        <v>496.76</v>
      </c>
      <c r="AG218">
        <f t="shared" si="189"/>
        <v>0</v>
      </c>
      <c r="AH218">
        <f>(EW218)</f>
        <v>0.7</v>
      </c>
      <c r="AI218">
        <f>(EX218)</f>
        <v>0</v>
      </c>
      <c r="AJ218">
        <f t="shared" si="191"/>
        <v>0</v>
      </c>
      <c r="AK218">
        <v>496.76</v>
      </c>
      <c r="AL218">
        <v>0</v>
      </c>
      <c r="AM218">
        <v>0</v>
      </c>
      <c r="AN218">
        <v>0</v>
      </c>
      <c r="AO218">
        <v>496.76</v>
      </c>
      <c r="AP218">
        <v>0</v>
      </c>
      <c r="AQ218">
        <v>0.7</v>
      </c>
      <c r="AR218">
        <v>0</v>
      </c>
      <c r="AS218">
        <v>0</v>
      </c>
      <c r="AT218">
        <v>70</v>
      </c>
      <c r="AU218">
        <v>10</v>
      </c>
      <c r="AV218">
        <v>1</v>
      </c>
      <c r="AW218">
        <v>1</v>
      </c>
      <c r="AZ218">
        <v>1</v>
      </c>
      <c r="BA218">
        <v>1</v>
      </c>
      <c r="BB218">
        <v>1</v>
      </c>
      <c r="BC218">
        <v>1</v>
      </c>
      <c r="BD218" t="s">
        <v>3</v>
      </c>
      <c r="BE218" t="s">
        <v>3</v>
      </c>
      <c r="BF218" t="s">
        <v>3</v>
      </c>
      <c r="BG218" t="s">
        <v>3</v>
      </c>
      <c r="BH218">
        <v>0</v>
      </c>
      <c r="BI218">
        <v>4</v>
      </c>
      <c r="BJ218" t="s">
        <v>231</v>
      </c>
      <c r="BM218">
        <v>0</v>
      </c>
      <c r="BN218">
        <v>0</v>
      </c>
      <c r="BO218" t="s">
        <v>3</v>
      </c>
      <c r="BP218">
        <v>0</v>
      </c>
      <c r="BQ218">
        <v>1</v>
      </c>
      <c r="BR218">
        <v>0</v>
      </c>
      <c r="BS218">
        <v>1</v>
      </c>
      <c r="BT218">
        <v>1</v>
      </c>
      <c r="BU218">
        <v>1</v>
      </c>
      <c r="BV218">
        <v>1</v>
      </c>
      <c r="BW218">
        <v>1</v>
      </c>
      <c r="BX218">
        <v>1</v>
      </c>
      <c r="BY218" t="s">
        <v>3</v>
      </c>
      <c r="BZ218">
        <v>70</v>
      </c>
      <c r="CA218">
        <v>10</v>
      </c>
      <c r="CB218" t="s">
        <v>3</v>
      </c>
      <c r="CE218">
        <v>0</v>
      </c>
      <c r="CF218">
        <v>0</v>
      </c>
      <c r="CG218">
        <v>0</v>
      </c>
      <c r="CM218">
        <v>0</v>
      </c>
      <c r="CN218" t="s">
        <v>3</v>
      </c>
      <c r="CO218">
        <v>0</v>
      </c>
      <c r="CP218">
        <f t="shared" si="192"/>
        <v>27.32</v>
      </c>
      <c r="CQ218">
        <f t="shared" si="193"/>
        <v>0</v>
      </c>
      <c r="CR218">
        <f>((((ET218)*BB218-(EU218)*BS218)+AE218*BS218)*AV218)</f>
        <v>0</v>
      </c>
      <c r="CS218">
        <f t="shared" si="194"/>
        <v>0</v>
      </c>
      <c r="CT218">
        <f t="shared" si="195"/>
        <v>496.76</v>
      </c>
      <c r="CU218">
        <f t="shared" si="196"/>
        <v>0</v>
      </c>
      <c r="CV218">
        <f t="shared" si="197"/>
        <v>0.7</v>
      </c>
      <c r="CW218">
        <f t="shared" si="198"/>
        <v>0</v>
      </c>
      <c r="CX218">
        <f t="shared" si="198"/>
        <v>0</v>
      </c>
      <c r="CY218">
        <f t="shared" si="199"/>
        <v>19.124000000000002</v>
      </c>
      <c r="CZ218">
        <f t="shared" si="200"/>
        <v>2.7319999999999998</v>
      </c>
      <c r="DC218" t="s">
        <v>3</v>
      </c>
      <c r="DD218" t="s">
        <v>3</v>
      </c>
      <c r="DE218" t="s">
        <v>3</v>
      </c>
      <c r="DF218" t="s">
        <v>3</v>
      </c>
      <c r="DG218" t="s">
        <v>3</v>
      </c>
      <c r="DH218" t="s">
        <v>3</v>
      </c>
      <c r="DI218" t="s">
        <v>3</v>
      </c>
      <c r="DJ218" t="s">
        <v>3</v>
      </c>
      <c r="DK218" t="s">
        <v>3</v>
      </c>
      <c r="DL218" t="s">
        <v>3</v>
      </c>
      <c r="DM218" t="s">
        <v>3</v>
      </c>
      <c r="DN218">
        <v>0</v>
      </c>
      <c r="DO218">
        <v>0</v>
      </c>
      <c r="DP218">
        <v>1</v>
      </c>
      <c r="DQ218">
        <v>1</v>
      </c>
      <c r="DU218">
        <v>1003</v>
      </c>
      <c r="DV218" t="s">
        <v>18</v>
      </c>
      <c r="DW218" t="s">
        <v>18</v>
      </c>
      <c r="DX218">
        <v>100</v>
      </c>
      <c r="DZ218" t="s">
        <v>3</v>
      </c>
      <c r="EA218" t="s">
        <v>3</v>
      </c>
      <c r="EB218" t="s">
        <v>3</v>
      </c>
      <c r="EC218" t="s">
        <v>3</v>
      </c>
      <c r="EE218">
        <v>1441815344</v>
      </c>
      <c r="EF218">
        <v>1</v>
      </c>
      <c r="EG218" t="s">
        <v>21</v>
      </c>
      <c r="EH218">
        <v>0</v>
      </c>
      <c r="EI218" t="s">
        <v>3</v>
      </c>
      <c r="EJ218">
        <v>4</v>
      </c>
      <c r="EK218">
        <v>0</v>
      </c>
      <c r="EL218" t="s">
        <v>22</v>
      </c>
      <c r="EM218" t="s">
        <v>23</v>
      </c>
      <c r="EO218" t="s">
        <v>3</v>
      </c>
      <c r="EQ218">
        <v>0</v>
      </c>
      <c r="ER218">
        <v>496.76</v>
      </c>
      <c r="ES218">
        <v>0</v>
      </c>
      <c r="ET218">
        <v>0</v>
      </c>
      <c r="EU218">
        <v>0</v>
      </c>
      <c r="EV218">
        <v>496.76</v>
      </c>
      <c r="EW218">
        <v>0.7</v>
      </c>
      <c r="EX218">
        <v>0</v>
      </c>
      <c r="EY218">
        <v>0</v>
      </c>
      <c r="FQ218">
        <v>0</v>
      </c>
      <c r="FR218">
        <f t="shared" si="201"/>
        <v>0</v>
      </c>
      <c r="FS218">
        <v>0</v>
      </c>
      <c r="FX218">
        <v>70</v>
      </c>
      <c r="FY218">
        <v>10</v>
      </c>
      <c r="GA218" t="s">
        <v>3</v>
      </c>
      <c r="GD218">
        <v>0</v>
      </c>
      <c r="GF218">
        <v>-1307125436</v>
      </c>
      <c r="GG218">
        <v>2</v>
      </c>
      <c r="GH218">
        <v>1</v>
      </c>
      <c r="GI218">
        <v>-2</v>
      </c>
      <c r="GJ218">
        <v>0</v>
      </c>
      <c r="GK218">
        <f>ROUND(R218*(R12)/100,2)</f>
        <v>0</v>
      </c>
      <c r="GL218">
        <f t="shared" si="202"/>
        <v>0</v>
      </c>
      <c r="GM218">
        <f t="shared" si="203"/>
        <v>49.17</v>
      </c>
      <c r="GN218">
        <f t="shared" si="204"/>
        <v>0</v>
      </c>
      <c r="GO218">
        <f t="shared" si="205"/>
        <v>0</v>
      </c>
      <c r="GP218">
        <f t="shared" si="206"/>
        <v>49.17</v>
      </c>
      <c r="GR218">
        <v>0</v>
      </c>
      <c r="GS218">
        <v>3</v>
      </c>
      <c r="GT218">
        <v>0</v>
      </c>
      <c r="GU218" t="s">
        <v>3</v>
      </c>
      <c r="GV218">
        <f t="shared" si="207"/>
        <v>0</v>
      </c>
      <c r="GW218">
        <v>1</v>
      </c>
      <c r="GX218">
        <f t="shared" si="208"/>
        <v>0</v>
      </c>
      <c r="HA218">
        <v>0</v>
      </c>
      <c r="HB218">
        <v>0</v>
      </c>
      <c r="HC218">
        <f t="shared" si="209"/>
        <v>0</v>
      </c>
      <c r="HE218" t="s">
        <v>3</v>
      </c>
      <c r="HF218" t="s">
        <v>3</v>
      </c>
      <c r="HM218" t="s">
        <v>3</v>
      </c>
      <c r="HN218" t="s">
        <v>3</v>
      </c>
      <c r="HO218" t="s">
        <v>3</v>
      </c>
      <c r="HP218" t="s">
        <v>3</v>
      </c>
      <c r="HQ218" t="s">
        <v>3</v>
      </c>
      <c r="IK218">
        <v>0</v>
      </c>
    </row>
    <row r="219" spans="1:245" x14ac:dyDescent="0.2">
      <c r="A219">
        <v>17</v>
      </c>
      <c r="B219">
        <v>1</v>
      </c>
      <c r="D219">
        <f>ROW(EtalonRes!A128)</f>
        <v>128</v>
      </c>
      <c r="E219" t="s">
        <v>232</v>
      </c>
      <c r="F219" t="s">
        <v>233</v>
      </c>
      <c r="G219" t="s">
        <v>234</v>
      </c>
      <c r="H219" t="s">
        <v>33</v>
      </c>
      <c r="I219">
        <f>ROUND(1,9)</f>
        <v>1</v>
      </c>
      <c r="J219">
        <v>0</v>
      </c>
      <c r="K219">
        <f>ROUND(1,9)</f>
        <v>1</v>
      </c>
      <c r="O219">
        <f t="shared" si="177"/>
        <v>1631.48</v>
      </c>
      <c r="P219">
        <f t="shared" si="178"/>
        <v>0</v>
      </c>
      <c r="Q219">
        <f t="shared" si="179"/>
        <v>0</v>
      </c>
      <c r="R219">
        <f t="shared" si="180"/>
        <v>0</v>
      </c>
      <c r="S219">
        <f t="shared" si="181"/>
        <v>1631.48</v>
      </c>
      <c r="T219">
        <f t="shared" si="182"/>
        <v>0</v>
      </c>
      <c r="U219">
        <f t="shared" si="183"/>
        <v>2.12</v>
      </c>
      <c r="V219">
        <f t="shared" si="184"/>
        <v>0</v>
      </c>
      <c r="W219">
        <f t="shared" si="185"/>
        <v>0</v>
      </c>
      <c r="X219">
        <f t="shared" si="186"/>
        <v>1142.04</v>
      </c>
      <c r="Y219">
        <f t="shared" si="186"/>
        <v>163.15</v>
      </c>
      <c r="AA219">
        <v>1470944657</v>
      </c>
      <c r="AB219">
        <f t="shared" si="187"/>
        <v>1631.48</v>
      </c>
      <c r="AC219">
        <f>ROUND(((ES219*2)),6)</f>
        <v>0</v>
      </c>
      <c r="AD219">
        <f>ROUND(((((ET219*2))-((EU219*2)))+AE219),6)</f>
        <v>0</v>
      </c>
      <c r="AE219">
        <f>ROUND(((EU219*2)),6)</f>
        <v>0</v>
      </c>
      <c r="AF219">
        <f>ROUND(((EV219*2)),6)</f>
        <v>1631.48</v>
      </c>
      <c r="AG219">
        <f t="shared" si="189"/>
        <v>0</v>
      </c>
      <c r="AH219">
        <f>((EW219*2))</f>
        <v>2.12</v>
      </c>
      <c r="AI219">
        <f>((EX219*2))</f>
        <v>0</v>
      </c>
      <c r="AJ219">
        <f t="shared" si="191"/>
        <v>0</v>
      </c>
      <c r="AK219">
        <v>815.74</v>
      </c>
      <c r="AL219">
        <v>0</v>
      </c>
      <c r="AM219">
        <v>0</v>
      </c>
      <c r="AN219">
        <v>0</v>
      </c>
      <c r="AO219">
        <v>815.74</v>
      </c>
      <c r="AP219">
        <v>0</v>
      </c>
      <c r="AQ219">
        <v>1.06</v>
      </c>
      <c r="AR219">
        <v>0</v>
      </c>
      <c r="AS219">
        <v>0</v>
      </c>
      <c r="AT219">
        <v>70</v>
      </c>
      <c r="AU219">
        <v>10</v>
      </c>
      <c r="AV219">
        <v>1</v>
      </c>
      <c r="AW219">
        <v>1</v>
      </c>
      <c r="AZ219">
        <v>1</v>
      </c>
      <c r="BA219">
        <v>1</v>
      </c>
      <c r="BB219">
        <v>1</v>
      </c>
      <c r="BC219">
        <v>1</v>
      </c>
      <c r="BD219" t="s">
        <v>3</v>
      </c>
      <c r="BE219" t="s">
        <v>3</v>
      </c>
      <c r="BF219" t="s">
        <v>3</v>
      </c>
      <c r="BG219" t="s">
        <v>3</v>
      </c>
      <c r="BH219">
        <v>0</v>
      </c>
      <c r="BI219">
        <v>4</v>
      </c>
      <c r="BJ219" t="s">
        <v>235</v>
      </c>
      <c r="BM219">
        <v>0</v>
      </c>
      <c r="BN219">
        <v>0</v>
      </c>
      <c r="BO219" t="s">
        <v>3</v>
      </c>
      <c r="BP219">
        <v>0</v>
      </c>
      <c r="BQ219">
        <v>1</v>
      </c>
      <c r="BR219">
        <v>0</v>
      </c>
      <c r="BS219">
        <v>1</v>
      </c>
      <c r="BT219">
        <v>1</v>
      </c>
      <c r="BU219">
        <v>1</v>
      </c>
      <c r="BV219">
        <v>1</v>
      </c>
      <c r="BW219">
        <v>1</v>
      </c>
      <c r="BX219">
        <v>1</v>
      </c>
      <c r="BY219" t="s">
        <v>3</v>
      </c>
      <c r="BZ219">
        <v>70</v>
      </c>
      <c r="CA219">
        <v>10</v>
      </c>
      <c r="CB219" t="s">
        <v>3</v>
      </c>
      <c r="CE219">
        <v>0</v>
      </c>
      <c r="CF219">
        <v>0</v>
      </c>
      <c r="CG219">
        <v>0</v>
      </c>
      <c r="CM219">
        <v>0</v>
      </c>
      <c r="CN219" t="s">
        <v>3</v>
      </c>
      <c r="CO219">
        <v>0</v>
      </c>
      <c r="CP219">
        <f t="shared" si="192"/>
        <v>1631.48</v>
      </c>
      <c r="CQ219">
        <f t="shared" si="193"/>
        <v>0</v>
      </c>
      <c r="CR219">
        <f>(((((ET219*2))*BB219-((EU219*2))*BS219)+AE219*BS219)*AV219)</f>
        <v>0</v>
      </c>
      <c r="CS219">
        <f t="shared" si="194"/>
        <v>0</v>
      </c>
      <c r="CT219">
        <f t="shared" si="195"/>
        <v>1631.48</v>
      </c>
      <c r="CU219">
        <f t="shared" si="196"/>
        <v>0</v>
      </c>
      <c r="CV219">
        <f t="shared" si="197"/>
        <v>2.12</v>
      </c>
      <c r="CW219">
        <f t="shared" si="198"/>
        <v>0</v>
      </c>
      <c r="CX219">
        <f t="shared" si="198"/>
        <v>0</v>
      </c>
      <c r="CY219">
        <f t="shared" si="199"/>
        <v>1142.0360000000001</v>
      </c>
      <c r="CZ219">
        <f t="shared" si="200"/>
        <v>163.148</v>
      </c>
      <c r="DC219" t="s">
        <v>3</v>
      </c>
      <c r="DD219" t="s">
        <v>45</v>
      </c>
      <c r="DE219" t="s">
        <v>45</v>
      </c>
      <c r="DF219" t="s">
        <v>45</v>
      </c>
      <c r="DG219" t="s">
        <v>45</v>
      </c>
      <c r="DH219" t="s">
        <v>3</v>
      </c>
      <c r="DI219" t="s">
        <v>45</v>
      </c>
      <c r="DJ219" t="s">
        <v>45</v>
      </c>
      <c r="DK219" t="s">
        <v>3</v>
      </c>
      <c r="DL219" t="s">
        <v>3</v>
      </c>
      <c r="DM219" t="s">
        <v>3</v>
      </c>
      <c r="DN219">
        <v>0</v>
      </c>
      <c r="DO219">
        <v>0</v>
      </c>
      <c r="DP219">
        <v>1</v>
      </c>
      <c r="DQ219">
        <v>1</v>
      </c>
      <c r="DU219">
        <v>16987630</v>
      </c>
      <c r="DV219" t="s">
        <v>33</v>
      </c>
      <c r="DW219" t="s">
        <v>33</v>
      </c>
      <c r="DX219">
        <v>1</v>
      </c>
      <c r="DZ219" t="s">
        <v>3</v>
      </c>
      <c r="EA219" t="s">
        <v>3</v>
      </c>
      <c r="EB219" t="s">
        <v>3</v>
      </c>
      <c r="EC219" t="s">
        <v>3</v>
      </c>
      <c r="EE219">
        <v>1441815344</v>
      </c>
      <c r="EF219">
        <v>1</v>
      </c>
      <c r="EG219" t="s">
        <v>21</v>
      </c>
      <c r="EH219">
        <v>0</v>
      </c>
      <c r="EI219" t="s">
        <v>3</v>
      </c>
      <c r="EJ219">
        <v>4</v>
      </c>
      <c r="EK219">
        <v>0</v>
      </c>
      <c r="EL219" t="s">
        <v>22</v>
      </c>
      <c r="EM219" t="s">
        <v>23</v>
      </c>
      <c r="EO219" t="s">
        <v>3</v>
      </c>
      <c r="EQ219">
        <v>0</v>
      </c>
      <c r="ER219">
        <v>815.74</v>
      </c>
      <c r="ES219">
        <v>0</v>
      </c>
      <c r="ET219">
        <v>0</v>
      </c>
      <c r="EU219">
        <v>0</v>
      </c>
      <c r="EV219">
        <v>815.74</v>
      </c>
      <c r="EW219">
        <v>1.06</v>
      </c>
      <c r="EX219">
        <v>0</v>
      </c>
      <c r="EY219">
        <v>0</v>
      </c>
      <c r="FQ219">
        <v>0</v>
      </c>
      <c r="FR219">
        <f t="shared" si="201"/>
        <v>0</v>
      </c>
      <c r="FS219">
        <v>0</v>
      </c>
      <c r="FX219">
        <v>70</v>
      </c>
      <c r="FY219">
        <v>10</v>
      </c>
      <c r="GA219" t="s">
        <v>3</v>
      </c>
      <c r="GD219">
        <v>0</v>
      </c>
      <c r="GF219">
        <v>-614495757</v>
      </c>
      <c r="GG219">
        <v>2</v>
      </c>
      <c r="GH219">
        <v>1</v>
      </c>
      <c r="GI219">
        <v>-2</v>
      </c>
      <c r="GJ219">
        <v>0</v>
      </c>
      <c r="GK219">
        <f>ROUND(R219*(R12)/100,2)</f>
        <v>0</v>
      </c>
      <c r="GL219">
        <f t="shared" si="202"/>
        <v>0</v>
      </c>
      <c r="GM219">
        <f t="shared" si="203"/>
        <v>2936.67</v>
      </c>
      <c r="GN219">
        <f t="shared" si="204"/>
        <v>0</v>
      </c>
      <c r="GO219">
        <f t="shared" si="205"/>
        <v>0</v>
      </c>
      <c r="GP219">
        <f t="shared" si="206"/>
        <v>2936.67</v>
      </c>
      <c r="GR219">
        <v>0</v>
      </c>
      <c r="GS219">
        <v>3</v>
      </c>
      <c r="GT219">
        <v>0</v>
      </c>
      <c r="GU219" t="s">
        <v>3</v>
      </c>
      <c r="GV219">
        <f t="shared" si="207"/>
        <v>0</v>
      </c>
      <c r="GW219">
        <v>1</v>
      </c>
      <c r="GX219">
        <f t="shared" si="208"/>
        <v>0</v>
      </c>
      <c r="HA219">
        <v>0</v>
      </c>
      <c r="HB219">
        <v>0</v>
      </c>
      <c r="HC219">
        <f t="shared" si="209"/>
        <v>0</v>
      </c>
      <c r="HE219" t="s">
        <v>3</v>
      </c>
      <c r="HF219" t="s">
        <v>3</v>
      </c>
      <c r="HM219" t="s">
        <v>3</v>
      </c>
      <c r="HN219" t="s">
        <v>3</v>
      </c>
      <c r="HO219" t="s">
        <v>3</v>
      </c>
      <c r="HP219" t="s">
        <v>3</v>
      </c>
      <c r="HQ219" t="s">
        <v>3</v>
      </c>
      <c r="IK219">
        <v>0</v>
      </c>
    </row>
    <row r="220" spans="1:245" x14ac:dyDescent="0.2">
      <c r="A220">
        <v>17</v>
      </c>
      <c r="B220">
        <v>1</v>
      </c>
      <c r="E220" t="s">
        <v>3</v>
      </c>
      <c r="F220" t="s">
        <v>236</v>
      </c>
      <c r="G220" t="s">
        <v>237</v>
      </c>
      <c r="H220" t="s">
        <v>238</v>
      </c>
      <c r="I220">
        <v>1</v>
      </c>
      <c r="J220">
        <v>0</v>
      </c>
      <c r="K220">
        <v>1</v>
      </c>
      <c r="O220">
        <f t="shared" si="177"/>
        <v>10465.19</v>
      </c>
      <c r="P220">
        <f t="shared" si="178"/>
        <v>1287.42</v>
      </c>
      <c r="Q220">
        <f t="shared" si="179"/>
        <v>33.47</v>
      </c>
      <c r="R220">
        <f t="shared" si="180"/>
        <v>0.2</v>
      </c>
      <c r="S220">
        <f t="shared" si="181"/>
        <v>9144.2999999999993</v>
      </c>
      <c r="T220">
        <f t="shared" si="182"/>
        <v>0</v>
      </c>
      <c r="U220">
        <f t="shared" si="183"/>
        <v>15</v>
      </c>
      <c r="V220">
        <f t="shared" si="184"/>
        <v>0</v>
      </c>
      <c r="W220">
        <f t="shared" si="185"/>
        <v>0</v>
      </c>
      <c r="X220">
        <f t="shared" si="186"/>
        <v>6401.01</v>
      </c>
      <c r="Y220">
        <f t="shared" si="186"/>
        <v>914.43</v>
      </c>
      <c r="AA220">
        <v>-1</v>
      </c>
      <c r="AB220">
        <f t="shared" si="187"/>
        <v>10465.19</v>
      </c>
      <c r="AC220">
        <f>ROUND((ES220),6)</f>
        <v>1287.42</v>
      </c>
      <c r="AD220">
        <f>ROUND((((ET220)-(EU220))+AE220),6)</f>
        <v>33.47</v>
      </c>
      <c r="AE220">
        <f>ROUND((EU220),6)</f>
        <v>0.2</v>
      </c>
      <c r="AF220">
        <f>ROUND((EV220),6)</f>
        <v>9144.2999999999993</v>
      </c>
      <c r="AG220">
        <f t="shared" si="189"/>
        <v>0</v>
      </c>
      <c r="AH220">
        <f>(EW220)</f>
        <v>15</v>
      </c>
      <c r="AI220">
        <f>(EX220)</f>
        <v>0</v>
      </c>
      <c r="AJ220">
        <f t="shared" si="191"/>
        <v>0</v>
      </c>
      <c r="AK220">
        <v>10465.19</v>
      </c>
      <c r="AL220">
        <v>1287.42</v>
      </c>
      <c r="AM220">
        <v>33.47</v>
      </c>
      <c r="AN220">
        <v>0.2</v>
      </c>
      <c r="AO220">
        <v>9144.2999999999993</v>
      </c>
      <c r="AP220">
        <v>0</v>
      </c>
      <c r="AQ220">
        <v>15</v>
      </c>
      <c r="AR220">
        <v>0</v>
      </c>
      <c r="AS220">
        <v>0</v>
      </c>
      <c r="AT220">
        <v>70</v>
      </c>
      <c r="AU220">
        <v>10</v>
      </c>
      <c r="AV220">
        <v>1</v>
      </c>
      <c r="AW220">
        <v>1</v>
      </c>
      <c r="AZ220">
        <v>1</v>
      </c>
      <c r="BA220">
        <v>1</v>
      </c>
      <c r="BB220">
        <v>1</v>
      </c>
      <c r="BC220">
        <v>1</v>
      </c>
      <c r="BD220" t="s">
        <v>3</v>
      </c>
      <c r="BE220" t="s">
        <v>3</v>
      </c>
      <c r="BF220" t="s">
        <v>3</v>
      </c>
      <c r="BG220" t="s">
        <v>3</v>
      </c>
      <c r="BH220">
        <v>0</v>
      </c>
      <c r="BI220">
        <v>4</v>
      </c>
      <c r="BJ220" t="s">
        <v>239</v>
      </c>
      <c r="BM220">
        <v>0</v>
      </c>
      <c r="BN220">
        <v>0</v>
      </c>
      <c r="BO220" t="s">
        <v>3</v>
      </c>
      <c r="BP220">
        <v>0</v>
      </c>
      <c r="BQ220">
        <v>1</v>
      </c>
      <c r="BR220">
        <v>0</v>
      </c>
      <c r="BS220">
        <v>1</v>
      </c>
      <c r="BT220">
        <v>1</v>
      </c>
      <c r="BU220">
        <v>1</v>
      </c>
      <c r="BV220">
        <v>1</v>
      </c>
      <c r="BW220">
        <v>1</v>
      </c>
      <c r="BX220">
        <v>1</v>
      </c>
      <c r="BY220" t="s">
        <v>3</v>
      </c>
      <c r="BZ220">
        <v>70</v>
      </c>
      <c r="CA220">
        <v>10</v>
      </c>
      <c r="CB220" t="s">
        <v>3</v>
      </c>
      <c r="CE220">
        <v>0</v>
      </c>
      <c r="CF220">
        <v>0</v>
      </c>
      <c r="CG220">
        <v>0</v>
      </c>
      <c r="CM220">
        <v>0</v>
      </c>
      <c r="CN220" t="s">
        <v>3</v>
      </c>
      <c r="CO220">
        <v>0</v>
      </c>
      <c r="CP220">
        <f t="shared" si="192"/>
        <v>10465.189999999999</v>
      </c>
      <c r="CQ220">
        <f t="shared" si="193"/>
        <v>1287.42</v>
      </c>
      <c r="CR220">
        <f>((((ET220)*BB220-(EU220)*BS220)+AE220*BS220)*AV220)</f>
        <v>33.47</v>
      </c>
      <c r="CS220">
        <f t="shared" si="194"/>
        <v>0.2</v>
      </c>
      <c r="CT220">
        <f t="shared" si="195"/>
        <v>9144.2999999999993</v>
      </c>
      <c r="CU220">
        <f t="shared" si="196"/>
        <v>0</v>
      </c>
      <c r="CV220">
        <f t="shared" si="197"/>
        <v>15</v>
      </c>
      <c r="CW220">
        <f t="shared" si="198"/>
        <v>0</v>
      </c>
      <c r="CX220">
        <f t="shared" si="198"/>
        <v>0</v>
      </c>
      <c r="CY220">
        <f t="shared" si="199"/>
        <v>6401.01</v>
      </c>
      <c r="CZ220">
        <f t="shared" si="200"/>
        <v>914.43</v>
      </c>
      <c r="DC220" t="s">
        <v>3</v>
      </c>
      <c r="DD220" t="s">
        <v>3</v>
      </c>
      <c r="DE220" t="s">
        <v>3</v>
      </c>
      <c r="DF220" t="s">
        <v>3</v>
      </c>
      <c r="DG220" t="s">
        <v>3</v>
      </c>
      <c r="DH220" t="s">
        <v>3</v>
      </c>
      <c r="DI220" t="s">
        <v>3</v>
      </c>
      <c r="DJ220" t="s">
        <v>3</v>
      </c>
      <c r="DK220" t="s">
        <v>3</v>
      </c>
      <c r="DL220" t="s">
        <v>3</v>
      </c>
      <c r="DM220" t="s">
        <v>3</v>
      </c>
      <c r="DN220">
        <v>0</v>
      </c>
      <c r="DO220">
        <v>0</v>
      </c>
      <c r="DP220">
        <v>1</v>
      </c>
      <c r="DQ220">
        <v>1</v>
      </c>
      <c r="DU220">
        <v>1013</v>
      </c>
      <c r="DV220" t="s">
        <v>238</v>
      </c>
      <c r="DW220" t="s">
        <v>238</v>
      </c>
      <c r="DX220">
        <v>1</v>
      </c>
      <c r="DZ220" t="s">
        <v>3</v>
      </c>
      <c r="EA220" t="s">
        <v>3</v>
      </c>
      <c r="EB220" t="s">
        <v>3</v>
      </c>
      <c r="EC220" t="s">
        <v>3</v>
      </c>
      <c r="EE220">
        <v>1441815344</v>
      </c>
      <c r="EF220">
        <v>1</v>
      </c>
      <c r="EG220" t="s">
        <v>21</v>
      </c>
      <c r="EH220">
        <v>0</v>
      </c>
      <c r="EI220" t="s">
        <v>3</v>
      </c>
      <c r="EJ220">
        <v>4</v>
      </c>
      <c r="EK220">
        <v>0</v>
      </c>
      <c r="EL220" t="s">
        <v>22</v>
      </c>
      <c r="EM220" t="s">
        <v>23</v>
      </c>
      <c r="EO220" t="s">
        <v>3</v>
      </c>
      <c r="EQ220">
        <v>1024</v>
      </c>
      <c r="ER220">
        <v>10465.19</v>
      </c>
      <c r="ES220">
        <v>1287.42</v>
      </c>
      <c r="ET220">
        <v>33.47</v>
      </c>
      <c r="EU220">
        <v>0.2</v>
      </c>
      <c r="EV220">
        <v>9144.2999999999993</v>
      </c>
      <c r="EW220">
        <v>15</v>
      </c>
      <c r="EX220">
        <v>0</v>
      </c>
      <c r="EY220">
        <v>0</v>
      </c>
      <c r="FQ220">
        <v>0</v>
      </c>
      <c r="FR220">
        <f t="shared" si="201"/>
        <v>0</v>
      </c>
      <c r="FS220">
        <v>0</v>
      </c>
      <c r="FX220">
        <v>70</v>
      </c>
      <c r="FY220">
        <v>10</v>
      </c>
      <c r="GA220" t="s">
        <v>3</v>
      </c>
      <c r="GD220">
        <v>0</v>
      </c>
      <c r="GF220">
        <v>-329762746</v>
      </c>
      <c r="GG220">
        <v>2</v>
      </c>
      <c r="GH220">
        <v>1</v>
      </c>
      <c r="GI220">
        <v>-2</v>
      </c>
      <c r="GJ220">
        <v>0</v>
      </c>
      <c r="GK220">
        <f>ROUND(R220*(R12)/100,2)</f>
        <v>0.22</v>
      </c>
      <c r="GL220">
        <f t="shared" si="202"/>
        <v>0</v>
      </c>
      <c r="GM220">
        <f t="shared" si="203"/>
        <v>17780.849999999999</v>
      </c>
      <c r="GN220">
        <f t="shared" si="204"/>
        <v>0</v>
      </c>
      <c r="GO220">
        <f t="shared" si="205"/>
        <v>0</v>
      </c>
      <c r="GP220">
        <f t="shared" si="206"/>
        <v>17780.849999999999</v>
      </c>
      <c r="GR220">
        <v>0</v>
      </c>
      <c r="GS220">
        <v>0</v>
      </c>
      <c r="GT220">
        <v>0</v>
      </c>
      <c r="GU220" t="s">
        <v>3</v>
      </c>
      <c r="GV220">
        <f t="shared" si="207"/>
        <v>0</v>
      </c>
      <c r="GW220">
        <v>1</v>
      </c>
      <c r="GX220">
        <f t="shared" si="208"/>
        <v>0</v>
      </c>
      <c r="HA220">
        <v>0</v>
      </c>
      <c r="HB220">
        <v>0</v>
      </c>
      <c r="HC220">
        <f t="shared" si="209"/>
        <v>0</v>
      </c>
      <c r="HE220" t="s">
        <v>3</v>
      </c>
      <c r="HF220" t="s">
        <v>3</v>
      </c>
      <c r="HM220" t="s">
        <v>3</v>
      </c>
      <c r="HN220" t="s">
        <v>3</v>
      </c>
      <c r="HO220" t="s">
        <v>3</v>
      </c>
      <c r="HP220" t="s">
        <v>3</v>
      </c>
      <c r="HQ220" t="s">
        <v>3</v>
      </c>
      <c r="IK220">
        <v>0</v>
      </c>
    </row>
    <row r="222" spans="1:245" x14ac:dyDescent="0.2">
      <c r="A222" s="2">
        <v>51</v>
      </c>
      <c r="B222" s="2">
        <f>B203</f>
        <v>1</v>
      </c>
      <c r="C222" s="2">
        <f>A203</f>
        <v>5</v>
      </c>
      <c r="D222" s="2">
        <f>ROW(A203)</f>
        <v>203</v>
      </c>
      <c r="E222" s="2"/>
      <c r="F222" s="2" t="str">
        <f>IF(F203&lt;&gt;"",F203,"")</f>
        <v>Новый подраздел</v>
      </c>
      <c r="G222" s="2" t="str">
        <f>IF(G203&lt;&gt;"",G203,"")</f>
        <v>Техническое обслуживание ИТП годовое</v>
      </c>
      <c r="H222" s="2">
        <v>0</v>
      </c>
      <c r="I222" s="2"/>
      <c r="J222" s="2"/>
      <c r="K222" s="2"/>
      <c r="L222" s="2"/>
      <c r="M222" s="2"/>
      <c r="N222" s="2"/>
      <c r="O222" s="2">
        <f t="shared" ref="O222:T222" si="210">ROUND(AB222,2)</f>
        <v>28218.66</v>
      </c>
      <c r="P222" s="2">
        <f t="shared" si="210"/>
        <v>251.12</v>
      </c>
      <c r="Q222" s="2">
        <f t="shared" si="210"/>
        <v>3127.2</v>
      </c>
      <c r="R222" s="2">
        <f t="shared" si="210"/>
        <v>1982.88</v>
      </c>
      <c r="S222" s="2">
        <f t="shared" si="210"/>
        <v>24840.34</v>
      </c>
      <c r="T222" s="2">
        <f t="shared" si="210"/>
        <v>0</v>
      </c>
      <c r="U222" s="2">
        <f>AH222</f>
        <v>32.8185</v>
      </c>
      <c r="V222" s="2">
        <f>AI222</f>
        <v>0</v>
      </c>
      <c r="W222" s="2">
        <f>ROUND(AJ222,2)</f>
        <v>0</v>
      </c>
      <c r="X222" s="2">
        <f>ROUND(AK222,2)</f>
        <v>17388.23</v>
      </c>
      <c r="Y222" s="2">
        <f>ROUND(AL222,2)</f>
        <v>2484.04</v>
      </c>
      <c r="Z222" s="2"/>
      <c r="AA222" s="2"/>
      <c r="AB222" s="2">
        <f>ROUND(SUMIF(AA207:AA220,"=1470944657",O207:O220),2)</f>
        <v>28218.66</v>
      </c>
      <c r="AC222" s="2">
        <f>ROUND(SUMIF(AA207:AA220,"=1470944657",P207:P220),2)</f>
        <v>251.12</v>
      </c>
      <c r="AD222" s="2">
        <f>ROUND(SUMIF(AA207:AA220,"=1470944657",Q207:Q220),2)</f>
        <v>3127.2</v>
      </c>
      <c r="AE222" s="2">
        <f>ROUND(SUMIF(AA207:AA220,"=1470944657",R207:R220),2)</f>
        <v>1982.88</v>
      </c>
      <c r="AF222" s="2">
        <f>ROUND(SUMIF(AA207:AA220,"=1470944657",S207:S220),2)</f>
        <v>24840.34</v>
      </c>
      <c r="AG222" s="2">
        <f>ROUND(SUMIF(AA207:AA220,"=1470944657",T207:T220),2)</f>
        <v>0</v>
      </c>
      <c r="AH222" s="2">
        <f>SUMIF(AA207:AA220,"=1470944657",U207:U220)</f>
        <v>32.8185</v>
      </c>
      <c r="AI222" s="2">
        <f>SUMIF(AA207:AA220,"=1470944657",V207:V220)</f>
        <v>0</v>
      </c>
      <c r="AJ222" s="2">
        <f>ROUND(SUMIF(AA207:AA220,"=1470944657",W207:W220),2)</f>
        <v>0</v>
      </c>
      <c r="AK222" s="2">
        <f>ROUND(SUMIF(AA207:AA220,"=1470944657",X207:X220),2)</f>
        <v>17388.23</v>
      </c>
      <c r="AL222" s="2">
        <f>ROUND(SUMIF(AA207:AA220,"=1470944657",Y207:Y220),2)</f>
        <v>2484.04</v>
      </c>
      <c r="AM222" s="2"/>
      <c r="AN222" s="2"/>
      <c r="AO222" s="2">
        <f t="shared" ref="AO222:BD222" si="211">ROUND(BX222,2)</f>
        <v>0</v>
      </c>
      <c r="AP222" s="2">
        <f t="shared" si="211"/>
        <v>0</v>
      </c>
      <c r="AQ222" s="2">
        <f t="shared" si="211"/>
        <v>0</v>
      </c>
      <c r="AR222" s="2">
        <f t="shared" si="211"/>
        <v>50232.44</v>
      </c>
      <c r="AS222" s="2">
        <f t="shared" si="211"/>
        <v>0</v>
      </c>
      <c r="AT222" s="2">
        <f t="shared" si="211"/>
        <v>0</v>
      </c>
      <c r="AU222" s="2">
        <f t="shared" si="211"/>
        <v>50232.44</v>
      </c>
      <c r="AV222" s="2">
        <f t="shared" si="211"/>
        <v>251.12</v>
      </c>
      <c r="AW222" s="2">
        <f t="shared" si="211"/>
        <v>251.12</v>
      </c>
      <c r="AX222" s="2">
        <f t="shared" si="211"/>
        <v>0</v>
      </c>
      <c r="AY222" s="2">
        <f t="shared" si="211"/>
        <v>251.12</v>
      </c>
      <c r="AZ222" s="2">
        <f t="shared" si="211"/>
        <v>0</v>
      </c>
      <c r="BA222" s="2">
        <f t="shared" si="211"/>
        <v>0</v>
      </c>
      <c r="BB222" s="2">
        <f t="shared" si="211"/>
        <v>0</v>
      </c>
      <c r="BC222" s="2">
        <f t="shared" si="211"/>
        <v>0</v>
      </c>
      <c r="BD222" s="2">
        <f t="shared" si="211"/>
        <v>0</v>
      </c>
      <c r="BE222" s="2"/>
      <c r="BF222" s="2"/>
      <c r="BG222" s="2"/>
      <c r="BH222" s="2"/>
      <c r="BI222" s="2"/>
      <c r="BJ222" s="2"/>
      <c r="BK222" s="2"/>
      <c r="BL222" s="2"/>
      <c r="BM222" s="2"/>
      <c r="BN222" s="2"/>
      <c r="BO222" s="2"/>
      <c r="BP222" s="2"/>
      <c r="BQ222" s="2"/>
      <c r="BR222" s="2"/>
      <c r="BS222" s="2"/>
      <c r="BT222" s="2"/>
      <c r="BU222" s="2"/>
      <c r="BV222" s="2"/>
      <c r="BW222" s="2"/>
      <c r="BX222" s="2">
        <f>ROUND(SUMIF(AA207:AA220,"=1470944657",FQ207:FQ220),2)</f>
        <v>0</v>
      </c>
      <c r="BY222" s="2">
        <f>ROUND(SUMIF(AA207:AA220,"=1470944657",FR207:FR220),2)</f>
        <v>0</v>
      </c>
      <c r="BZ222" s="2">
        <f>ROUND(SUMIF(AA207:AA220,"=1470944657",GL207:GL220),2)</f>
        <v>0</v>
      </c>
      <c r="CA222" s="2">
        <f>ROUND(SUMIF(AA207:AA220,"=1470944657",GM207:GM220),2)</f>
        <v>50232.44</v>
      </c>
      <c r="CB222" s="2">
        <f>ROUND(SUMIF(AA207:AA220,"=1470944657",GN207:GN220),2)</f>
        <v>0</v>
      </c>
      <c r="CC222" s="2">
        <f>ROUND(SUMIF(AA207:AA220,"=1470944657",GO207:GO220),2)</f>
        <v>0</v>
      </c>
      <c r="CD222" s="2">
        <f>ROUND(SUMIF(AA207:AA220,"=1470944657",GP207:GP220),2)</f>
        <v>50232.44</v>
      </c>
      <c r="CE222" s="2">
        <f>AC222-BX222</f>
        <v>251.12</v>
      </c>
      <c r="CF222" s="2">
        <f>AC222-BY222</f>
        <v>251.12</v>
      </c>
      <c r="CG222" s="2">
        <f>BX222-BZ222</f>
        <v>0</v>
      </c>
      <c r="CH222" s="2">
        <f>AC222-BX222-BY222+BZ222</f>
        <v>251.12</v>
      </c>
      <c r="CI222" s="2">
        <f>BY222-BZ222</f>
        <v>0</v>
      </c>
      <c r="CJ222" s="2">
        <f>ROUND(SUMIF(AA207:AA220,"=1470944657",GX207:GX220),2)</f>
        <v>0</v>
      </c>
      <c r="CK222" s="2">
        <f>ROUND(SUMIF(AA207:AA220,"=1470944657",GY207:GY220),2)</f>
        <v>0</v>
      </c>
      <c r="CL222" s="2">
        <f>ROUND(SUMIF(AA207:AA220,"=1470944657",GZ207:GZ220),2)</f>
        <v>0</v>
      </c>
      <c r="CM222" s="2">
        <f>ROUND(SUMIF(AA207:AA220,"=1470944657",HD207:HD220),2)</f>
        <v>0</v>
      </c>
      <c r="CN222" s="2"/>
      <c r="CO222" s="2"/>
      <c r="CP222" s="2"/>
      <c r="CQ222" s="2"/>
      <c r="CR222" s="2"/>
      <c r="CS222" s="2"/>
      <c r="CT222" s="2"/>
      <c r="CU222" s="2"/>
      <c r="CV222" s="2"/>
      <c r="CW222" s="2"/>
      <c r="CX222" s="2"/>
      <c r="CY222" s="2"/>
      <c r="CZ222" s="2"/>
      <c r="DA222" s="2"/>
      <c r="DB222" s="2"/>
      <c r="DC222" s="2"/>
      <c r="DD222" s="2"/>
      <c r="DE222" s="2"/>
      <c r="DF222" s="2"/>
      <c r="DG222" s="3"/>
      <c r="DH222" s="3"/>
      <c r="DI222" s="3"/>
      <c r="DJ222" s="3"/>
      <c r="DK222" s="3"/>
      <c r="DL222" s="3"/>
      <c r="DM222" s="3"/>
      <c r="DN222" s="3"/>
      <c r="DO222" s="3"/>
      <c r="DP222" s="3"/>
      <c r="DQ222" s="3"/>
      <c r="DR222" s="3"/>
      <c r="DS222" s="3"/>
      <c r="DT222" s="3"/>
      <c r="DU222" s="3"/>
      <c r="DV222" s="3"/>
      <c r="DW222" s="3"/>
      <c r="DX222" s="3"/>
      <c r="DY222" s="3"/>
      <c r="DZ222" s="3"/>
      <c r="EA222" s="3"/>
      <c r="EB222" s="3"/>
      <c r="EC222" s="3"/>
      <c r="ED222" s="3"/>
      <c r="EE222" s="3"/>
      <c r="EF222" s="3"/>
      <c r="EG222" s="3"/>
      <c r="EH222" s="3"/>
      <c r="EI222" s="3"/>
      <c r="EJ222" s="3"/>
      <c r="EK222" s="3"/>
      <c r="EL222" s="3"/>
      <c r="EM222" s="3"/>
      <c r="EN222" s="3"/>
      <c r="EO222" s="3"/>
      <c r="EP222" s="3"/>
      <c r="EQ222" s="3"/>
      <c r="ER222" s="3"/>
      <c r="ES222" s="3"/>
      <c r="ET222" s="3"/>
      <c r="EU222" s="3"/>
      <c r="EV222" s="3"/>
      <c r="EW222" s="3"/>
      <c r="EX222" s="3"/>
      <c r="EY222" s="3"/>
      <c r="EZ222" s="3"/>
      <c r="FA222" s="3"/>
      <c r="FB222" s="3"/>
      <c r="FC222" s="3"/>
      <c r="FD222" s="3"/>
      <c r="FE222" s="3"/>
      <c r="FF222" s="3"/>
      <c r="FG222" s="3"/>
      <c r="FH222" s="3"/>
      <c r="FI222" s="3"/>
      <c r="FJ222" s="3"/>
      <c r="FK222" s="3"/>
      <c r="FL222" s="3"/>
      <c r="FM222" s="3"/>
      <c r="FN222" s="3"/>
      <c r="FO222" s="3"/>
      <c r="FP222" s="3"/>
      <c r="FQ222" s="3"/>
      <c r="FR222" s="3"/>
      <c r="FS222" s="3"/>
      <c r="FT222" s="3"/>
      <c r="FU222" s="3"/>
      <c r="FV222" s="3"/>
      <c r="FW222" s="3"/>
      <c r="FX222" s="3"/>
      <c r="FY222" s="3"/>
      <c r="FZ222" s="3"/>
      <c r="GA222" s="3"/>
      <c r="GB222" s="3"/>
      <c r="GC222" s="3"/>
      <c r="GD222" s="3"/>
      <c r="GE222" s="3"/>
      <c r="GF222" s="3"/>
      <c r="GG222" s="3"/>
      <c r="GH222" s="3"/>
      <c r="GI222" s="3"/>
      <c r="GJ222" s="3"/>
      <c r="GK222" s="3"/>
      <c r="GL222" s="3"/>
      <c r="GM222" s="3"/>
      <c r="GN222" s="3"/>
      <c r="GO222" s="3"/>
      <c r="GP222" s="3"/>
      <c r="GQ222" s="3"/>
      <c r="GR222" s="3"/>
      <c r="GS222" s="3"/>
      <c r="GT222" s="3"/>
      <c r="GU222" s="3"/>
      <c r="GV222" s="3"/>
      <c r="GW222" s="3"/>
      <c r="GX222" s="3">
        <v>0</v>
      </c>
    </row>
    <row r="224" spans="1:245" x14ac:dyDescent="0.2">
      <c r="A224" s="4">
        <v>50</v>
      </c>
      <c r="B224" s="4">
        <v>0</v>
      </c>
      <c r="C224" s="4">
        <v>0</v>
      </c>
      <c r="D224" s="4">
        <v>1</v>
      </c>
      <c r="E224" s="4">
        <v>201</v>
      </c>
      <c r="F224" s="4">
        <f>ROUND(Source!O222,O224)</f>
        <v>28218.66</v>
      </c>
      <c r="G224" s="4" t="s">
        <v>64</v>
      </c>
      <c r="H224" s="4" t="s">
        <v>65</v>
      </c>
      <c r="I224" s="4"/>
      <c r="J224" s="4"/>
      <c r="K224" s="4">
        <v>201</v>
      </c>
      <c r="L224" s="4">
        <v>1</v>
      </c>
      <c r="M224" s="4">
        <v>3</v>
      </c>
      <c r="N224" s="4" t="s">
        <v>3</v>
      </c>
      <c r="O224" s="4">
        <v>2</v>
      </c>
      <c r="P224" s="4"/>
      <c r="Q224" s="4"/>
      <c r="R224" s="4"/>
      <c r="S224" s="4"/>
      <c r="T224" s="4"/>
      <c r="U224" s="4"/>
      <c r="V224" s="4"/>
      <c r="W224" s="4">
        <v>28218.66</v>
      </c>
      <c r="X224" s="4">
        <v>1</v>
      </c>
      <c r="Y224" s="4">
        <v>28218.66</v>
      </c>
      <c r="Z224" s="4"/>
      <c r="AA224" s="4"/>
      <c r="AB224" s="4"/>
    </row>
    <row r="225" spans="1:28" x14ac:dyDescent="0.2">
      <c r="A225" s="4">
        <v>50</v>
      </c>
      <c r="B225" s="4">
        <v>0</v>
      </c>
      <c r="C225" s="4">
        <v>0</v>
      </c>
      <c r="D225" s="4">
        <v>1</v>
      </c>
      <c r="E225" s="4">
        <v>202</v>
      </c>
      <c r="F225" s="4">
        <f>ROUND(Source!P222,O225)</f>
        <v>251.12</v>
      </c>
      <c r="G225" s="4" t="s">
        <v>66</v>
      </c>
      <c r="H225" s="4" t="s">
        <v>67</v>
      </c>
      <c r="I225" s="4"/>
      <c r="J225" s="4"/>
      <c r="K225" s="4">
        <v>202</v>
      </c>
      <c r="L225" s="4">
        <v>2</v>
      </c>
      <c r="M225" s="4">
        <v>3</v>
      </c>
      <c r="N225" s="4" t="s">
        <v>3</v>
      </c>
      <c r="O225" s="4">
        <v>2</v>
      </c>
      <c r="P225" s="4"/>
      <c r="Q225" s="4"/>
      <c r="R225" s="4"/>
      <c r="S225" s="4"/>
      <c r="T225" s="4"/>
      <c r="U225" s="4"/>
      <c r="V225" s="4"/>
      <c r="W225" s="4">
        <v>251.12</v>
      </c>
      <c r="X225" s="4">
        <v>1</v>
      </c>
      <c r="Y225" s="4">
        <v>251.12</v>
      </c>
      <c r="Z225" s="4"/>
      <c r="AA225" s="4"/>
      <c r="AB225" s="4"/>
    </row>
    <row r="226" spans="1:28" x14ac:dyDescent="0.2">
      <c r="A226" s="4">
        <v>50</v>
      </c>
      <c r="B226" s="4">
        <v>0</v>
      </c>
      <c r="C226" s="4">
        <v>0</v>
      </c>
      <c r="D226" s="4">
        <v>1</v>
      </c>
      <c r="E226" s="4">
        <v>222</v>
      </c>
      <c r="F226" s="4">
        <f>ROUND(Source!AO222,O226)</f>
        <v>0</v>
      </c>
      <c r="G226" s="4" t="s">
        <v>68</v>
      </c>
      <c r="H226" s="4" t="s">
        <v>69</v>
      </c>
      <c r="I226" s="4"/>
      <c r="J226" s="4"/>
      <c r="K226" s="4">
        <v>222</v>
      </c>
      <c r="L226" s="4">
        <v>3</v>
      </c>
      <c r="M226" s="4">
        <v>3</v>
      </c>
      <c r="N226" s="4" t="s">
        <v>3</v>
      </c>
      <c r="O226" s="4">
        <v>2</v>
      </c>
      <c r="P226" s="4"/>
      <c r="Q226" s="4"/>
      <c r="R226" s="4"/>
      <c r="S226" s="4"/>
      <c r="T226" s="4"/>
      <c r="U226" s="4"/>
      <c r="V226" s="4"/>
      <c r="W226" s="4">
        <v>0</v>
      </c>
      <c r="X226" s="4">
        <v>1</v>
      </c>
      <c r="Y226" s="4">
        <v>0</v>
      </c>
      <c r="Z226" s="4"/>
      <c r="AA226" s="4"/>
      <c r="AB226" s="4"/>
    </row>
    <row r="227" spans="1:28" x14ac:dyDescent="0.2">
      <c r="A227" s="4">
        <v>50</v>
      </c>
      <c r="B227" s="4">
        <v>0</v>
      </c>
      <c r="C227" s="4">
        <v>0</v>
      </c>
      <c r="D227" s="4">
        <v>1</v>
      </c>
      <c r="E227" s="4">
        <v>225</v>
      </c>
      <c r="F227" s="4">
        <f>ROUND(Source!AV222,O227)</f>
        <v>251.12</v>
      </c>
      <c r="G227" s="4" t="s">
        <v>70</v>
      </c>
      <c r="H227" s="4" t="s">
        <v>71</v>
      </c>
      <c r="I227" s="4"/>
      <c r="J227" s="4"/>
      <c r="K227" s="4">
        <v>225</v>
      </c>
      <c r="L227" s="4">
        <v>4</v>
      </c>
      <c r="M227" s="4">
        <v>3</v>
      </c>
      <c r="N227" s="4" t="s">
        <v>3</v>
      </c>
      <c r="O227" s="4">
        <v>2</v>
      </c>
      <c r="P227" s="4"/>
      <c r="Q227" s="4"/>
      <c r="R227" s="4"/>
      <c r="S227" s="4"/>
      <c r="T227" s="4"/>
      <c r="U227" s="4"/>
      <c r="V227" s="4"/>
      <c r="W227" s="4">
        <v>251.12</v>
      </c>
      <c r="X227" s="4">
        <v>1</v>
      </c>
      <c r="Y227" s="4">
        <v>251.12</v>
      </c>
      <c r="Z227" s="4"/>
      <c r="AA227" s="4"/>
      <c r="AB227" s="4"/>
    </row>
    <row r="228" spans="1:28" x14ac:dyDescent="0.2">
      <c r="A228" s="4">
        <v>50</v>
      </c>
      <c r="B228" s="4">
        <v>0</v>
      </c>
      <c r="C228" s="4">
        <v>0</v>
      </c>
      <c r="D228" s="4">
        <v>1</v>
      </c>
      <c r="E228" s="4">
        <v>226</v>
      </c>
      <c r="F228" s="4">
        <f>ROUND(Source!AW222,O228)</f>
        <v>251.12</v>
      </c>
      <c r="G228" s="4" t="s">
        <v>72</v>
      </c>
      <c r="H228" s="4" t="s">
        <v>73</v>
      </c>
      <c r="I228" s="4"/>
      <c r="J228" s="4"/>
      <c r="K228" s="4">
        <v>226</v>
      </c>
      <c r="L228" s="4">
        <v>5</v>
      </c>
      <c r="M228" s="4">
        <v>3</v>
      </c>
      <c r="N228" s="4" t="s">
        <v>3</v>
      </c>
      <c r="O228" s="4">
        <v>2</v>
      </c>
      <c r="P228" s="4"/>
      <c r="Q228" s="4"/>
      <c r="R228" s="4"/>
      <c r="S228" s="4"/>
      <c r="T228" s="4"/>
      <c r="U228" s="4"/>
      <c r="V228" s="4"/>
      <c r="W228" s="4">
        <v>251.12</v>
      </c>
      <c r="X228" s="4">
        <v>1</v>
      </c>
      <c r="Y228" s="4">
        <v>251.12</v>
      </c>
      <c r="Z228" s="4"/>
      <c r="AA228" s="4"/>
      <c r="AB228" s="4"/>
    </row>
    <row r="229" spans="1:28" x14ac:dyDescent="0.2">
      <c r="A229" s="4">
        <v>50</v>
      </c>
      <c r="B229" s="4">
        <v>0</v>
      </c>
      <c r="C229" s="4">
        <v>0</v>
      </c>
      <c r="D229" s="4">
        <v>1</v>
      </c>
      <c r="E229" s="4">
        <v>227</v>
      </c>
      <c r="F229" s="4">
        <f>ROUND(Source!AX222,O229)</f>
        <v>0</v>
      </c>
      <c r="G229" s="4" t="s">
        <v>74</v>
      </c>
      <c r="H229" s="4" t="s">
        <v>75</v>
      </c>
      <c r="I229" s="4"/>
      <c r="J229" s="4"/>
      <c r="K229" s="4">
        <v>227</v>
      </c>
      <c r="L229" s="4">
        <v>6</v>
      </c>
      <c r="M229" s="4">
        <v>3</v>
      </c>
      <c r="N229" s="4" t="s">
        <v>3</v>
      </c>
      <c r="O229" s="4">
        <v>2</v>
      </c>
      <c r="P229" s="4"/>
      <c r="Q229" s="4"/>
      <c r="R229" s="4"/>
      <c r="S229" s="4"/>
      <c r="T229" s="4"/>
      <c r="U229" s="4"/>
      <c r="V229" s="4"/>
      <c r="W229" s="4">
        <v>0</v>
      </c>
      <c r="X229" s="4">
        <v>1</v>
      </c>
      <c r="Y229" s="4">
        <v>0</v>
      </c>
      <c r="Z229" s="4"/>
      <c r="AA229" s="4"/>
      <c r="AB229" s="4"/>
    </row>
    <row r="230" spans="1:28" x14ac:dyDescent="0.2">
      <c r="A230" s="4">
        <v>50</v>
      </c>
      <c r="B230" s="4">
        <v>0</v>
      </c>
      <c r="C230" s="4">
        <v>0</v>
      </c>
      <c r="D230" s="4">
        <v>1</v>
      </c>
      <c r="E230" s="4">
        <v>228</v>
      </c>
      <c r="F230" s="4">
        <f>ROUND(Source!AY222,O230)</f>
        <v>251.12</v>
      </c>
      <c r="G230" s="4" t="s">
        <v>76</v>
      </c>
      <c r="H230" s="4" t="s">
        <v>77</v>
      </c>
      <c r="I230" s="4"/>
      <c r="J230" s="4"/>
      <c r="K230" s="4">
        <v>228</v>
      </c>
      <c r="L230" s="4">
        <v>7</v>
      </c>
      <c r="M230" s="4">
        <v>3</v>
      </c>
      <c r="N230" s="4" t="s">
        <v>3</v>
      </c>
      <c r="O230" s="4">
        <v>2</v>
      </c>
      <c r="P230" s="4"/>
      <c r="Q230" s="4"/>
      <c r="R230" s="4"/>
      <c r="S230" s="4"/>
      <c r="T230" s="4"/>
      <c r="U230" s="4"/>
      <c r="V230" s="4"/>
      <c r="W230" s="4">
        <v>251.12</v>
      </c>
      <c r="X230" s="4">
        <v>1</v>
      </c>
      <c r="Y230" s="4">
        <v>251.12</v>
      </c>
      <c r="Z230" s="4"/>
      <c r="AA230" s="4"/>
      <c r="AB230" s="4"/>
    </row>
    <row r="231" spans="1:28" x14ac:dyDescent="0.2">
      <c r="A231" s="4">
        <v>50</v>
      </c>
      <c r="B231" s="4">
        <v>0</v>
      </c>
      <c r="C231" s="4">
        <v>0</v>
      </c>
      <c r="D231" s="4">
        <v>1</v>
      </c>
      <c r="E231" s="4">
        <v>216</v>
      </c>
      <c r="F231" s="4">
        <f>ROUND(Source!AP222,O231)</f>
        <v>0</v>
      </c>
      <c r="G231" s="4" t="s">
        <v>78</v>
      </c>
      <c r="H231" s="4" t="s">
        <v>79</v>
      </c>
      <c r="I231" s="4"/>
      <c r="J231" s="4"/>
      <c r="K231" s="4">
        <v>216</v>
      </c>
      <c r="L231" s="4">
        <v>8</v>
      </c>
      <c r="M231" s="4">
        <v>3</v>
      </c>
      <c r="N231" s="4" t="s">
        <v>3</v>
      </c>
      <c r="O231" s="4">
        <v>2</v>
      </c>
      <c r="P231" s="4"/>
      <c r="Q231" s="4"/>
      <c r="R231" s="4"/>
      <c r="S231" s="4"/>
      <c r="T231" s="4"/>
      <c r="U231" s="4"/>
      <c r="V231" s="4"/>
      <c r="W231" s="4">
        <v>0</v>
      </c>
      <c r="X231" s="4">
        <v>1</v>
      </c>
      <c r="Y231" s="4">
        <v>0</v>
      </c>
      <c r="Z231" s="4"/>
      <c r="AA231" s="4"/>
      <c r="AB231" s="4"/>
    </row>
    <row r="232" spans="1:28" x14ac:dyDescent="0.2">
      <c r="A232" s="4">
        <v>50</v>
      </c>
      <c r="B232" s="4">
        <v>0</v>
      </c>
      <c r="C232" s="4">
        <v>0</v>
      </c>
      <c r="D232" s="4">
        <v>1</v>
      </c>
      <c r="E232" s="4">
        <v>223</v>
      </c>
      <c r="F232" s="4">
        <f>ROUND(Source!AQ222,O232)</f>
        <v>0</v>
      </c>
      <c r="G232" s="4" t="s">
        <v>80</v>
      </c>
      <c r="H232" s="4" t="s">
        <v>81</v>
      </c>
      <c r="I232" s="4"/>
      <c r="J232" s="4"/>
      <c r="K232" s="4">
        <v>223</v>
      </c>
      <c r="L232" s="4">
        <v>9</v>
      </c>
      <c r="M232" s="4">
        <v>3</v>
      </c>
      <c r="N232" s="4" t="s">
        <v>3</v>
      </c>
      <c r="O232" s="4">
        <v>2</v>
      </c>
      <c r="P232" s="4"/>
      <c r="Q232" s="4"/>
      <c r="R232" s="4"/>
      <c r="S232" s="4"/>
      <c r="T232" s="4"/>
      <c r="U232" s="4"/>
      <c r="V232" s="4"/>
      <c r="W232" s="4">
        <v>0</v>
      </c>
      <c r="X232" s="4">
        <v>1</v>
      </c>
      <c r="Y232" s="4">
        <v>0</v>
      </c>
      <c r="Z232" s="4"/>
      <c r="AA232" s="4"/>
      <c r="AB232" s="4"/>
    </row>
    <row r="233" spans="1:28" x14ac:dyDescent="0.2">
      <c r="A233" s="4">
        <v>50</v>
      </c>
      <c r="B233" s="4">
        <v>0</v>
      </c>
      <c r="C233" s="4">
        <v>0</v>
      </c>
      <c r="D233" s="4">
        <v>1</v>
      </c>
      <c r="E233" s="4">
        <v>229</v>
      </c>
      <c r="F233" s="4">
        <f>ROUND(Source!AZ222,O233)</f>
        <v>0</v>
      </c>
      <c r="G233" s="4" t="s">
        <v>82</v>
      </c>
      <c r="H233" s="4" t="s">
        <v>83</v>
      </c>
      <c r="I233" s="4"/>
      <c r="J233" s="4"/>
      <c r="K233" s="4">
        <v>229</v>
      </c>
      <c r="L233" s="4">
        <v>10</v>
      </c>
      <c r="M233" s="4">
        <v>3</v>
      </c>
      <c r="N233" s="4" t="s">
        <v>3</v>
      </c>
      <c r="O233" s="4">
        <v>2</v>
      </c>
      <c r="P233" s="4"/>
      <c r="Q233" s="4"/>
      <c r="R233" s="4"/>
      <c r="S233" s="4"/>
      <c r="T233" s="4"/>
      <c r="U233" s="4"/>
      <c r="V233" s="4"/>
      <c r="W233" s="4">
        <v>0</v>
      </c>
      <c r="X233" s="4">
        <v>1</v>
      </c>
      <c r="Y233" s="4">
        <v>0</v>
      </c>
      <c r="Z233" s="4"/>
      <c r="AA233" s="4"/>
      <c r="AB233" s="4"/>
    </row>
    <row r="234" spans="1:28" x14ac:dyDescent="0.2">
      <c r="A234" s="4">
        <v>50</v>
      </c>
      <c r="B234" s="4">
        <v>0</v>
      </c>
      <c r="C234" s="4">
        <v>0</v>
      </c>
      <c r="D234" s="4">
        <v>1</v>
      </c>
      <c r="E234" s="4">
        <v>203</v>
      </c>
      <c r="F234" s="4">
        <f>ROUND(Source!Q222,O234)</f>
        <v>3127.2</v>
      </c>
      <c r="G234" s="4" t="s">
        <v>84</v>
      </c>
      <c r="H234" s="4" t="s">
        <v>85</v>
      </c>
      <c r="I234" s="4"/>
      <c r="J234" s="4"/>
      <c r="K234" s="4">
        <v>203</v>
      </c>
      <c r="L234" s="4">
        <v>11</v>
      </c>
      <c r="M234" s="4">
        <v>3</v>
      </c>
      <c r="N234" s="4" t="s">
        <v>3</v>
      </c>
      <c r="O234" s="4">
        <v>2</v>
      </c>
      <c r="P234" s="4"/>
      <c r="Q234" s="4"/>
      <c r="R234" s="4"/>
      <c r="S234" s="4"/>
      <c r="T234" s="4"/>
      <c r="U234" s="4"/>
      <c r="V234" s="4"/>
      <c r="W234" s="4">
        <v>3127.2</v>
      </c>
      <c r="X234" s="4">
        <v>1</v>
      </c>
      <c r="Y234" s="4">
        <v>3127.2</v>
      </c>
      <c r="Z234" s="4"/>
      <c r="AA234" s="4"/>
      <c r="AB234" s="4"/>
    </row>
    <row r="235" spans="1:28" x14ac:dyDescent="0.2">
      <c r="A235" s="4">
        <v>50</v>
      </c>
      <c r="B235" s="4">
        <v>0</v>
      </c>
      <c r="C235" s="4">
        <v>0</v>
      </c>
      <c r="D235" s="4">
        <v>1</v>
      </c>
      <c r="E235" s="4">
        <v>231</v>
      </c>
      <c r="F235" s="4">
        <f>ROUND(Source!BB222,O235)</f>
        <v>0</v>
      </c>
      <c r="G235" s="4" t="s">
        <v>86</v>
      </c>
      <c r="H235" s="4" t="s">
        <v>87</v>
      </c>
      <c r="I235" s="4"/>
      <c r="J235" s="4"/>
      <c r="K235" s="4">
        <v>231</v>
      </c>
      <c r="L235" s="4">
        <v>12</v>
      </c>
      <c r="M235" s="4">
        <v>3</v>
      </c>
      <c r="N235" s="4" t="s">
        <v>3</v>
      </c>
      <c r="O235" s="4">
        <v>2</v>
      </c>
      <c r="P235" s="4"/>
      <c r="Q235" s="4"/>
      <c r="R235" s="4"/>
      <c r="S235" s="4"/>
      <c r="T235" s="4"/>
      <c r="U235" s="4"/>
      <c r="V235" s="4"/>
      <c r="W235" s="4">
        <v>0</v>
      </c>
      <c r="X235" s="4">
        <v>1</v>
      </c>
      <c r="Y235" s="4">
        <v>0</v>
      </c>
      <c r="Z235" s="4"/>
      <c r="AA235" s="4"/>
      <c r="AB235" s="4"/>
    </row>
    <row r="236" spans="1:28" x14ac:dyDescent="0.2">
      <c r="A236" s="4">
        <v>50</v>
      </c>
      <c r="B236" s="4">
        <v>0</v>
      </c>
      <c r="C236" s="4">
        <v>0</v>
      </c>
      <c r="D236" s="4">
        <v>1</v>
      </c>
      <c r="E236" s="4">
        <v>204</v>
      </c>
      <c r="F236" s="4">
        <f>ROUND(Source!R222,O236)</f>
        <v>1982.88</v>
      </c>
      <c r="G236" s="4" t="s">
        <v>88</v>
      </c>
      <c r="H236" s="4" t="s">
        <v>89</v>
      </c>
      <c r="I236" s="4"/>
      <c r="J236" s="4"/>
      <c r="K236" s="4">
        <v>204</v>
      </c>
      <c r="L236" s="4">
        <v>13</v>
      </c>
      <c r="M236" s="4">
        <v>3</v>
      </c>
      <c r="N236" s="4" t="s">
        <v>3</v>
      </c>
      <c r="O236" s="4">
        <v>2</v>
      </c>
      <c r="P236" s="4"/>
      <c r="Q236" s="4"/>
      <c r="R236" s="4"/>
      <c r="S236" s="4"/>
      <c r="T236" s="4"/>
      <c r="U236" s="4"/>
      <c r="V236" s="4"/>
      <c r="W236" s="4">
        <v>1982.88</v>
      </c>
      <c r="X236" s="4">
        <v>1</v>
      </c>
      <c r="Y236" s="4">
        <v>1982.88</v>
      </c>
      <c r="Z236" s="4"/>
      <c r="AA236" s="4"/>
      <c r="AB236" s="4"/>
    </row>
    <row r="237" spans="1:28" x14ac:dyDescent="0.2">
      <c r="A237" s="4">
        <v>50</v>
      </c>
      <c r="B237" s="4">
        <v>0</v>
      </c>
      <c r="C237" s="4">
        <v>0</v>
      </c>
      <c r="D237" s="4">
        <v>1</v>
      </c>
      <c r="E237" s="4">
        <v>205</v>
      </c>
      <c r="F237" s="4">
        <f>ROUND(Source!S222,O237)</f>
        <v>24840.34</v>
      </c>
      <c r="G237" s="4" t="s">
        <v>90</v>
      </c>
      <c r="H237" s="4" t="s">
        <v>91</v>
      </c>
      <c r="I237" s="4"/>
      <c r="J237" s="4"/>
      <c r="K237" s="4">
        <v>205</v>
      </c>
      <c r="L237" s="4">
        <v>14</v>
      </c>
      <c r="M237" s="4">
        <v>3</v>
      </c>
      <c r="N237" s="4" t="s">
        <v>3</v>
      </c>
      <c r="O237" s="4">
        <v>2</v>
      </c>
      <c r="P237" s="4"/>
      <c r="Q237" s="4"/>
      <c r="R237" s="4"/>
      <c r="S237" s="4"/>
      <c r="T237" s="4"/>
      <c r="U237" s="4"/>
      <c r="V237" s="4"/>
      <c r="W237" s="4">
        <v>24840.34</v>
      </c>
      <c r="X237" s="4">
        <v>1</v>
      </c>
      <c r="Y237" s="4">
        <v>24840.34</v>
      </c>
      <c r="Z237" s="4"/>
      <c r="AA237" s="4"/>
      <c r="AB237" s="4"/>
    </row>
    <row r="238" spans="1:28" x14ac:dyDescent="0.2">
      <c r="A238" s="4">
        <v>50</v>
      </c>
      <c r="B238" s="4">
        <v>0</v>
      </c>
      <c r="C238" s="4">
        <v>0</v>
      </c>
      <c r="D238" s="4">
        <v>1</v>
      </c>
      <c r="E238" s="4">
        <v>232</v>
      </c>
      <c r="F238" s="4">
        <f>ROUND(Source!BC222,O238)</f>
        <v>0</v>
      </c>
      <c r="G238" s="4" t="s">
        <v>92</v>
      </c>
      <c r="H238" s="4" t="s">
        <v>93</v>
      </c>
      <c r="I238" s="4"/>
      <c r="J238" s="4"/>
      <c r="K238" s="4">
        <v>232</v>
      </c>
      <c r="L238" s="4">
        <v>15</v>
      </c>
      <c r="M238" s="4">
        <v>3</v>
      </c>
      <c r="N238" s="4" t="s">
        <v>3</v>
      </c>
      <c r="O238" s="4">
        <v>2</v>
      </c>
      <c r="P238" s="4"/>
      <c r="Q238" s="4"/>
      <c r="R238" s="4"/>
      <c r="S238" s="4"/>
      <c r="T238" s="4"/>
      <c r="U238" s="4"/>
      <c r="V238" s="4"/>
      <c r="W238" s="4">
        <v>0</v>
      </c>
      <c r="X238" s="4">
        <v>1</v>
      </c>
      <c r="Y238" s="4">
        <v>0</v>
      </c>
      <c r="Z238" s="4"/>
      <c r="AA238" s="4"/>
      <c r="AB238" s="4"/>
    </row>
    <row r="239" spans="1:28" x14ac:dyDescent="0.2">
      <c r="A239" s="4">
        <v>50</v>
      </c>
      <c r="B239" s="4">
        <v>0</v>
      </c>
      <c r="C239" s="4">
        <v>0</v>
      </c>
      <c r="D239" s="4">
        <v>1</v>
      </c>
      <c r="E239" s="4">
        <v>214</v>
      </c>
      <c r="F239" s="4">
        <f>ROUND(Source!AS222,O239)</f>
        <v>0</v>
      </c>
      <c r="G239" s="4" t="s">
        <v>94</v>
      </c>
      <c r="H239" s="4" t="s">
        <v>95</v>
      </c>
      <c r="I239" s="4"/>
      <c r="J239" s="4"/>
      <c r="K239" s="4">
        <v>214</v>
      </c>
      <c r="L239" s="4">
        <v>16</v>
      </c>
      <c r="M239" s="4">
        <v>3</v>
      </c>
      <c r="N239" s="4" t="s">
        <v>3</v>
      </c>
      <c r="O239" s="4">
        <v>2</v>
      </c>
      <c r="P239" s="4"/>
      <c r="Q239" s="4"/>
      <c r="R239" s="4"/>
      <c r="S239" s="4"/>
      <c r="T239" s="4"/>
      <c r="U239" s="4"/>
      <c r="V239" s="4"/>
      <c r="W239" s="4">
        <v>0</v>
      </c>
      <c r="X239" s="4">
        <v>1</v>
      </c>
      <c r="Y239" s="4">
        <v>0</v>
      </c>
      <c r="Z239" s="4"/>
      <c r="AA239" s="4"/>
      <c r="AB239" s="4"/>
    </row>
    <row r="240" spans="1:28" x14ac:dyDescent="0.2">
      <c r="A240" s="4">
        <v>50</v>
      </c>
      <c r="B240" s="4">
        <v>0</v>
      </c>
      <c r="C240" s="4">
        <v>0</v>
      </c>
      <c r="D240" s="4">
        <v>1</v>
      </c>
      <c r="E240" s="4">
        <v>215</v>
      </c>
      <c r="F240" s="4">
        <f>ROUND(Source!AT222,O240)</f>
        <v>0</v>
      </c>
      <c r="G240" s="4" t="s">
        <v>96</v>
      </c>
      <c r="H240" s="4" t="s">
        <v>97</v>
      </c>
      <c r="I240" s="4"/>
      <c r="J240" s="4"/>
      <c r="K240" s="4">
        <v>215</v>
      </c>
      <c r="L240" s="4">
        <v>17</v>
      </c>
      <c r="M240" s="4">
        <v>3</v>
      </c>
      <c r="N240" s="4" t="s">
        <v>3</v>
      </c>
      <c r="O240" s="4">
        <v>2</v>
      </c>
      <c r="P240" s="4"/>
      <c r="Q240" s="4"/>
      <c r="R240" s="4"/>
      <c r="S240" s="4"/>
      <c r="T240" s="4"/>
      <c r="U240" s="4"/>
      <c r="V240" s="4"/>
      <c r="W240" s="4">
        <v>0</v>
      </c>
      <c r="X240" s="4">
        <v>1</v>
      </c>
      <c r="Y240" s="4">
        <v>0</v>
      </c>
      <c r="Z240" s="4"/>
      <c r="AA240" s="4"/>
      <c r="AB240" s="4"/>
    </row>
    <row r="241" spans="1:245" x14ac:dyDescent="0.2">
      <c r="A241" s="4">
        <v>50</v>
      </c>
      <c r="B241" s="4">
        <v>0</v>
      </c>
      <c r="C241" s="4">
        <v>0</v>
      </c>
      <c r="D241" s="4">
        <v>1</v>
      </c>
      <c r="E241" s="4">
        <v>217</v>
      </c>
      <c r="F241" s="4">
        <f>ROUND(Source!AU222,O241)</f>
        <v>50232.44</v>
      </c>
      <c r="G241" s="4" t="s">
        <v>98</v>
      </c>
      <c r="H241" s="4" t="s">
        <v>99</v>
      </c>
      <c r="I241" s="4"/>
      <c r="J241" s="4"/>
      <c r="K241" s="4">
        <v>217</v>
      </c>
      <c r="L241" s="4">
        <v>18</v>
      </c>
      <c r="M241" s="4">
        <v>3</v>
      </c>
      <c r="N241" s="4" t="s">
        <v>3</v>
      </c>
      <c r="O241" s="4">
        <v>2</v>
      </c>
      <c r="P241" s="4"/>
      <c r="Q241" s="4"/>
      <c r="R241" s="4"/>
      <c r="S241" s="4"/>
      <c r="T241" s="4"/>
      <c r="U241" s="4"/>
      <c r="V241" s="4"/>
      <c r="W241" s="4">
        <v>50232.44</v>
      </c>
      <c r="X241" s="4">
        <v>1</v>
      </c>
      <c r="Y241" s="4">
        <v>50232.44</v>
      </c>
      <c r="Z241" s="4"/>
      <c r="AA241" s="4"/>
      <c r="AB241" s="4"/>
    </row>
    <row r="242" spans="1:245" x14ac:dyDescent="0.2">
      <c r="A242" s="4">
        <v>50</v>
      </c>
      <c r="B242" s="4">
        <v>0</v>
      </c>
      <c r="C242" s="4">
        <v>0</v>
      </c>
      <c r="D242" s="4">
        <v>1</v>
      </c>
      <c r="E242" s="4">
        <v>230</v>
      </c>
      <c r="F242" s="4">
        <f>ROUND(Source!BA222,O242)</f>
        <v>0</v>
      </c>
      <c r="G242" s="4" t="s">
        <v>100</v>
      </c>
      <c r="H242" s="4" t="s">
        <v>101</v>
      </c>
      <c r="I242" s="4"/>
      <c r="J242" s="4"/>
      <c r="K242" s="4">
        <v>230</v>
      </c>
      <c r="L242" s="4">
        <v>19</v>
      </c>
      <c r="M242" s="4">
        <v>3</v>
      </c>
      <c r="N242" s="4" t="s">
        <v>3</v>
      </c>
      <c r="O242" s="4">
        <v>2</v>
      </c>
      <c r="P242" s="4"/>
      <c r="Q242" s="4"/>
      <c r="R242" s="4"/>
      <c r="S242" s="4"/>
      <c r="T242" s="4"/>
      <c r="U242" s="4"/>
      <c r="V242" s="4"/>
      <c r="W242" s="4">
        <v>0</v>
      </c>
      <c r="X242" s="4">
        <v>1</v>
      </c>
      <c r="Y242" s="4">
        <v>0</v>
      </c>
      <c r="Z242" s="4"/>
      <c r="AA242" s="4"/>
      <c r="AB242" s="4"/>
    </row>
    <row r="243" spans="1:245" x14ac:dyDescent="0.2">
      <c r="A243" s="4">
        <v>50</v>
      </c>
      <c r="B243" s="4">
        <v>0</v>
      </c>
      <c r="C243" s="4">
        <v>0</v>
      </c>
      <c r="D243" s="4">
        <v>1</v>
      </c>
      <c r="E243" s="4">
        <v>206</v>
      </c>
      <c r="F243" s="4">
        <f>ROUND(Source!T222,O243)</f>
        <v>0</v>
      </c>
      <c r="G243" s="4" t="s">
        <v>102</v>
      </c>
      <c r="H243" s="4" t="s">
        <v>103</v>
      </c>
      <c r="I243" s="4"/>
      <c r="J243" s="4"/>
      <c r="K243" s="4">
        <v>206</v>
      </c>
      <c r="L243" s="4">
        <v>20</v>
      </c>
      <c r="M243" s="4">
        <v>3</v>
      </c>
      <c r="N243" s="4" t="s">
        <v>3</v>
      </c>
      <c r="O243" s="4">
        <v>2</v>
      </c>
      <c r="P243" s="4"/>
      <c r="Q243" s="4"/>
      <c r="R243" s="4"/>
      <c r="S243" s="4"/>
      <c r="T243" s="4"/>
      <c r="U243" s="4"/>
      <c r="V243" s="4"/>
      <c r="W243" s="4">
        <v>0</v>
      </c>
      <c r="X243" s="4">
        <v>1</v>
      </c>
      <c r="Y243" s="4">
        <v>0</v>
      </c>
      <c r="Z243" s="4"/>
      <c r="AA243" s="4"/>
      <c r="AB243" s="4"/>
    </row>
    <row r="244" spans="1:245" x14ac:dyDescent="0.2">
      <c r="A244" s="4">
        <v>50</v>
      </c>
      <c r="B244" s="4">
        <v>0</v>
      </c>
      <c r="C244" s="4">
        <v>0</v>
      </c>
      <c r="D244" s="4">
        <v>1</v>
      </c>
      <c r="E244" s="4">
        <v>207</v>
      </c>
      <c r="F244" s="4">
        <f>Source!U222</f>
        <v>32.8185</v>
      </c>
      <c r="G244" s="4" t="s">
        <v>104</v>
      </c>
      <c r="H244" s="4" t="s">
        <v>105</v>
      </c>
      <c r="I244" s="4"/>
      <c r="J244" s="4"/>
      <c r="K244" s="4">
        <v>207</v>
      </c>
      <c r="L244" s="4">
        <v>21</v>
      </c>
      <c r="M244" s="4">
        <v>3</v>
      </c>
      <c r="N244" s="4" t="s">
        <v>3</v>
      </c>
      <c r="O244" s="4">
        <v>-1</v>
      </c>
      <c r="P244" s="4"/>
      <c r="Q244" s="4"/>
      <c r="R244" s="4"/>
      <c r="S244" s="4"/>
      <c r="T244" s="4"/>
      <c r="U244" s="4"/>
      <c r="V244" s="4"/>
      <c r="W244" s="4">
        <v>32.8185</v>
      </c>
      <c r="X244" s="4">
        <v>1</v>
      </c>
      <c r="Y244" s="4">
        <v>32.8185</v>
      </c>
      <c r="Z244" s="4"/>
      <c r="AA244" s="4"/>
      <c r="AB244" s="4"/>
    </row>
    <row r="245" spans="1:245" x14ac:dyDescent="0.2">
      <c r="A245" s="4">
        <v>50</v>
      </c>
      <c r="B245" s="4">
        <v>0</v>
      </c>
      <c r="C245" s="4">
        <v>0</v>
      </c>
      <c r="D245" s="4">
        <v>1</v>
      </c>
      <c r="E245" s="4">
        <v>208</v>
      </c>
      <c r="F245" s="4">
        <f>Source!V222</f>
        <v>0</v>
      </c>
      <c r="G245" s="4" t="s">
        <v>106</v>
      </c>
      <c r="H245" s="4" t="s">
        <v>107</v>
      </c>
      <c r="I245" s="4"/>
      <c r="J245" s="4"/>
      <c r="K245" s="4">
        <v>208</v>
      </c>
      <c r="L245" s="4">
        <v>22</v>
      </c>
      <c r="M245" s="4">
        <v>3</v>
      </c>
      <c r="N245" s="4" t="s">
        <v>3</v>
      </c>
      <c r="O245" s="4">
        <v>-1</v>
      </c>
      <c r="P245" s="4"/>
      <c r="Q245" s="4"/>
      <c r="R245" s="4"/>
      <c r="S245" s="4"/>
      <c r="T245" s="4"/>
      <c r="U245" s="4"/>
      <c r="V245" s="4"/>
      <c r="W245" s="4">
        <v>0</v>
      </c>
      <c r="X245" s="4">
        <v>1</v>
      </c>
      <c r="Y245" s="4">
        <v>0</v>
      </c>
      <c r="Z245" s="4"/>
      <c r="AA245" s="4"/>
      <c r="AB245" s="4"/>
    </row>
    <row r="246" spans="1:245" x14ac:dyDescent="0.2">
      <c r="A246" s="4">
        <v>50</v>
      </c>
      <c r="B246" s="4">
        <v>0</v>
      </c>
      <c r="C246" s="4">
        <v>0</v>
      </c>
      <c r="D246" s="4">
        <v>1</v>
      </c>
      <c r="E246" s="4">
        <v>209</v>
      </c>
      <c r="F246" s="4">
        <f>ROUND(Source!W222,O246)</f>
        <v>0</v>
      </c>
      <c r="G246" s="4" t="s">
        <v>108</v>
      </c>
      <c r="H246" s="4" t="s">
        <v>109</v>
      </c>
      <c r="I246" s="4"/>
      <c r="J246" s="4"/>
      <c r="K246" s="4">
        <v>209</v>
      </c>
      <c r="L246" s="4">
        <v>23</v>
      </c>
      <c r="M246" s="4">
        <v>3</v>
      </c>
      <c r="N246" s="4" t="s">
        <v>3</v>
      </c>
      <c r="O246" s="4">
        <v>2</v>
      </c>
      <c r="P246" s="4"/>
      <c r="Q246" s="4"/>
      <c r="R246" s="4"/>
      <c r="S246" s="4"/>
      <c r="T246" s="4"/>
      <c r="U246" s="4"/>
      <c r="V246" s="4"/>
      <c r="W246" s="4">
        <v>0</v>
      </c>
      <c r="X246" s="4">
        <v>1</v>
      </c>
      <c r="Y246" s="4">
        <v>0</v>
      </c>
      <c r="Z246" s="4"/>
      <c r="AA246" s="4"/>
      <c r="AB246" s="4"/>
    </row>
    <row r="247" spans="1:245" x14ac:dyDescent="0.2">
      <c r="A247" s="4">
        <v>50</v>
      </c>
      <c r="B247" s="4">
        <v>0</v>
      </c>
      <c r="C247" s="4">
        <v>0</v>
      </c>
      <c r="D247" s="4">
        <v>1</v>
      </c>
      <c r="E247" s="4">
        <v>233</v>
      </c>
      <c r="F247" s="4">
        <f>ROUND(Source!BD222,O247)</f>
        <v>0</v>
      </c>
      <c r="G247" s="4" t="s">
        <v>110</v>
      </c>
      <c r="H247" s="4" t="s">
        <v>111</v>
      </c>
      <c r="I247" s="4"/>
      <c r="J247" s="4"/>
      <c r="K247" s="4">
        <v>233</v>
      </c>
      <c r="L247" s="4">
        <v>24</v>
      </c>
      <c r="M247" s="4">
        <v>3</v>
      </c>
      <c r="N247" s="4" t="s">
        <v>3</v>
      </c>
      <c r="O247" s="4">
        <v>2</v>
      </c>
      <c r="P247" s="4"/>
      <c r="Q247" s="4"/>
      <c r="R247" s="4"/>
      <c r="S247" s="4"/>
      <c r="T247" s="4"/>
      <c r="U247" s="4"/>
      <c r="V247" s="4"/>
      <c r="W247" s="4">
        <v>0</v>
      </c>
      <c r="X247" s="4">
        <v>1</v>
      </c>
      <c r="Y247" s="4">
        <v>0</v>
      </c>
      <c r="Z247" s="4"/>
      <c r="AA247" s="4"/>
      <c r="AB247" s="4"/>
    </row>
    <row r="248" spans="1:245" x14ac:dyDescent="0.2">
      <c r="A248" s="4">
        <v>50</v>
      </c>
      <c r="B248" s="4">
        <v>0</v>
      </c>
      <c r="C248" s="4">
        <v>0</v>
      </c>
      <c r="D248" s="4">
        <v>1</v>
      </c>
      <c r="E248" s="4">
        <v>210</v>
      </c>
      <c r="F248" s="4">
        <f>ROUND(Source!X222,O248)</f>
        <v>17388.23</v>
      </c>
      <c r="G248" s="4" t="s">
        <v>112</v>
      </c>
      <c r="H248" s="4" t="s">
        <v>113</v>
      </c>
      <c r="I248" s="4"/>
      <c r="J248" s="4"/>
      <c r="K248" s="4">
        <v>210</v>
      </c>
      <c r="L248" s="4">
        <v>25</v>
      </c>
      <c r="M248" s="4">
        <v>3</v>
      </c>
      <c r="N248" s="4" t="s">
        <v>3</v>
      </c>
      <c r="O248" s="4">
        <v>2</v>
      </c>
      <c r="P248" s="4"/>
      <c r="Q248" s="4"/>
      <c r="R248" s="4"/>
      <c r="S248" s="4"/>
      <c r="T248" s="4"/>
      <c r="U248" s="4"/>
      <c r="V248" s="4"/>
      <c r="W248" s="4">
        <v>17388.23</v>
      </c>
      <c r="X248" s="4">
        <v>1</v>
      </c>
      <c r="Y248" s="4">
        <v>17388.23</v>
      </c>
      <c r="Z248" s="4"/>
      <c r="AA248" s="4"/>
      <c r="AB248" s="4"/>
    </row>
    <row r="249" spans="1:245" x14ac:dyDescent="0.2">
      <c r="A249" s="4">
        <v>50</v>
      </c>
      <c r="B249" s="4">
        <v>0</v>
      </c>
      <c r="C249" s="4">
        <v>0</v>
      </c>
      <c r="D249" s="4">
        <v>1</v>
      </c>
      <c r="E249" s="4">
        <v>211</v>
      </c>
      <c r="F249" s="4">
        <f>ROUND(Source!Y222,O249)</f>
        <v>2484.04</v>
      </c>
      <c r="G249" s="4" t="s">
        <v>114</v>
      </c>
      <c r="H249" s="4" t="s">
        <v>115</v>
      </c>
      <c r="I249" s="4"/>
      <c r="J249" s="4"/>
      <c r="K249" s="4">
        <v>211</v>
      </c>
      <c r="L249" s="4">
        <v>26</v>
      </c>
      <c r="M249" s="4">
        <v>3</v>
      </c>
      <c r="N249" s="4" t="s">
        <v>3</v>
      </c>
      <c r="O249" s="4">
        <v>2</v>
      </c>
      <c r="P249" s="4"/>
      <c r="Q249" s="4"/>
      <c r="R249" s="4"/>
      <c r="S249" s="4"/>
      <c r="T249" s="4"/>
      <c r="U249" s="4"/>
      <c r="V249" s="4"/>
      <c r="W249" s="4">
        <v>2484.04</v>
      </c>
      <c r="X249" s="4">
        <v>1</v>
      </c>
      <c r="Y249" s="4">
        <v>2484.04</v>
      </c>
      <c r="Z249" s="4"/>
      <c r="AA249" s="4"/>
      <c r="AB249" s="4"/>
    </row>
    <row r="250" spans="1:245" x14ac:dyDescent="0.2">
      <c r="A250" s="4">
        <v>50</v>
      </c>
      <c r="B250" s="4">
        <v>0</v>
      </c>
      <c r="C250" s="4">
        <v>0</v>
      </c>
      <c r="D250" s="4">
        <v>1</v>
      </c>
      <c r="E250" s="4">
        <v>224</v>
      </c>
      <c r="F250" s="4">
        <f>ROUND(Source!AR222,O250)</f>
        <v>50232.44</v>
      </c>
      <c r="G250" s="4" t="s">
        <v>116</v>
      </c>
      <c r="H250" s="4" t="s">
        <v>117</v>
      </c>
      <c r="I250" s="4"/>
      <c r="J250" s="4"/>
      <c r="K250" s="4">
        <v>224</v>
      </c>
      <c r="L250" s="4">
        <v>27</v>
      </c>
      <c r="M250" s="4">
        <v>3</v>
      </c>
      <c r="N250" s="4" t="s">
        <v>3</v>
      </c>
      <c r="O250" s="4">
        <v>2</v>
      </c>
      <c r="P250" s="4"/>
      <c r="Q250" s="4"/>
      <c r="R250" s="4"/>
      <c r="S250" s="4"/>
      <c r="T250" s="4"/>
      <c r="U250" s="4"/>
      <c r="V250" s="4"/>
      <c r="W250" s="4">
        <v>50232.44</v>
      </c>
      <c r="X250" s="4">
        <v>1</v>
      </c>
      <c r="Y250" s="4">
        <v>50232.44</v>
      </c>
      <c r="Z250" s="4"/>
      <c r="AA250" s="4"/>
      <c r="AB250" s="4"/>
    </row>
    <row r="252" spans="1:245" x14ac:dyDescent="0.2">
      <c r="A252" s="1">
        <v>5</v>
      </c>
      <c r="B252" s="1">
        <v>1</v>
      </c>
      <c r="C252" s="1"/>
      <c r="D252" s="1">
        <f>ROW(A271)</f>
        <v>271</v>
      </c>
      <c r="E252" s="1"/>
      <c r="F252" s="1" t="s">
        <v>14</v>
      </c>
      <c r="G252" s="1" t="s">
        <v>240</v>
      </c>
      <c r="H252" s="1" t="s">
        <v>3</v>
      </c>
      <c r="I252" s="1">
        <v>0</v>
      </c>
      <c r="J252" s="1"/>
      <c r="K252" s="1">
        <v>0</v>
      </c>
      <c r="L252" s="1"/>
      <c r="M252" s="1" t="s">
        <v>3</v>
      </c>
      <c r="N252" s="1"/>
      <c r="O252" s="1"/>
      <c r="P252" s="1"/>
      <c r="Q252" s="1"/>
      <c r="R252" s="1"/>
      <c r="S252" s="1">
        <v>0</v>
      </c>
      <c r="T252" s="1"/>
      <c r="U252" s="1" t="s">
        <v>3</v>
      </c>
      <c r="V252" s="1">
        <v>0</v>
      </c>
      <c r="W252" s="1"/>
      <c r="X252" s="1"/>
      <c r="Y252" s="1"/>
      <c r="Z252" s="1"/>
      <c r="AA252" s="1"/>
      <c r="AB252" s="1" t="s">
        <v>3</v>
      </c>
      <c r="AC252" s="1" t="s">
        <v>3</v>
      </c>
      <c r="AD252" s="1" t="s">
        <v>3</v>
      </c>
      <c r="AE252" s="1" t="s">
        <v>3</v>
      </c>
      <c r="AF252" s="1" t="s">
        <v>3</v>
      </c>
      <c r="AG252" s="1" t="s">
        <v>3</v>
      </c>
      <c r="AH252" s="1"/>
      <c r="AI252" s="1"/>
      <c r="AJ252" s="1"/>
      <c r="AK252" s="1"/>
      <c r="AL252" s="1"/>
      <c r="AM252" s="1"/>
      <c r="AN252" s="1"/>
      <c r="AO252" s="1"/>
      <c r="AP252" s="1" t="s">
        <v>3</v>
      </c>
      <c r="AQ252" s="1" t="s">
        <v>3</v>
      </c>
      <c r="AR252" s="1" t="s">
        <v>3</v>
      </c>
      <c r="AS252" s="1"/>
      <c r="AT252" s="1"/>
      <c r="AU252" s="1"/>
      <c r="AV252" s="1"/>
      <c r="AW252" s="1"/>
      <c r="AX252" s="1"/>
      <c r="AY252" s="1"/>
      <c r="AZ252" s="1" t="s">
        <v>3</v>
      </c>
      <c r="BA252" s="1"/>
      <c r="BB252" s="1" t="s">
        <v>3</v>
      </c>
      <c r="BC252" s="1" t="s">
        <v>3</v>
      </c>
      <c r="BD252" s="1" t="s">
        <v>3</v>
      </c>
      <c r="BE252" s="1" t="s">
        <v>3</v>
      </c>
      <c r="BF252" s="1" t="s">
        <v>3</v>
      </c>
      <c r="BG252" s="1" t="s">
        <v>3</v>
      </c>
      <c r="BH252" s="1" t="s">
        <v>3</v>
      </c>
      <c r="BI252" s="1" t="s">
        <v>3</v>
      </c>
      <c r="BJ252" s="1" t="s">
        <v>3</v>
      </c>
      <c r="BK252" s="1" t="s">
        <v>3</v>
      </c>
      <c r="BL252" s="1" t="s">
        <v>3</v>
      </c>
      <c r="BM252" s="1" t="s">
        <v>3</v>
      </c>
      <c r="BN252" s="1" t="s">
        <v>3</v>
      </c>
      <c r="BO252" s="1" t="s">
        <v>3</v>
      </c>
      <c r="BP252" s="1" t="s">
        <v>3</v>
      </c>
      <c r="BQ252" s="1"/>
      <c r="BR252" s="1"/>
      <c r="BS252" s="1"/>
      <c r="BT252" s="1"/>
      <c r="BU252" s="1"/>
      <c r="BV252" s="1"/>
      <c r="BW252" s="1"/>
      <c r="BX252" s="1">
        <v>0</v>
      </c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>
        <v>0</v>
      </c>
    </row>
    <row r="254" spans="1:245" x14ac:dyDescent="0.2">
      <c r="A254" s="2">
        <v>52</v>
      </c>
      <c r="B254" s="2">
        <f t="shared" ref="B254:G254" si="212">B271</f>
        <v>1</v>
      </c>
      <c r="C254" s="2">
        <f t="shared" si="212"/>
        <v>5</v>
      </c>
      <c r="D254" s="2">
        <f t="shared" si="212"/>
        <v>252</v>
      </c>
      <c r="E254" s="2">
        <f t="shared" si="212"/>
        <v>0</v>
      </c>
      <c r="F254" s="2" t="str">
        <f t="shared" si="212"/>
        <v>Новый подраздел</v>
      </c>
      <c r="G254" s="2" t="str">
        <f t="shared" si="212"/>
        <v>Автоматизация ИТП</v>
      </c>
      <c r="H254" s="2"/>
      <c r="I254" s="2"/>
      <c r="J254" s="2"/>
      <c r="K254" s="2"/>
      <c r="L254" s="2"/>
      <c r="M254" s="2"/>
      <c r="N254" s="2"/>
      <c r="O254" s="2">
        <f t="shared" ref="O254:AT254" si="213">O271</f>
        <v>28064.77</v>
      </c>
      <c r="P254" s="2">
        <f t="shared" si="213"/>
        <v>336.74</v>
      </c>
      <c r="Q254" s="2">
        <f t="shared" si="213"/>
        <v>136.82</v>
      </c>
      <c r="R254" s="2">
        <f t="shared" si="213"/>
        <v>86.75</v>
      </c>
      <c r="S254" s="2">
        <f t="shared" si="213"/>
        <v>27591.21</v>
      </c>
      <c r="T254" s="2">
        <f t="shared" si="213"/>
        <v>0</v>
      </c>
      <c r="U254" s="2">
        <f t="shared" si="213"/>
        <v>41.667000000000002</v>
      </c>
      <c r="V254" s="2">
        <f t="shared" si="213"/>
        <v>0</v>
      </c>
      <c r="W254" s="2">
        <f t="shared" si="213"/>
        <v>0</v>
      </c>
      <c r="X254" s="2">
        <f t="shared" si="213"/>
        <v>19313.86</v>
      </c>
      <c r="Y254" s="2">
        <f t="shared" si="213"/>
        <v>2759.12</v>
      </c>
      <c r="Z254" s="2">
        <f t="shared" si="213"/>
        <v>0</v>
      </c>
      <c r="AA254" s="2">
        <f t="shared" si="213"/>
        <v>0</v>
      </c>
      <c r="AB254" s="2">
        <f t="shared" si="213"/>
        <v>28064.77</v>
      </c>
      <c r="AC254" s="2">
        <f t="shared" si="213"/>
        <v>336.74</v>
      </c>
      <c r="AD254" s="2">
        <f t="shared" si="213"/>
        <v>136.82</v>
      </c>
      <c r="AE254" s="2">
        <f t="shared" si="213"/>
        <v>86.75</v>
      </c>
      <c r="AF254" s="2">
        <f t="shared" si="213"/>
        <v>27591.21</v>
      </c>
      <c r="AG254" s="2">
        <f t="shared" si="213"/>
        <v>0</v>
      </c>
      <c r="AH254" s="2">
        <f t="shared" si="213"/>
        <v>41.667000000000002</v>
      </c>
      <c r="AI254" s="2">
        <f t="shared" si="213"/>
        <v>0</v>
      </c>
      <c r="AJ254" s="2">
        <f t="shared" si="213"/>
        <v>0</v>
      </c>
      <c r="AK254" s="2">
        <f t="shared" si="213"/>
        <v>19313.86</v>
      </c>
      <c r="AL254" s="2">
        <f t="shared" si="213"/>
        <v>2759.12</v>
      </c>
      <c r="AM254" s="2">
        <f t="shared" si="213"/>
        <v>0</v>
      </c>
      <c r="AN254" s="2">
        <f t="shared" si="213"/>
        <v>0</v>
      </c>
      <c r="AO254" s="2">
        <f t="shared" si="213"/>
        <v>0</v>
      </c>
      <c r="AP254" s="2">
        <f t="shared" si="213"/>
        <v>0</v>
      </c>
      <c r="AQ254" s="2">
        <f t="shared" si="213"/>
        <v>0</v>
      </c>
      <c r="AR254" s="2">
        <f t="shared" si="213"/>
        <v>50231.44</v>
      </c>
      <c r="AS254" s="2">
        <f t="shared" si="213"/>
        <v>0</v>
      </c>
      <c r="AT254" s="2">
        <f t="shared" si="213"/>
        <v>0</v>
      </c>
      <c r="AU254" s="2">
        <f t="shared" ref="AU254:BZ254" si="214">AU271</f>
        <v>50231.44</v>
      </c>
      <c r="AV254" s="2">
        <f t="shared" si="214"/>
        <v>336.74</v>
      </c>
      <c r="AW254" s="2">
        <f t="shared" si="214"/>
        <v>336.74</v>
      </c>
      <c r="AX254" s="2">
        <f t="shared" si="214"/>
        <v>0</v>
      </c>
      <c r="AY254" s="2">
        <f t="shared" si="214"/>
        <v>336.74</v>
      </c>
      <c r="AZ254" s="2">
        <f t="shared" si="214"/>
        <v>0</v>
      </c>
      <c r="BA254" s="2">
        <f t="shared" si="214"/>
        <v>0</v>
      </c>
      <c r="BB254" s="2">
        <f t="shared" si="214"/>
        <v>0</v>
      </c>
      <c r="BC254" s="2">
        <f t="shared" si="214"/>
        <v>0</v>
      </c>
      <c r="BD254" s="2">
        <f t="shared" si="214"/>
        <v>0</v>
      </c>
      <c r="BE254" s="2">
        <f t="shared" si="214"/>
        <v>0</v>
      </c>
      <c r="BF254" s="2">
        <f t="shared" si="214"/>
        <v>0</v>
      </c>
      <c r="BG254" s="2">
        <f t="shared" si="214"/>
        <v>0</v>
      </c>
      <c r="BH254" s="2">
        <f t="shared" si="214"/>
        <v>0</v>
      </c>
      <c r="BI254" s="2">
        <f t="shared" si="214"/>
        <v>0</v>
      </c>
      <c r="BJ254" s="2">
        <f t="shared" si="214"/>
        <v>0</v>
      </c>
      <c r="BK254" s="2">
        <f t="shared" si="214"/>
        <v>0</v>
      </c>
      <c r="BL254" s="2">
        <f t="shared" si="214"/>
        <v>0</v>
      </c>
      <c r="BM254" s="2">
        <f t="shared" si="214"/>
        <v>0</v>
      </c>
      <c r="BN254" s="2">
        <f t="shared" si="214"/>
        <v>0</v>
      </c>
      <c r="BO254" s="2">
        <f t="shared" si="214"/>
        <v>0</v>
      </c>
      <c r="BP254" s="2">
        <f t="shared" si="214"/>
        <v>0</v>
      </c>
      <c r="BQ254" s="2">
        <f t="shared" si="214"/>
        <v>0</v>
      </c>
      <c r="BR254" s="2">
        <f t="shared" si="214"/>
        <v>0</v>
      </c>
      <c r="BS254" s="2">
        <f t="shared" si="214"/>
        <v>0</v>
      </c>
      <c r="BT254" s="2">
        <f t="shared" si="214"/>
        <v>0</v>
      </c>
      <c r="BU254" s="2">
        <f t="shared" si="214"/>
        <v>0</v>
      </c>
      <c r="BV254" s="2">
        <f t="shared" si="214"/>
        <v>0</v>
      </c>
      <c r="BW254" s="2">
        <f t="shared" si="214"/>
        <v>0</v>
      </c>
      <c r="BX254" s="2">
        <f t="shared" si="214"/>
        <v>0</v>
      </c>
      <c r="BY254" s="2">
        <f t="shared" si="214"/>
        <v>0</v>
      </c>
      <c r="BZ254" s="2">
        <f t="shared" si="214"/>
        <v>0</v>
      </c>
      <c r="CA254" s="2">
        <f t="shared" ref="CA254:DF254" si="215">CA271</f>
        <v>50231.44</v>
      </c>
      <c r="CB254" s="2">
        <f t="shared" si="215"/>
        <v>0</v>
      </c>
      <c r="CC254" s="2">
        <f t="shared" si="215"/>
        <v>0</v>
      </c>
      <c r="CD254" s="2">
        <f t="shared" si="215"/>
        <v>50231.44</v>
      </c>
      <c r="CE254" s="2">
        <f t="shared" si="215"/>
        <v>336.74</v>
      </c>
      <c r="CF254" s="2">
        <f t="shared" si="215"/>
        <v>336.74</v>
      </c>
      <c r="CG254" s="2">
        <f t="shared" si="215"/>
        <v>0</v>
      </c>
      <c r="CH254" s="2">
        <f t="shared" si="215"/>
        <v>336.74</v>
      </c>
      <c r="CI254" s="2">
        <f t="shared" si="215"/>
        <v>0</v>
      </c>
      <c r="CJ254" s="2">
        <f t="shared" si="215"/>
        <v>0</v>
      </c>
      <c r="CK254" s="2">
        <f t="shared" si="215"/>
        <v>0</v>
      </c>
      <c r="CL254" s="2">
        <f t="shared" si="215"/>
        <v>0</v>
      </c>
      <c r="CM254" s="2">
        <f t="shared" si="215"/>
        <v>0</v>
      </c>
      <c r="CN254" s="2">
        <f t="shared" si="215"/>
        <v>0</v>
      </c>
      <c r="CO254" s="2">
        <f t="shared" si="215"/>
        <v>0</v>
      </c>
      <c r="CP254" s="2">
        <f t="shared" si="215"/>
        <v>0</v>
      </c>
      <c r="CQ254" s="2">
        <f t="shared" si="215"/>
        <v>0</v>
      </c>
      <c r="CR254" s="2">
        <f t="shared" si="215"/>
        <v>0</v>
      </c>
      <c r="CS254" s="2">
        <f t="shared" si="215"/>
        <v>0</v>
      </c>
      <c r="CT254" s="2">
        <f t="shared" si="215"/>
        <v>0</v>
      </c>
      <c r="CU254" s="2">
        <f t="shared" si="215"/>
        <v>0</v>
      </c>
      <c r="CV254" s="2">
        <f t="shared" si="215"/>
        <v>0</v>
      </c>
      <c r="CW254" s="2">
        <f t="shared" si="215"/>
        <v>0</v>
      </c>
      <c r="CX254" s="2">
        <f t="shared" si="215"/>
        <v>0</v>
      </c>
      <c r="CY254" s="2">
        <f t="shared" si="215"/>
        <v>0</v>
      </c>
      <c r="CZ254" s="2">
        <f t="shared" si="215"/>
        <v>0</v>
      </c>
      <c r="DA254" s="2">
        <f t="shared" si="215"/>
        <v>0</v>
      </c>
      <c r="DB254" s="2">
        <f t="shared" si="215"/>
        <v>0</v>
      </c>
      <c r="DC254" s="2">
        <f t="shared" si="215"/>
        <v>0</v>
      </c>
      <c r="DD254" s="2">
        <f t="shared" si="215"/>
        <v>0</v>
      </c>
      <c r="DE254" s="2">
        <f t="shared" si="215"/>
        <v>0</v>
      </c>
      <c r="DF254" s="2">
        <f t="shared" si="215"/>
        <v>0</v>
      </c>
      <c r="DG254" s="3">
        <f t="shared" ref="DG254:EL254" si="216">DG271</f>
        <v>0</v>
      </c>
      <c r="DH254" s="3">
        <f t="shared" si="216"/>
        <v>0</v>
      </c>
      <c r="DI254" s="3">
        <f t="shared" si="216"/>
        <v>0</v>
      </c>
      <c r="DJ254" s="3">
        <f t="shared" si="216"/>
        <v>0</v>
      </c>
      <c r="DK254" s="3">
        <f t="shared" si="216"/>
        <v>0</v>
      </c>
      <c r="DL254" s="3">
        <f t="shared" si="216"/>
        <v>0</v>
      </c>
      <c r="DM254" s="3">
        <f t="shared" si="216"/>
        <v>0</v>
      </c>
      <c r="DN254" s="3">
        <f t="shared" si="216"/>
        <v>0</v>
      </c>
      <c r="DO254" s="3">
        <f t="shared" si="216"/>
        <v>0</v>
      </c>
      <c r="DP254" s="3">
        <f t="shared" si="216"/>
        <v>0</v>
      </c>
      <c r="DQ254" s="3">
        <f t="shared" si="216"/>
        <v>0</v>
      </c>
      <c r="DR254" s="3">
        <f t="shared" si="216"/>
        <v>0</v>
      </c>
      <c r="DS254" s="3">
        <f t="shared" si="216"/>
        <v>0</v>
      </c>
      <c r="DT254" s="3">
        <f t="shared" si="216"/>
        <v>0</v>
      </c>
      <c r="DU254" s="3">
        <f t="shared" si="216"/>
        <v>0</v>
      </c>
      <c r="DV254" s="3">
        <f t="shared" si="216"/>
        <v>0</v>
      </c>
      <c r="DW254" s="3">
        <f t="shared" si="216"/>
        <v>0</v>
      </c>
      <c r="DX254" s="3">
        <f t="shared" si="216"/>
        <v>0</v>
      </c>
      <c r="DY254" s="3">
        <f t="shared" si="216"/>
        <v>0</v>
      </c>
      <c r="DZ254" s="3">
        <f t="shared" si="216"/>
        <v>0</v>
      </c>
      <c r="EA254" s="3">
        <f t="shared" si="216"/>
        <v>0</v>
      </c>
      <c r="EB254" s="3">
        <f t="shared" si="216"/>
        <v>0</v>
      </c>
      <c r="EC254" s="3">
        <f t="shared" si="216"/>
        <v>0</v>
      </c>
      <c r="ED254" s="3">
        <f t="shared" si="216"/>
        <v>0</v>
      </c>
      <c r="EE254" s="3">
        <f t="shared" si="216"/>
        <v>0</v>
      </c>
      <c r="EF254" s="3">
        <f t="shared" si="216"/>
        <v>0</v>
      </c>
      <c r="EG254" s="3">
        <f t="shared" si="216"/>
        <v>0</v>
      </c>
      <c r="EH254" s="3">
        <f t="shared" si="216"/>
        <v>0</v>
      </c>
      <c r="EI254" s="3">
        <f t="shared" si="216"/>
        <v>0</v>
      </c>
      <c r="EJ254" s="3">
        <f t="shared" si="216"/>
        <v>0</v>
      </c>
      <c r="EK254" s="3">
        <f t="shared" si="216"/>
        <v>0</v>
      </c>
      <c r="EL254" s="3">
        <f t="shared" si="216"/>
        <v>0</v>
      </c>
      <c r="EM254" s="3">
        <f t="shared" ref="EM254:FR254" si="217">EM271</f>
        <v>0</v>
      </c>
      <c r="EN254" s="3">
        <f t="shared" si="217"/>
        <v>0</v>
      </c>
      <c r="EO254" s="3">
        <f t="shared" si="217"/>
        <v>0</v>
      </c>
      <c r="EP254" s="3">
        <f t="shared" si="217"/>
        <v>0</v>
      </c>
      <c r="EQ254" s="3">
        <f t="shared" si="217"/>
        <v>0</v>
      </c>
      <c r="ER254" s="3">
        <f t="shared" si="217"/>
        <v>0</v>
      </c>
      <c r="ES254" s="3">
        <f t="shared" si="217"/>
        <v>0</v>
      </c>
      <c r="ET254" s="3">
        <f t="shared" si="217"/>
        <v>0</v>
      </c>
      <c r="EU254" s="3">
        <f t="shared" si="217"/>
        <v>0</v>
      </c>
      <c r="EV254" s="3">
        <f t="shared" si="217"/>
        <v>0</v>
      </c>
      <c r="EW254" s="3">
        <f t="shared" si="217"/>
        <v>0</v>
      </c>
      <c r="EX254" s="3">
        <f t="shared" si="217"/>
        <v>0</v>
      </c>
      <c r="EY254" s="3">
        <f t="shared" si="217"/>
        <v>0</v>
      </c>
      <c r="EZ254" s="3">
        <f t="shared" si="217"/>
        <v>0</v>
      </c>
      <c r="FA254" s="3">
        <f t="shared" si="217"/>
        <v>0</v>
      </c>
      <c r="FB254" s="3">
        <f t="shared" si="217"/>
        <v>0</v>
      </c>
      <c r="FC254" s="3">
        <f t="shared" si="217"/>
        <v>0</v>
      </c>
      <c r="FD254" s="3">
        <f t="shared" si="217"/>
        <v>0</v>
      </c>
      <c r="FE254" s="3">
        <f t="shared" si="217"/>
        <v>0</v>
      </c>
      <c r="FF254" s="3">
        <f t="shared" si="217"/>
        <v>0</v>
      </c>
      <c r="FG254" s="3">
        <f t="shared" si="217"/>
        <v>0</v>
      </c>
      <c r="FH254" s="3">
        <f t="shared" si="217"/>
        <v>0</v>
      </c>
      <c r="FI254" s="3">
        <f t="shared" si="217"/>
        <v>0</v>
      </c>
      <c r="FJ254" s="3">
        <f t="shared" si="217"/>
        <v>0</v>
      </c>
      <c r="FK254" s="3">
        <f t="shared" si="217"/>
        <v>0</v>
      </c>
      <c r="FL254" s="3">
        <f t="shared" si="217"/>
        <v>0</v>
      </c>
      <c r="FM254" s="3">
        <f t="shared" si="217"/>
        <v>0</v>
      </c>
      <c r="FN254" s="3">
        <f t="shared" si="217"/>
        <v>0</v>
      </c>
      <c r="FO254" s="3">
        <f t="shared" si="217"/>
        <v>0</v>
      </c>
      <c r="FP254" s="3">
        <f t="shared" si="217"/>
        <v>0</v>
      </c>
      <c r="FQ254" s="3">
        <f t="shared" si="217"/>
        <v>0</v>
      </c>
      <c r="FR254" s="3">
        <f t="shared" si="217"/>
        <v>0</v>
      </c>
      <c r="FS254" s="3">
        <f t="shared" ref="FS254:GX254" si="218">FS271</f>
        <v>0</v>
      </c>
      <c r="FT254" s="3">
        <f t="shared" si="218"/>
        <v>0</v>
      </c>
      <c r="FU254" s="3">
        <f t="shared" si="218"/>
        <v>0</v>
      </c>
      <c r="FV254" s="3">
        <f t="shared" si="218"/>
        <v>0</v>
      </c>
      <c r="FW254" s="3">
        <f t="shared" si="218"/>
        <v>0</v>
      </c>
      <c r="FX254" s="3">
        <f t="shared" si="218"/>
        <v>0</v>
      </c>
      <c r="FY254" s="3">
        <f t="shared" si="218"/>
        <v>0</v>
      </c>
      <c r="FZ254" s="3">
        <f t="shared" si="218"/>
        <v>0</v>
      </c>
      <c r="GA254" s="3">
        <f t="shared" si="218"/>
        <v>0</v>
      </c>
      <c r="GB254" s="3">
        <f t="shared" si="218"/>
        <v>0</v>
      </c>
      <c r="GC254" s="3">
        <f t="shared" si="218"/>
        <v>0</v>
      </c>
      <c r="GD254" s="3">
        <f t="shared" si="218"/>
        <v>0</v>
      </c>
      <c r="GE254" s="3">
        <f t="shared" si="218"/>
        <v>0</v>
      </c>
      <c r="GF254" s="3">
        <f t="shared" si="218"/>
        <v>0</v>
      </c>
      <c r="GG254" s="3">
        <f t="shared" si="218"/>
        <v>0</v>
      </c>
      <c r="GH254" s="3">
        <f t="shared" si="218"/>
        <v>0</v>
      </c>
      <c r="GI254" s="3">
        <f t="shared" si="218"/>
        <v>0</v>
      </c>
      <c r="GJ254" s="3">
        <f t="shared" si="218"/>
        <v>0</v>
      </c>
      <c r="GK254" s="3">
        <f t="shared" si="218"/>
        <v>0</v>
      </c>
      <c r="GL254" s="3">
        <f t="shared" si="218"/>
        <v>0</v>
      </c>
      <c r="GM254" s="3">
        <f t="shared" si="218"/>
        <v>0</v>
      </c>
      <c r="GN254" s="3">
        <f t="shared" si="218"/>
        <v>0</v>
      </c>
      <c r="GO254" s="3">
        <f t="shared" si="218"/>
        <v>0</v>
      </c>
      <c r="GP254" s="3">
        <f t="shared" si="218"/>
        <v>0</v>
      </c>
      <c r="GQ254" s="3">
        <f t="shared" si="218"/>
        <v>0</v>
      </c>
      <c r="GR254" s="3">
        <f t="shared" si="218"/>
        <v>0</v>
      </c>
      <c r="GS254" s="3">
        <f t="shared" si="218"/>
        <v>0</v>
      </c>
      <c r="GT254" s="3">
        <f t="shared" si="218"/>
        <v>0</v>
      </c>
      <c r="GU254" s="3">
        <f t="shared" si="218"/>
        <v>0</v>
      </c>
      <c r="GV254" s="3">
        <f t="shared" si="218"/>
        <v>0</v>
      </c>
      <c r="GW254" s="3">
        <f t="shared" si="218"/>
        <v>0</v>
      </c>
      <c r="GX254" s="3">
        <f t="shared" si="218"/>
        <v>0</v>
      </c>
    </row>
    <row r="256" spans="1:245" x14ac:dyDescent="0.2">
      <c r="A256">
        <v>17</v>
      </c>
      <c r="B256">
        <v>1</v>
      </c>
      <c r="D256">
        <f>ROW(EtalonRes!A130)</f>
        <v>130</v>
      </c>
      <c r="E256" t="s">
        <v>241</v>
      </c>
      <c r="F256" t="s">
        <v>242</v>
      </c>
      <c r="G256" t="s">
        <v>243</v>
      </c>
      <c r="H256" t="s">
        <v>33</v>
      </c>
      <c r="I256">
        <v>1</v>
      </c>
      <c r="J256">
        <v>0</v>
      </c>
      <c r="K256">
        <v>1</v>
      </c>
      <c r="O256">
        <f t="shared" ref="O256:O269" si="219">ROUND(CP256,2)</f>
        <v>608.32000000000005</v>
      </c>
      <c r="P256">
        <f t="shared" ref="P256:P269" si="220">ROUND(CQ256*I256,2)</f>
        <v>0.08</v>
      </c>
      <c r="Q256">
        <f t="shared" ref="Q256:Q269" si="221">ROUND(CR256*I256,2)</f>
        <v>0</v>
      </c>
      <c r="R256">
        <f t="shared" ref="R256:R269" si="222">ROUND(CS256*I256,2)</f>
        <v>0</v>
      </c>
      <c r="S256">
        <f t="shared" ref="S256:S269" si="223">ROUND(CT256*I256,2)</f>
        <v>608.24</v>
      </c>
      <c r="T256">
        <f t="shared" ref="T256:T269" si="224">ROUND(CU256*I256,2)</f>
        <v>0</v>
      </c>
      <c r="U256">
        <f t="shared" ref="U256:U269" si="225">CV256*I256</f>
        <v>1.2</v>
      </c>
      <c r="V256">
        <f t="shared" ref="V256:V269" si="226">CW256*I256</f>
        <v>0</v>
      </c>
      <c r="W256">
        <f t="shared" ref="W256:W269" si="227">ROUND(CX256*I256,2)</f>
        <v>0</v>
      </c>
      <c r="X256">
        <f t="shared" ref="X256:X269" si="228">ROUND(CY256,2)</f>
        <v>425.77</v>
      </c>
      <c r="Y256">
        <f t="shared" ref="Y256:Y269" si="229">ROUND(CZ256,2)</f>
        <v>60.82</v>
      </c>
      <c r="AA256">
        <v>1470944657</v>
      </c>
      <c r="AB256">
        <f t="shared" ref="AB256:AB269" si="230">ROUND((AC256+AD256+AF256),6)</f>
        <v>608.32000000000005</v>
      </c>
      <c r="AC256">
        <f>ROUND(((ES256*4)),6)</f>
        <v>0.08</v>
      </c>
      <c r="AD256">
        <f>ROUND(((((ET256*4))-((EU256*4)))+AE256),6)</f>
        <v>0</v>
      </c>
      <c r="AE256">
        <f t="shared" ref="AE256:AF258" si="231">ROUND(((EU256*4)),6)</f>
        <v>0</v>
      </c>
      <c r="AF256">
        <f t="shared" si="231"/>
        <v>608.24</v>
      </c>
      <c r="AG256">
        <f t="shared" ref="AG256:AG269" si="232">ROUND((AP256),6)</f>
        <v>0</v>
      </c>
      <c r="AH256">
        <f t="shared" ref="AH256:AI258" si="233">((EW256*4))</f>
        <v>1.2</v>
      </c>
      <c r="AI256">
        <f t="shared" si="233"/>
        <v>0</v>
      </c>
      <c r="AJ256">
        <f t="shared" ref="AJ256:AJ269" si="234">(AS256)</f>
        <v>0</v>
      </c>
      <c r="AK256">
        <v>152.08000000000001</v>
      </c>
      <c r="AL256">
        <v>0.02</v>
      </c>
      <c r="AM256">
        <v>0</v>
      </c>
      <c r="AN256">
        <v>0</v>
      </c>
      <c r="AO256">
        <v>152.06</v>
      </c>
      <c r="AP256">
        <v>0</v>
      </c>
      <c r="AQ256">
        <v>0.3</v>
      </c>
      <c r="AR256">
        <v>0</v>
      </c>
      <c r="AS256">
        <v>0</v>
      </c>
      <c r="AT256">
        <v>70</v>
      </c>
      <c r="AU256">
        <v>10</v>
      </c>
      <c r="AV256">
        <v>1</v>
      </c>
      <c r="AW256">
        <v>1</v>
      </c>
      <c r="AZ256">
        <v>1</v>
      </c>
      <c r="BA256">
        <v>1</v>
      </c>
      <c r="BB256">
        <v>1</v>
      </c>
      <c r="BC256">
        <v>1</v>
      </c>
      <c r="BD256" t="s">
        <v>3</v>
      </c>
      <c r="BE256" t="s">
        <v>3</v>
      </c>
      <c r="BF256" t="s">
        <v>3</v>
      </c>
      <c r="BG256" t="s">
        <v>3</v>
      </c>
      <c r="BH256">
        <v>0</v>
      </c>
      <c r="BI256">
        <v>4</v>
      </c>
      <c r="BJ256" t="s">
        <v>244</v>
      </c>
      <c r="BM256">
        <v>0</v>
      </c>
      <c r="BN256">
        <v>0</v>
      </c>
      <c r="BO256" t="s">
        <v>3</v>
      </c>
      <c r="BP256">
        <v>0</v>
      </c>
      <c r="BQ256">
        <v>1</v>
      </c>
      <c r="BR256">
        <v>0</v>
      </c>
      <c r="BS256">
        <v>1</v>
      </c>
      <c r="BT256">
        <v>1</v>
      </c>
      <c r="BU256">
        <v>1</v>
      </c>
      <c r="BV256">
        <v>1</v>
      </c>
      <c r="BW256">
        <v>1</v>
      </c>
      <c r="BX256">
        <v>1</v>
      </c>
      <c r="BY256" t="s">
        <v>3</v>
      </c>
      <c r="BZ256">
        <v>70</v>
      </c>
      <c r="CA256">
        <v>10</v>
      </c>
      <c r="CB256" t="s">
        <v>3</v>
      </c>
      <c r="CE256">
        <v>0</v>
      </c>
      <c r="CF256">
        <v>0</v>
      </c>
      <c r="CG256">
        <v>0</v>
      </c>
      <c r="CM256">
        <v>0</v>
      </c>
      <c r="CN256" t="s">
        <v>3</v>
      </c>
      <c r="CO256">
        <v>0</v>
      </c>
      <c r="CP256">
        <f t="shared" ref="CP256:CP269" si="235">(P256+Q256+S256)</f>
        <v>608.32000000000005</v>
      </c>
      <c r="CQ256">
        <f t="shared" ref="CQ256:CQ269" si="236">(AC256*BC256*AW256)</f>
        <v>0.08</v>
      </c>
      <c r="CR256">
        <f>(((((ET256*4))*BB256-((EU256*4))*BS256)+AE256*BS256)*AV256)</f>
        <v>0</v>
      </c>
      <c r="CS256">
        <f t="shared" ref="CS256:CS269" si="237">(AE256*BS256*AV256)</f>
        <v>0</v>
      </c>
      <c r="CT256">
        <f t="shared" ref="CT256:CT269" si="238">(AF256*BA256*AV256)</f>
        <v>608.24</v>
      </c>
      <c r="CU256">
        <f t="shared" ref="CU256:CU269" si="239">AG256</f>
        <v>0</v>
      </c>
      <c r="CV256">
        <f t="shared" ref="CV256:CV269" si="240">(AH256*AV256)</f>
        <v>1.2</v>
      </c>
      <c r="CW256">
        <f t="shared" ref="CW256:CW269" si="241">AI256</f>
        <v>0</v>
      </c>
      <c r="CX256">
        <f t="shared" ref="CX256:CX269" si="242">AJ256</f>
        <v>0</v>
      </c>
      <c r="CY256">
        <f t="shared" ref="CY256:CY269" si="243">((S256*BZ256)/100)</f>
        <v>425.76800000000003</v>
      </c>
      <c r="CZ256">
        <f t="shared" ref="CZ256:CZ269" si="244">((S256*CA256)/100)</f>
        <v>60.823999999999998</v>
      </c>
      <c r="DC256" t="s">
        <v>3</v>
      </c>
      <c r="DD256" t="s">
        <v>20</v>
      </c>
      <c r="DE256" t="s">
        <v>20</v>
      </c>
      <c r="DF256" t="s">
        <v>20</v>
      </c>
      <c r="DG256" t="s">
        <v>20</v>
      </c>
      <c r="DH256" t="s">
        <v>3</v>
      </c>
      <c r="DI256" t="s">
        <v>20</v>
      </c>
      <c r="DJ256" t="s">
        <v>20</v>
      </c>
      <c r="DK256" t="s">
        <v>3</v>
      </c>
      <c r="DL256" t="s">
        <v>3</v>
      </c>
      <c r="DM256" t="s">
        <v>3</v>
      </c>
      <c r="DN256">
        <v>0</v>
      </c>
      <c r="DO256">
        <v>0</v>
      </c>
      <c r="DP256">
        <v>1</v>
      </c>
      <c r="DQ256">
        <v>1</v>
      </c>
      <c r="DU256">
        <v>16987630</v>
      </c>
      <c r="DV256" t="s">
        <v>33</v>
      </c>
      <c r="DW256" t="s">
        <v>33</v>
      </c>
      <c r="DX256">
        <v>1</v>
      </c>
      <c r="DZ256" t="s">
        <v>3</v>
      </c>
      <c r="EA256" t="s">
        <v>3</v>
      </c>
      <c r="EB256" t="s">
        <v>3</v>
      </c>
      <c r="EC256" t="s">
        <v>3</v>
      </c>
      <c r="EE256">
        <v>1441815344</v>
      </c>
      <c r="EF256">
        <v>1</v>
      </c>
      <c r="EG256" t="s">
        <v>21</v>
      </c>
      <c r="EH256">
        <v>0</v>
      </c>
      <c r="EI256" t="s">
        <v>3</v>
      </c>
      <c r="EJ256">
        <v>4</v>
      </c>
      <c r="EK256">
        <v>0</v>
      </c>
      <c r="EL256" t="s">
        <v>22</v>
      </c>
      <c r="EM256" t="s">
        <v>23</v>
      </c>
      <c r="EO256" t="s">
        <v>3</v>
      </c>
      <c r="EQ256">
        <v>0</v>
      </c>
      <c r="ER256">
        <v>152.08000000000001</v>
      </c>
      <c r="ES256">
        <v>0.02</v>
      </c>
      <c r="ET256">
        <v>0</v>
      </c>
      <c r="EU256">
        <v>0</v>
      </c>
      <c r="EV256">
        <v>152.06</v>
      </c>
      <c r="EW256">
        <v>0.3</v>
      </c>
      <c r="EX256">
        <v>0</v>
      </c>
      <c r="EY256">
        <v>0</v>
      </c>
      <c r="FQ256">
        <v>0</v>
      </c>
      <c r="FR256">
        <f t="shared" ref="FR256:FR269" si="245">ROUND(IF(BI256=3,GM256,0),2)</f>
        <v>0</v>
      </c>
      <c r="FS256">
        <v>0</v>
      </c>
      <c r="FX256">
        <v>70</v>
      </c>
      <c r="FY256">
        <v>10</v>
      </c>
      <c r="GA256" t="s">
        <v>3</v>
      </c>
      <c r="GD256">
        <v>0</v>
      </c>
      <c r="GF256">
        <v>52378466</v>
      </c>
      <c r="GG256">
        <v>2</v>
      </c>
      <c r="GH256">
        <v>1</v>
      </c>
      <c r="GI256">
        <v>-2</v>
      </c>
      <c r="GJ256">
        <v>0</v>
      </c>
      <c r="GK256">
        <f>ROUND(R256*(R12)/100,2)</f>
        <v>0</v>
      </c>
      <c r="GL256">
        <f t="shared" ref="GL256:GL269" si="246">ROUND(IF(AND(BH256=3,BI256=3,FS256&lt;&gt;0),P256,0),2)</f>
        <v>0</v>
      </c>
      <c r="GM256">
        <f t="shared" ref="GM256:GM269" si="247">ROUND(O256+X256+Y256+GK256,2)+GX256</f>
        <v>1094.9100000000001</v>
      </c>
      <c r="GN256">
        <f t="shared" ref="GN256:GN269" si="248">IF(OR(BI256=0,BI256=1),GM256-GX256,0)</f>
        <v>0</v>
      </c>
      <c r="GO256">
        <f t="shared" ref="GO256:GO269" si="249">IF(BI256=2,GM256-GX256,0)</f>
        <v>0</v>
      </c>
      <c r="GP256">
        <f t="shared" ref="GP256:GP269" si="250">IF(BI256=4,GM256-GX256,0)</f>
        <v>1094.9100000000001</v>
      </c>
      <c r="GR256">
        <v>0</v>
      </c>
      <c r="GS256">
        <v>3</v>
      </c>
      <c r="GT256">
        <v>0</v>
      </c>
      <c r="GU256" t="s">
        <v>3</v>
      </c>
      <c r="GV256">
        <f t="shared" ref="GV256:GV269" si="251">ROUND((GT256),6)</f>
        <v>0</v>
      </c>
      <c r="GW256">
        <v>1</v>
      </c>
      <c r="GX256">
        <f t="shared" ref="GX256:GX269" si="252">ROUND(HC256*I256,2)</f>
        <v>0</v>
      </c>
      <c r="HA256">
        <v>0</v>
      </c>
      <c r="HB256">
        <v>0</v>
      </c>
      <c r="HC256">
        <f t="shared" ref="HC256:HC269" si="253">GV256*GW256</f>
        <v>0</v>
      </c>
      <c r="HE256" t="s">
        <v>3</v>
      </c>
      <c r="HF256" t="s">
        <v>3</v>
      </c>
      <c r="HM256" t="s">
        <v>3</v>
      </c>
      <c r="HN256" t="s">
        <v>3</v>
      </c>
      <c r="HO256" t="s">
        <v>3</v>
      </c>
      <c r="HP256" t="s">
        <v>3</v>
      </c>
      <c r="HQ256" t="s">
        <v>3</v>
      </c>
      <c r="IK256">
        <v>0</v>
      </c>
    </row>
    <row r="257" spans="1:245" x14ac:dyDescent="0.2">
      <c r="A257">
        <v>17</v>
      </c>
      <c r="B257">
        <v>1</v>
      </c>
      <c r="D257">
        <f>ROW(EtalonRes!A133)</f>
        <v>133</v>
      </c>
      <c r="E257" t="s">
        <v>245</v>
      </c>
      <c r="F257" t="s">
        <v>246</v>
      </c>
      <c r="G257" t="s">
        <v>247</v>
      </c>
      <c r="H257" t="s">
        <v>33</v>
      </c>
      <c r="I257">
        <v>11</v>
      </c>
      <c r="J257">
        <v>0</v>
      </c>
      <c r="K257">
        <v>11</v>
      </c>
      <c r="O257">
        <f t="shared" si="219"/>
        <v>9566.92</v>
      </c>
      <c r="P257">
        <f t="shared" si="220"/>
        <v>199.32</v>
      </c>
      <c r="Q257">
        <f t="shared" si="221"/>
        <v>0</v>
      </c>
      <c r="R257">
        <f t="shared" si="222"/>
        <v>0</v>
      </c>
      <c r="S257">
        <f t="shared" si="223"/>
        <v>9367.6</v>
      </c>
      <c r="T257">
        <f t="shared" si="224"/>
        <v>0</v>
      </c>
      <c r="U257">
        <f t="shared" si="225"/>
        <v>13.2</v>
      </c>
      <c r="V257">
        <f t="shared" si="226"/>
        <v>0</v>
      </c>
      <c r="W257">
        <f t="shared" si="227"/>
        <v>0</v>
      </c>
      <c r="X257">
        <f t="shared" si="228"/>
        <v>6557.32</v>
      </c>
      <c r="Y257">
        <f t="shared" si="229"/>
        <v>936.76</v>
      </c>
      <c r="AA257">
        <v>1470944657</v>
      </c>
      <c r="AB257">
        <f t="shared" si="230"/>
        <v>869.72</v>
      </c>
      <c r="AC257">
        <f>ROUND(((ES257*4)),6)</f>
        <v>18.12</v>
      </c>
      <c r="AD257">
        <f>ROUND(((((ET257*4))-((EU257*4)))+AE257),6)</f>
        <v>0</v>
      </c>
      <c r="AE257">
        <f t="shared" si="231"/>
        <v>0</v>
      </c>
      <c r="AF257">
        <f t="shared" si="231"/>
        <v>851.6</v>
      </c>
      <c r="AG257">
        <f t="shared" si="232"/>
        <v>0</v>
      </c>
      <c r="AH257">
        <f t="shared" si="233"/>
        <v>1.2</v>
      </c>
      <c r="AI257">
        <f t="shared" si="233"/>
        <v>0</v>
      </c>
      <c r="AJ257">
        <f t="shared" si="234"/>
        <v>0</v>
      </c>
      <c r="AK257">
        <v>217.43</v>
      </c>
      <c r="AL257">
        <v>4.53</v>
      </c>
      <c r="AM257">
        <v>0</v>
      </c>
      <c r="AN257">
        <v>0</v>
      </c>
      <c r="AO257">
        <v>212.9</v>
      </c>
      <c r="AP257">
        <v>0</v>
      </c>
      <c r="AQ257">
        <v>0.3</v>
      </c>
      <c r="AR257">
        <v>0</v>
      </c>
      <c r="AS257">
        <v>0</v>
      </c>
      <c r="AT257">
        <v>70</v>
      </c>
      <c r="AU257">
        <v>10</v>
      </c>
      <c r="AV257">
        <v>1</v>
      </c>
      <c r="AW257">
        <v>1</v>
      </c>
      <c r="AZ257">
        <v>1</v>
      </c>
      <c r="BA257">
        <v>1</v>
      </c>
      <c r="BB257">
        <v>1</v>
      </c>
      <c r="BC257">
        <v>1</v>
      </c>
      <c r="BD257" t="s">
        <v>3</v>
      </c>
      <c r="BE257" t="s">
        <v>3</v>
      </c>
      <c r="BF257" t="s">
        <v>3</v>
      </c>
      <c r="BG257" t="s">
        <v>3</v>
      </c>
      <c r="BH257">
        <v>0</v>
      </c>
      <c r="BI257">
        <v>4</v>
      </c>
      <c r="BJ257" t="s">
        <v>248</v>
      </c>
      <c r="BM257">
        <v>0</v>
      </c>
      <c r="BN257">
        <v>0</v>
      </c>
      <c r="BO257" t="s">
        <v>3</v>
      </c>
      <c r="BP257">
        <v>0</v>
      </c>
      <c r="BQ257">
        <v>1</v>
      </c>
      <c r="BR257">
        <v>0</v>
      </c>
      <c r="BS257">
        <v>1</v>
      </c>
      <c r="BT257">
        <v>1</v>
      </c>
      <c r="BU257">
        <v>1</v>
      </c>
      <c r="BV257">
        <v>1</v>
      </c>
      <c r="BW257">
        <v>1</v>
      </c>
      <c r="BX257">
        <v>1</v>
      </c>
      <c r="BY257" t="s">
        <v>3</v>
      </c>
      <c r="BZ257">
        <v>70</v>
      </c>
      <c r="CA257">
        <v>10</v>
      </c>
      <c r="CB257" t="s">
        <v>3</v>
      </c>
      <c r="CE257">
        <v>0</v>
      </c>
      <c r="CF257">
        <v>0</v>
      </c>
      <c r="CG257">
        <v>0</v>
      </c>
      <c r="CM257">
        <v>0</v>
      </c>
      <c r="CN257" t="s">
        <v>3</v>
      </c>
      <c r="CO257">
        <v>0</v>
      </c>
      <c r="CP257">
        <f t="shared" si="235"/>
        <v>9566.92</v>
      </c>
      <c r="CQ257">
        <f t="shared" si="236"/>
        <v>18.12</v>
      </c>
      <c r="CR257">
        <f>(((((ET257*4))*BB257-((EU257*4))*BS257)+AE257*BS257)*AV257)</f>
        <v>0</v>
      </c>
      <c r="CS257">
        <f t="shared" si="237"/>
        <v>0</v>
      </c>
      <c r="CT257">
        <f t="shared" si="238"/>
        <v>851.6</v>
      </c>
      <c r="CU257">
        <f t="shared" si="239"/>
        <v>0</v>
      </c>
      <c r="CV257">
        <f t="shared" si="240"/>
        <v>1.2</v>
      </c>
      <c r="CW257">
        <f t="shared" si="241"/>
        <v>0</v>
      </c>
      <c r="CX257">
        <f t="shared" si="242"/>
        <v>0</v>
      </c>
      <c r="CY257">
        <f t="shared" si="243"/>
        <v>6557.32</v>
      </c>
      <c r="CZ257">
        <f t="shared" si="244"/>
        <v>936.76</v>
      </c>
      <c r="DC257" t="s">
        <v>3</v>
      </c>
      <c r="DD257" t="s">
        <v>20</v>
      </c>
      <c r="DE257" t="s">
        <v>20</v>
      </c>
      <c r="DF257" t="s">
        <v>20</v>
      </c>
      <c r="DG257" t="s">
        <v>20</v>
      </c>
      <c r="DH257" t="s">
        <v>3</v>
      </c>
      <c r="DI257" t="s">
        <v>20</v>
      </c>
      <c r="DJ257" t="s">
        <v>20</v>
      </c>
      <c r="DK257" t="s">
        <v>3</v>
      </c>
      <c r="DL257" t="s">
        <v>3</v>
      </c>
      <c r="DM257" t="s">
        <v>3</v>
      </c>
      <c r="DN257">
        <v>0</v>
      </c>
      <c r="DO257">
        <v>0</v>
      </c>
      <c r="DP257">
        <v>1</v>
      </c>
      <c r="DQ257">
        <v>1</v>
      </c>
      <c r="DU257">
        <v>16987630</v>
      </c>
      <c r="DV257" t="s">
        <v>33</v>
      </c>
      <c r="DW257" t="s">
        <v>33</v>
      </c>
      <c r="DX257">
        <v>1</v>
      </c>
      <c r="DZ257" t="s">
        <v>3</v>
      </c>
      <c r="EA257" t="s">
        <v>3</v>
      </c>
      <c r="EB257" t="s">
        <v>3</v>
      </c>
      <c r="EC257" t="s">
        <v>3</v>
      </c>
      <c r="EE257">
        <v>1441815344</v>
      </c>
      <c r="EF257">
        <v>1</v>
      </c>
      <c r="EG257" t="s">
        <v>21</v>
      </c>
      <c r="EH257">
        <v>0</v>
      </c>
      <c r="EI257" t="s">
        <v>3</v>
      </c>
      <c r="EJ257">
        <v>4</v>
      </c>
      <c r="EK257">
        <v>0</v>
      </c>
      <c r="EL257" t="s">
        <v>22</v>
      </c>
      <c r="EM257" t="s">
        <v>23</v>
      </c>
      <c r="EO257" t="s">
        <v>3</v>
      </c>
      <c r="EQ257">
        <v>0</v>
      </c>
      <c r="ER257">
        <v>217.43</v>
      </c>
      <c r="ES257">
        <v>4.53</v>
      </c>
      <c r="ET257">
        <v>0</v>
      </c>
      <c r="EU257">
        <v>0</v>
      </c>
      <c r="EV257">
        <v>212.9</v>
      </c>
      <c r="EW257">
        <v>0.3</v>
      </c>
      <c r="EX257">
        <v>0</v>
      </c>
      <c r="EY257">
        <v>0</v>
      </c>
      <c r="FQ257">
        <v>0</v>
      </c>
      <c r="FR257">
        <f t="shared" si="245"/>
        <v>0</v>
      </c>
      <c r="FS257">
        <v>0</v>
      </c>
      <c r="FX257">
        <v>70</v>
      </c>
      <c r="FY257">
        <v>10</v>
      </c>
      <c r="GA257" t="s">
        <v>3</v>
      </c>
      <c r="GD257">
        <v>0</v>
      </c>
      <c r="GF257">
        <v>1338640914</v>
      </c>
      <c r="GG257">
        <v>2</v>
      </c>
      <c r="GH257">
        <v>1</v>
      </c>
      <c r="GI257">
        <v>-2</v>
      </c>
      <c r="GJ257">
        <v>0</v>
      </c>
      <c r="GK257">
        <f>ROUND(R257*(R12)/100,2)</f>
        <v>0</v>
      </c>
      <c r="GL257">
        <f t="shared" si="246"/>
        <v>0</v>
      </c>
      <c r="GM257">
        <f t="shared" si="247"/>
        <v>17061</v>
      </c>
      <c r="GN257">
        <f t="shared" si="248"/>
        <v>0</v>
      </c>
      <c r="GO257">
        <f t="shared" si="249"/>
        <v>0</v>
      </c>
      <c r="GP257">
        <f t="shared" si="250"/>
        <v>17061</v>
      </c>
      <c r="GR257">
        <v>0</v>
      </c>
      <c r="GS257">
        <v>3</v>
      </c>
      <c r="GT257">
        <v>0</v>
      </c>
      <c r="GU257" t="s">
        <v>3</v>
      </c>
      <c r="GV257">
        <f t="shared" si="251"/>
        <v>0</v>
      </c>
      <c r="GW257">
        <v>1</v>
      </c>
      <c r="GX257">
        <f t="shared" si="252"/>
        <v>0</v>
      </c>
      <c r="HA257">
        <v>0</v>
      </c>
      <c r="HB257">
        <v>0</v>
      </c>
      <c r="HC257">
        <f t="shared" si="253"/>
        <v>0</v>
      </c>
      <c r="HE257" t="s">
        <v>3</v>
      </c>
      <c r="HF257" t="s">
        <v>3</v>
      </c>
      <c r="HM257" t="s">
        <v>3</v>
      </c>
      <c r="HN257" t="s">
        <v>3</v>
      </c>
      <c r="HO257" t="s">
        <v>3</v>
      </c>
      <c r="HP257" t="s">
        <v>3</v>
      </c>
      <c r="HQ257" t="s">
        <v>3</v>
      </c>
      <c r="IK257">
        <v>0</v>
      </c>
    </row>
    <row r="258" spans="1:245" x14ac:dyDescent="0.2">
      <c r="A258">
        <v>17</v>
      </c>
      <c r="B258">
        <v>1</v>
      </c>
      <c r="D258">
        <f>ROW(EtalonRes!A135)</f>
        <v>135</v>
      </c>
      <c r="E258" t="s">
        <v>3</v>
      </c>
      <c r="F258" t="s">
        <v>249</v>
      </c>
      <c r="G258" t="s">
        <v>250</v>
      </c>
      <c r="H258" t="s">
        <v>53</v>
      </c>
      <c r="I258">
        <f>ROUND((6)/10,9)</f>
        <v>0.6</v>
      </c>
      <c r="J258">
        <v>0</v>
      </c>
      <c r="K258">
        <f>ROUND((6)/10,9)</f>
        <v>0.6</v>
      </c>
      <c r="O258">
        <f t="shared" si="219"/>
        <v>1279.6400000000001</v>
      </c>
      <c r="P258">
        <f t="shared" si="220"/>
        <v>2.2599999999999998</v>
      </c>
      <c r="Q258">
        <f t="shared" si="221"/>
        <v>0</v>
      </c>
      <c r="R258">
        <f t="shared" si="222"/>
        <v>0</v>
      </c>
      <c r="S258">
        <f t="shared" si="223"/>
        <v>1277.3800000000001</v>
      </c>
      <c r="T258">
        <f t="shared" si="224"/>
        <v>0</v>
      </c>
      <c r="U258">
        <f t="shared" si="225"/>
        <v>1.7999999999999998</v>
      </c>
      <c r="V258">
        <f t="shared" si="226"/>
        <v>0</v>
      </c>
      <c r="W258">
        <f t="shared" si="227"/>
        <v>0</v>
      </c>
      <c r="X258">
        <f t="shared" si="228"/>
        <v>894.17</v>
      </c>
      <c r="Y258">
        <f t="shared" si="229"/>
        <v>127.74</v>
      </c>
      <c r="AA258">
        <v>-1</v>
      </c>
      <c r="AB258">
        <f t="shared" si="230"/>
        <v>2132.7199999999998</v>
      </c>
      <c r="AC258">
        <f>ROUND(((ES258*4)),6)</f>
        <v>3.76</v>
      </c>
      <c r="AD258">
        <f>ROUND(((((ET258*4))-((EU258*4)))+AE258),6)</f>
        <v>0</v>
      </c>
      <c r="AE258">
        <f t="shared" si="231"/>
        <v>0</v>
      </c>
      <c r="AF258">
        <f t="shared" si="231"/>
        <v>2128.96</v>
      </c>
      <c r="AG258">
        <f t="shared" si="232"/>
        <v>0</v>
      </c>
      <c r="AH258">
        <f t="shared" si="233"/>
        <v>3</v>
      </c>
      <c r="AI258">
        <f t="shared" si="233"/>
        <v>0</v>
      </c>
      <c r="AJ258">
        <f t="shared" si="234"/>
        <v>0</v>
      </c>
      <c r="AK258">
        <v>533.17999999999995</v>
      </c>
      <c r="AL258">
        <v>0.94</v>
      </c>
      <c r="AM258">
        <v>0</v>
      </c>
      <c r="AN258">
        <v>0</v>
      </c>
      <c r="AO258">
        <v>532.24</v>
      </c>
      <c r="AP258">
        <v>0</v>
      </c>
      <c r="AQ258">
        <v>0.75</v>
      </c>
      <c r="AR258">
        <v>0</v>
      </c>
      <c r="AS258">
        <v>0</v>
      </c>
      <c r="AT258">
        <v>70</v>
      </c>
      <c r="AU258">
        <v>10</v>
      </c>
      <c r="AV258">
        <v>1</v>
      </c>
      <c r="AW258">
        <v>1</v>
      </c>
      <c r="AZ258">
        <v>1</v>
      </c>
      <c r="BA258">
        <v>1</v>
      </c>
      <c r="BB258">
        <v>1</v>
      </c>
      <c r="BC258">
        <v>1</v>
      </c>
      <c r="BD258" t="s">
        <v>3</v>
      </c>
      <c r="BE258" t="s">
        <v>3</v>
      </c>
      <c r="BF258" t="s">
        <v>3</v>
      </c>
      <c r="BG258" t="s">
        <v>3</v>
      </c>
      <c r="BH258">
        <v>0</v>
      </c>
      <c r="BI258">
        <v>4</v>
      </c>
      <c r="BJ258" t="s">
        <v>251</v>
      </c>
      <c r="BM258">
        <v>0</v>
      </c>
      <c r="BN258">
        <v>0</v>
      </c>
      <c r="BO258" t="s">
        <v>3</v>
      </c>
      <c r="BP258">
        <v>0</v>
      </c>
      <c r="BQ258">
        <v>1</v>
      </c>
      <c r="BR258">
        <v>0</v>
      </c>
      <c r="BS258">
        <v>1</v>
      </c>
      <c r="BT258">
        <v>1</v>
      </c>
      <c r="BU258">
        <v>1</v>
      </c>
      <c r="BV258">
        <v>1</v>
      </c>
      <c r="BW258">
        <v>1</v>
      </c>
      <c r="BX258">
        <v>1</v>
      </c>
      <c r="BY258" t="s">
        <v>3</v>
      </c>
      <c r="BZ258">
        <v>70</v>
      </c>
      <c r="CA258">
        <v>10</v>
      </c>
      <c r="CB258" t="s">
        <v>3</v>
      </c>
      <c r="CE258">
        <v>0</v>
      </c>
      <c r="CF258">
        <v>0</v>
      </c>
      <c r="CG258">
        <v>0</v>
      </c>
      <c r="CM258">
        <v>0</v>
      </c>
      <c r="CN258" t="s">
        <v>3</v>
      </c>
      <c r="CO258">
        <v>0</v>
      </c>
      <c r="CP258">
        <f t="shared" si="235"/>
        <v>1279.6400000000001</v>
      </c>
      <c r="CQ258">
        <f t="shared" si="236"/>
        <v>3.76</v>
      </c>
      <c r="CR258">
        <f>(((((ET258*4))*BB258-((EU258*4))*BS258)+AE258*BS258)*AV258)</f>
        <v>0</v>
      </c>
      <c r="CS258">
        <f t="shared" si="237"/>
        <v>0</v>
      </c>
      <c r="CT258">
        <f t="shared" si="238"/>
        <v>2128.96</v>
      </c>
      <c r="CU258">
        <f t="shared" si="239"/>
        <v>0</v>
      </c>
      <c r="CV258">
        <f t="shared" si="240"/>
        <v>3</v>
      </c>
      <c r="CW258">
        <f t="shared" si="241"/>
        <v>0</v>
      </c>
      <c r="CX258">
        <f t="shared" si="242"/>
        <v>0</v>
      </c>
      <c r="CY258">
        <f t="shared" si="243"/>
        <v>894.16600000000005</v>
      </c>
      <c r="CZ258">
        <f t="shared" si="244"/>
        <v>127.73800000000001</v>
      </c>
      <c r="DC258" t="s">
        <v>3</v>
      </c>
      <c r="DD258" t="s">
        <v>20</v>
      </c>
      <c r="DE258" t="s">
        <v>20</v>
      </c>
      <c r="DF258" t="s">
        <v>20</v>
      </c>
      <c r="DG258" t="s">
        <v>20</v>
      </c>
      <c r="DH258" t="s">
        <v>3</v>
      </c>
      <c r="DI258" t="s">
        <v>20</v>
      </c>
      <c r="DJ258" t="s">
        <v>20</v>
      </c>
      <c r="DK258" t="s">
        <v>3</v>
      </c>
      <c r="DL258" t="s">
        <v>3</v>
      </c>
      <c r="DM258" t="s">
        <v>3</v>
      </c>
      <c r="DN258">
        <v>0</v>
      </c>
      <c r="DO258">
        <v>0</v>
      </c>
      <c r="DP258">
        <v>1</v>
      </c>
      <c r="DQ258">
        <v>1</v>
      </c>
      <c r="DU258">
        <v>16987630</v>
      </c>
      <c r="DV258" t="s">
        <v>53</v>
      </c>
      <c r="DW258" t="s">
        <v>53</v>
      </c>
      <c r="DX258">
        <v>10</v>
      </c>
      <c r="DZ258" t="s">
        <v>3</v>
      </c>
      <c r="EA258" t="s">
        <v>3</v>
      </c>
      <c r="EB258" t="s">
        <v>3</v>
      </c>
      <c r="EC258" t="s">
        <v>3</v>
      </c>
      <c r="EE258">
        <v>1441815344</v>
      </c>
      <c r="EF258">
        <v>1</v>
      </c>
      <c r="EG258" t="s">
        <v>21</v>
      </c>
      <c r="EH258">
        <v>0</v>
      </c>
      <c r="EI258" t="s">
        <v>3</v>
      </c>
      <c r="EJ258">
        <v>4</v>
      </c>
      <c r="EK258">
        <v>0</v>
      </c>
      <c r="EL258" t="s">
        <v>22</v>
      </c>
      <c r="EM258" t="s">
        <v>23</v>
      </c>
      <c r="EO258" t="s">
        <v>3</v>
      </c>
      <c r="EQ258">
        <v>1024</v>
      </c>
      <c r="ER258">
        <v>533.17999999999995</v>
      </c>
      <c r="ES258">
        <v>0.94</v>
      </c>
      <c r="ET258">
        <v>0</v>
      </c>
      <c r="EU258">
        <v>0</v>
      </c>
      <c r="EV258">
        <v>532.24</v>
      </c>
      <c r="EW258">
        <v>0.75</v>
      </c>
      <c r="EX258">
        <v>0</v>
      </c>
      <c r="EY258">
        <v>0</v>
      </c>
      <c r="FQ258">
        <v>0</v>
      </c>
      <c r="FR258">
        <f t="shared" si="245"/>
        <v>0</v>
      </c>
      <c r="FS258">
        <v>0</v>
      </c>
      <c r="FX258">
        <v>70</v>
      </c>
      <c r="FY258">
        <v>10</v>
      </c>
      <c r="GA258" t="s">
        <v>3</v>
      </c>
      <c r="GD258">
        <v>0</v>
      </c>
      <c r="GF258">
        <v>-259327324</v>
      </c>
      <c r="GG258">
        <v>2</v>
      </c>
      <c r="GH258">
        <v>1</v>
      </c>
      <c r="GI258">
        <v>-2</v>
      </c>
      <c r="GJ258">
        <v>0</v>
      </c>
      <c r="GK258">
        <f>ROUND(R258*(R12)/100,2)</f>
        <v>0</v>
      </c>
      <c r="GL258">
        <f t="shared" si="246"/>
        <v>0</v>
      </c>
      <c r="GM258">
        <f t="shared" si="247"/>
        <v>2301.5500000000002</v>
      </c>
      <c r="GN258">
        <f t="shared" si="248"/>
        <v>0</v>
      </c>
      <c r="GO258">
        <f t="shared" si="249"/>
        <v>0</v>
      </c>
      <c r="GP258">
        <f t="shared" si="250"/>
        <v>2301.5500000000002</v>
      </c>
      <c r="GR258">
        <v>0</v>
      </c>
      <c r="GS258">
        <v>3</v>
      </c>
      <c r="GT258">
        <v>0</v>
      </c>
      <c r="GU258" t="s">
        <v>3</v>
      </c>
      <c r="GV258">
        <f t="shared" si="251"/>
        <v>0</v>
      </c>
      <c r="GW258">
        <v>1</v>
      </c>
      <c r="GX258">
        <f t="shared" si="252"/>
        <v>0</v>
      </c>
      <c r="HA258">
        <v>0</v>
      </c>
      <c r="HB258">
        <v>0</v>
      </c>
      <c r="HC258">
        <f t="shared" si="253"/>
        <v>0</v>
      </c>
      <c r="HE258" t="s">
        <v>3</v>
      </c>
      <c r="HF258" t="s">
        <v>3</v>
      </c>
      <c r="HM258" t="s">
        <v>3</v>
      </c>
      <c r="HN258" t="s">
        <v>3</v>
      </c>
      <c r="HO258" t="s">
        <v>3</v>
      </c>
      <c r="HP258" t="s">
        <v>3</v>
      </c>
      <c r="HQ258" t="s">
        <v>3</v>
      </c>
      <c r="IK258">
        <v>0</v>
      </c>
    </row>
    <row r="259" spans="1:245" x14ac:dyDescent="0.2">
      <c r="A259">
        <v>17</v>
      </c>
      <c r="B259">
        <v>1</v>
      </c>
      <c r="D259">
        <f>ROW(EtalonRes!A136)</f>
        <v>136</v>
      </c>
      <c r="E259" t="s">
        <v>252</v>
      </c>
      <c r="F259" t="s">
        <v>253</v>
      </c>
      <c r="G259" t="s">
        <v>254</v>
      </c>
      <c r="H259" t="s">
        <v>33</v>
      </c>
      <c r="I259">
        <v>12</v>
      </c>
      <c r="J259">
        <v>0</v>
      </c>
      <c r="K259">
        <v>12</v>
      </c>
      <c r="O259">
        <f t="shared" si="219"/>
        <v>2311.1999999999998</v>
      </c>
      <c r="P259">
        <f t="shared" si="220"/>
        <v>0</v>
      </c>
      <c r="Q259">
        <f t="shared" si="221"/>
        <v>0</v>
      </c>
      <c r="R259">
        <f t="shared" si="222"/>
        <v>0</v>
      </c>
      <c r="S259">
        <f t="shared" si="223"/>
        <v>2311.1999999999998</v>
      </c>
      <c r="T259">
        <f t="shared" si="224"/>
        <v>0</v>
      </c>
      <c r="U259">
        <f t="shared" si="225"/>
        <v>4.5600000000000005</v>
      </c>
      <c r="V259">
        <f t="shared" si="226"/>
        <v>0</v>
      </c>
      <c r="W259">
        <f t="shared" si="227"/>
        <v>0</v>
      </c>
      <c r="X259">
        <f t="shared" si="228"/>
        <v>1617.84</v>
      </c>
      <c r="Y259">
        <f t="shared" si="229"/>
        <v>231.12</v>
      </c>
      <c r="AA259">
        <v>1470944657</v>
      </c>
      <c r="AB259">
        <f t="shared" si="230"/>
        <v>192.6</v>
      </c>
      <c r="AC259">
        <f>ROUND((ES259),6)</f>
        <v>0</v>
      </c>
      <c r="AD259">
        <f>ROUND((((ET259)-(EU259))+AE259),6)</f>
        <v>0</v>
      </c>
      <c r="AE259">
        <f>ROUND((EU259),6)</f>
        <v>0</v>
      </c>
      <c r="AF259">
        <f>ROUND((EV259),6)</f>
        <v>192.6</v>
      </c>
      <c r="AG259">
        <f t="shared" si="232"/>
        <v>0</v>
      </c>
      <c r="AH259">
        <f>(EW259)</f>
        <v>0.38</v>
      </c>
      <c r="AI259">
        <f>(EX259)</f>
        <v>0</v>
      </c>
      <c r="AJ259">
        <f t="shared" si="234"/>
        <v>0</v>
      </c>
      <c r="AK259">
        <v>192.6</v>
      </c>
      <c r="AL259">
        <v>0</v>
      </c>
      <c r="AM259">
        <v>0</v>
      </c>
      <c r="AN259">
        <v>0</v>
      </c>
      <c r="AO259">
        <v>192.6</v>
      </c>
      <c r="AP259">
        <v>0</v>
      </c>
      <c r="AQ259">
        <v>0.38</v>
      </c>
      <c r="AR259">
        <v>0</v>
      </c>
      <c r="AS259">
        <v>0</v>
      </c>
      <c r="AT259">
        <v>70</v>
      </c>
      <c r="AU259">
        <v>10</v>
      </c>
      <c r="AV259">
        <v>1</v>
      </c>
      <c r="AW259">
        <v>1</v>
      </c>
      <c r="AZ259">
        <v>1</v>
      </c>
      <c r="BA259">
        <v>1</v>
      </c>
      <c r="BB259">
        <v>1</v>
      </c>
      <c r="BC259">
        <v>1</v>
      </c>
      <c r="BD259" t="s">
        <v>3</v>
      </c>
      <c r="BE259" t="s">
        <v>3</v>
      </c>
      <c r="BF259" t="s">
        <v>3</v>
      </c>
      <c r="BG259" t="s">
        <v>3</v>
      </c>
      <c r="BH259">
        <v>0</v>
      </c>
      <c r="BI259">
        <v>4</v>
      </c>
      <c r="BJ259" t="s">
        <v>255</v>
      </c>
      <c r="BM259">
        <v>0</v>
      </c>
      <c r="BN259">
        <v>0</v>
      </c>
      <c r="BO259" t="s">
        <v>3</v>
      </c>
      <c r="BP259">
        <v>0</v>
      </c>
      <c r="BQ259">
        <v>1</v>
      </c>
      <c r="BR259">
        <v>0</v>
      </c>
      <c r="BS259">
        <v>1</v>
      </c>
      <c r="BT259">
        <v>1</v>
      </c>
      <c r="BU259">
        <v>1</v>
      </c>
      <c r="BV259">
        <v>1</v>
      </c>
      <c r="BW259">
        <v>1</v>
      </c>
      <c r="BX259">
        <v>1</v>
      </c>
      <c r="BY259" t="s">
        <v>3</v>
      </c>
      <c r="BZ259">
        <v>70</v>
      </c>
      <c r="CA259">
        <v>10</v>
      </c>
      <c r="CB259" t="s">
        <v>3</v>
      </c>
      <c r="CE259">
        <v>0</v>
      </c>
      <c r="CF259">
        <v>0</v>
      </c>
      <c r="CG259">
        <v>0</v>
      </c>
      <c r="CM259">
        <v>0</v>
      </c>
      <c r="CN259" t="s">
        <v>3</v>
      </c>
      <c r="CO259">
        <v>0</v>
      </c>
      <c r="CP259">
        <f t="shared" si="235"/>
        <v>2311.1999999999998</v>
      </c>
      <c r="CQ259">
        <f t="shared" si="236"/>
        <v>0</v>
      </c>
      <c r="CR259">
        <f>((((ET259)*BB259-(EU259)*BS259)+AE259*BS259)*AV259)</f>
        <v>0</v>
      </c>
      <c r="CS259">
        <f t="shared" si="237"/>
        <v>0</v>
      </c>
      <c r="CT259">
        <f t="shared" si="238"/>
        <v>192.6</v>
      </c>
      <c r="CU259">
        <f t="shared" si="239"/>
        <v>0</v>
      </c>
      <c r="CV259">
        <f t="shared" si="240"/>
        <v>0.38</v>
      </c>
      <c r="CW259">
        <f t="shared" si="241"/>
        <v>0</v>
      </c>
      <c r="CX259">
        <f t="shared" si="242"/>
        <v>0</v>
      </c>
      <c r="CY259">
        <f t="shared" si="243"/>
        <v>1617.84</v>
      </c>
      <c r="CZ259">
        <f t="shared" si="244"/>
        <v>231.12</v>
      </c>
      <c r="DC259" t="s">
        <v>3</v>
      </c>
      <c r="DD259" t="s">
        <v>3</v>
      </c>
      <c r="DE259" t="s">
        <v>3</v>
      </c>
      <c r="DF259" t="s">
        <v>3</v>
      </c>
      <c r="DG259" t="s">
        <v>3</v>
      </c>
      <c r="DH259" t="s">
        <v>3</v>
      </c>
      <c r="DI259" t="s">
        <v>3</v>
      </c>
      <c r="DJ259" t="s">
        <v>3</v>
      </c>
      <c r="DK259" t="s">
        <v>3</v>
      </c>
      <c r="DL259" t="s">
        <v>3</v>
      </c>
      <c r="DM259" t="s">
        <v>3</v>
      </c>
      <c r="DN259">
        <v>0</v>
      </c>
      <c r="DO259">
        <v>0</v>
      </c>
      <c r="DP259">
        <v>1</v>
      </c>
      <c r="DQ259">
        <v>1</v>
      </c>
      <c r="DU259">
        <v>16987630</v>
      </c>
      <c r="DV259" t="s">
        <v>33</v>
      </c>
      <c r="DW259" t="s">
        <v>33</v>
      </c>
      <c r="DX259">
        <v>1</v>
      </c>
      <c r="DZ259" t="s">
        <v>3</v>
      </c>
      <c r="EA259" t="s">
        <v>3</v>
      </c>
      <c r="EB259" t="s">
        <v>3</v>
      </c>
      <c r="EC259" t="s">
        <v>3</v>
      </c>
      <c r="EE259">
        <v>1441815344</v>
      </c>
      <c r="EF259">
        <v>1</v>
      </c>
      <c r="EG259" t="s">
        <v>21</v>
      </c>
      <c r="EH259">
        <v>0</v>
      </c>
      <c r="EI259" t="s">
        <v>3</v>
      </c>
      <c r="EJ259">
        <v>4</v>
      </c>
      <c r="EK259">
        <v>0</v>
      </c>
      <c r="EL259" t="s">
        <v>22</v>
      </c>
      <c r="EM259" t="s">
        <v>23</v>
      </c>
      <c r="EO259" t="s">
        <v>3</v>
      </c>
      <c r="EQ259">
        <v>0</v>
      </c>
      <c r="ER259">
        <v>192.6</v>
      </c>
      <c r="ES259">
        <v>0</v>
      </c>
      <c r="ET259">
        <v>0</v>
      </c>
      <c r="EU259">
        <v>0</v>
      </c>
      <c r="EV259">
        <v>192.6</v>
      </c>
      <c r="EW259">
        <v>0.38</v>
      </c>
      <c r="EX259">
        <v>0</v>
      </c>
      <c r="EY259">
        <v>0</v>
      </c>
      <c r="FQ259">
        <v>0</v>
      </c>
      <c r="FR259">
        <f t="shared" si="245"/>
        <v>0</v>
      </c>
      <c r="FS259">
        <v>0</v>
      </c>
      <c r="FX259">
        <v>70</v>
      </c>
      <c r="FY259">
        <v>10</v>
      </c>
      <c r="GA259" t="s">
        <v>3</v>
      </c>
      <c r="GD259">
        <v>0</v>
      </c>
      <c r="GF259">
        <v>-1240130304</v>
      </c>
      <c r="GG259">
        <v>2</v>
      </c>
      <c r="GH259">
        <v>1</v>
      </c>
      <c r="GI259">
        <v>-2</v>
      </c>
      <c r="GJ259">
        <v>0</v>
      </c>
      <c r="GK259">
        <f>ROUND(R259*(R12)/100,2)</f>
        <v>0</v>
      </c>
      <c r="GL259">
        <f t="shared" si="246"/>
        <v>0</v>
      </c>
      <c r="GM259">
        <f t="shared" si="247"/>
        <v>4160.16</v>
      </c>
      <c r="GN259">
        <f t="shared" si="248"/>
        <v>0</v>
      </c>
      <c r="GO259">
        <f t="shared" si="249"/>
        <v>0</v>
      </c>
      <c r="GP259">
        <f t="shared" si="250"/>
        <v>4160.16</v>
      </c>
      <c r="GR259">
        <v>0</v>
      </c>
      <c r="GS259">
        <v>3</v>
      </c>
      <c r="GT259">
        <v>0</v>
      </c>
      <c r="GU259" t="s">
        <v>3</v>
      </c>
      <c r="GV259">
        <f t="shared" si="251"/>
        <v>0</v>
      </c>
      <c r="GW259">
        <v>1</v>
      </c>
      <c r="GX259">
        <f t="shared" si="252"/>
        <v>0</v>
      </c>
      <c r="HA259">
        <v>0</v>
      </c>
      <c r="HB259">
        <v>0</v>
      </c>
      <c r="HC259">
        <f t="shared" si="253"/>
        <v>0</v>
      </c>
      <c r="HE259" t="s">
        <v>3</v>
      </c>
      <c r="HF259" t="s">
        <v>3</v>
      </c>
      <c r="HM259" t="s">
        <v>3</v>
      </c>
      <c r="HN259" t="s">
        <v>3</v>
      </c>
      <c r="HO259" t="s">
        <v>3</v>
      </c>
      <c r="HP259" t="s">
        <v>3</v>
      </c>
      <c r="HQ259" t="s">
        <v>3</v>
      </c>
      <c r="IK259">
        <v>0</v>
      </c>
    </row>
    <row r="260" spans="1:245" x14ac:dyDescent="0.2">
      <c r="A260">
        <v>17</v>
      </c>
      <c r="B260">
        <v>1</v>
      </c>
      <c r="D260">
        <f>ROW(EtalonRes!A140)</f>
        <v>140</v>
      </c>
      <c r="E260" t="s">
        <v>3</v>
      </c>
      <c r="F260" t="s">
        <v>256</v>
      </c>
      <c r="G260" t="s">
        <v>257</v>
      </c>
      <c r="H260" t="s">
        <v>33</v>
      </c>
      <c r="I260">
        <v>7</v>
      </c>
      <c r="J260">
        <v>0</v>
      </c>
      <c r="K260">
        <v>7</v>
      </c>
      <c r="O260">
        <f t="shared" si="219"/>
        <v>678.72</v>
      </c>
      <c r="P260">
        <f t="shared" si="220"/>
        <v>30.45</v>
      </c>
      <c r="Q260">
        <f t="shared" si="221"/>
        <v>0</v>
      </c>
      <c r="R260">
        <f t="shared" si="222"/>
        <v>0</v>
      </c>
      <c r="S260">
        <f t="shared" si="223"/>
        <v>648.27</v>
      </c>
      <c r="T260">
        <f t="shared" si="224"/>
        <v>0</v>
      </c>
      <c r="U260">
        <f t="shared" si="225"/>
        <v>1.0500000000000003</v>
      </c>
      <c r="V260">
        <f t="shared" si="226"/>
        <v>0</v>
      </c>
      <c r="W260">
        <f t="shared" si="227"/>
        <v>0</v>
      </c>
      <c r="X260">
        <f t="shared" si="228"/>
        <v>453.79</v>
      </c>
      <c r="Y260">
        <f t="shared" si="229"/>
        <v>64.83</v>
      </c>
      <c r="AA260">
        <v>-1</v>
      </c>
      <c r="AB260">
        <f t="shared" si="230"/>
        <v>96.96</v>
      </c>
      <c r="AC260">
        <f>ROUND(((ES260*3)),6)</f>
        <v>4.3499999999999996</v>
      </c>
      <c r="AD260">
        <f>ROUND(((((ET260*3))-((EU260*3)))+AE260),6)</f>
        <v>0</v>
      </c>
      <c r="AE260">
        <f>ROUND(((EU260*3)),6)</f>
        <v>0</v>
      </c>
      <c r="AF260">
        <f>ROUND(((EV260*3)),6)</f>
        <v>92.61</v>
      </c>
      <c r="AG260">
        <f t="shared" si="232"/>
        <v>0</v>
      </c>
      <c r="AH260">
        <f>((EW260*3))</f>
        <v>0.15000000000000002</v>
      </c>
      <c r="AI260">
        <f>((EX260*3))</f>
        <v>0</v>
      </c>
      <c r="AJ260">
        <f t="shared" si="234"/>
        <v>0</v>
      </c>
      <c r="AK260">
        <v>32.32</v>
      </c>
      <c r="AL260">
        <v>1.45</v>
      </c>
      <c r="AM260">
        <v>0</v>
      </c>
      <c r="AN260">
        <v>0</v>
      </c>
      <c r="AO260">
        <v>30.87</v>
      </c>
      <c r="AP260">
        <v>0</v>
      </c>
      <c r="AQ260">
        <v>0.05</v>
      </c>
      <c r="AR260">
        <v>0</v>
      </c>
      <c r="AS260">
        <v>0</v>
      </c>
      <c r="AT260">
        <v>70</v>
      </c>
      <c r="AU260">
        <v>10</v>
      </c>
      <c r="AV260">
        <v>1</v>
      </c>
      <c r="AW260">
        <v>1</v>
      </c>
      <c r="AZ260">
        <v>1</v>
      </c>
      <c r="BA260">
        <v>1</v>
      </c>
      <c r="BB260">
        <v>1</v>
      </c>
      <c r="BC260">
        <v>1</v>
      </c>
      <c r="BD260" t="s">
        <v>3</v>
      </c>
      <c r="BE260" t="s">
        <v>3</v>
      </c>
      <c r="BF260" t="s">
        <v>3</v>
      </c>
      <c r="BG260" t="s">
        <v>3</v>
      </c>
      <c r="BH260">
        <v>0</v>
      </c>
      <c r="BI260">
        <v>4</v>
      </c>
      <c r="BJ260" t="s">
        <v>258</v>
      </c>
      <c r="BM260">
        <v>0</v>
      </c>
      <c r="BN260">
        <v>0</v>
      </c>
      <c r="BO260" t="s">
        <v>3</v>
      </c>
      <c r="BP260">
        <v>0</v>
      </c>
      <c r="BQ260">
        <v>1</v>
      </c>
      <c r="BR260">
        <v>0</v>
      </c>
      <c r="BS260">
        <v>1</v>
      </c>
      <c r="BT260">
        <v>1</v>
      </c>
      <c r="BU260">
        <v>1</v>
      </c>
      <c r="BV260">
        <v>1</v>
      </c>
      <c r="BW260">
        <v>1</v>
      </c>
      <c r="BX260">
        <v>1</v>
      </c>
      <c r="BY260" t="s">
        <v>3</v>
      </c>
      <c r="BZ260">
        <v>70</v>
      </c>
      <c r="CA260">
        <v>10</v>
      </c>
      <c r="CB260" t="s">
        <v>3</v>
      </c>
      <c r="CE260">
        <v>0</v>
      </c>
      <c r="CF260">
        <v>0</v>
      </c>
      <c r="CG260">
        <v>0</v>
      </c>
      <c r="CM260">
        <v>0</v>
      </c>
      <c r="CN260" t="s">
        <v>3</v>
      </c>
      <c r="CO260">
        <v>0</v>
      </c>
      <c r="CP260">
        <f t="shared" si="235"/>
        <v>678.72</v>
      </c>
      <c r="CQ260">
        <f t="shared" si="236"/>
        <v>4.3499999999999996</v>
      </c>
      <c r="CR260">
        <f>(((((ET260*3))*BB260-((EU260*3))*BS260)+AE260*BS260)*AV260)</f>
        <v>0</v>
      </c>
      <c r="CS260">
        <f t="shared" si="237"/>
        <v>0</v>
      </c>
      <c r="CT260">
        <f t="shared" si="238"/>
        <v>92.61</v>
      </c>
      <c r="CU260">
        <f t="shared" si="239"/>
        <v>0</v>
      </c>
      <c r="CV260">
        <f t="shared" si="240"/>
        <v>0.15000000000000002</v>
      </c>
      <c r="CW260">
        <f t="shared" si="241"/>
        <v>0</v>
      </c>
      <c r="CX260">
        <f t="shared" si="242"/>
        <v>0</v>
      </c>
      <c r="CY260">
        <f t="shared" si="243"/>
        <v>453.78899999999999</v>
      </c>
      <c r="CZ260">
        <f t="shared" si="244"/>
        <v>64.826999999999998</v>
      </c>
      <c r="DC260" t="s">
        <v>3</v>
      </c>
      <c r="DD260" t="s">
        <v>167</v>
      </c>
      <c r="DE260" t="s">
        <v>167</v>
      </c>
      <c r="DF260" t="s">
        <v>167</v>
      </c>
      <c r="DG260" t="s">
        <v>167</v>
      </c>
      <c r="DH260" t="s">
        <v>3</v>
      </c>
      <c r="DI260" t="s">
        <v>167</v>
      </c>
      <c r="DJ260" t="s">
        <v>167</v>
      </c>
      <c r="DK260" t="s">
        <v>3</v>
      </c>
      <c r="DL260" t="s">
        <v>3</v>
      </c>
      <c r="DM260" t="s">
        <v>3</v>
      </c>
      <c r="DN260">
        <v>0</v>
      </c>
      <c r="DO260">
        <v>0</v>
      </c>
      <c r="DP260">
        <v>1</v>
      </c>
      <c r="DQ260">
        <v>1</v>
      </c>
      <c r="DU260">
        <v>16987630</v>
      </c>
      <c r="DV260" t="s">
        <v>33</v>
      </c>
      <c r="DW260" t="s">
        <v>33</v>
      </c>
      <c r="DX260">
        <v>1</v>
      </c>
      <c r="DZ260" t="s">
        <v>3</v>
      </c>
      <c r="EA260" t="s">
        <v>3</v>
      </c>
      <c r="EB260" t="s">
        <v>3</v>
      </c>
      <c r="EC260" t="s">
        <v>3</v>
      </c>
      <c r="EE260">
        <v>1441815344</v>
      </c>
      <c r="EF260">
        <v>1</v>
      </c>
      <c r="EG260" t="s">
        <v>21</v>
      </c>
      <c r="EH260">
        <v>0</v>
      </c>
      <c r="EI260" t="s">
        <v>3</v>
      </c>
      <c r="EJ260">
        <v>4</v>
      </c>
      <c r="EK260">
        <v>0</v>
      </c>
      <c r="EL260" t="s">
        <v>22</v>
      </c>
      <c r="EM260" t="s">
        <v>23</v>
      </c>
      <c r="EO260" t="s">
        <v>3</v>
      </c>
      <c r="EQ260">
        <v>1024</v>
      </c>
      <c r="ER260">
        <v>32.32</v>
      </c>
      <c r="ES260">
        <v>1.45</v>
      </c>
      <c r="ET260">
        <v>0</v>
      </c>
      <c r="EU260">
        <v>0</v>
      </c>
      <c r="EV260">
        <v>30.87</v>
      </c>
      <c r="EW260">
        <v>0.05</v>
      </c>
      <c r="EX260">
        <v>0</v>
      </c>
      <c r="EY260">
        <v>0</v>
      </c>
      <c r="FQ260">
        <v>0</v>
      </c>
      <c r="FR260">
        <f t="shared" si="245"/>
        <v>0</v>
      </c>
      <c r="FS260">
        <v>0</v>
      </c>
      <c r="FX260">
        <v>70</v>
      </c>
      <c r="FY260">
        <v>10</v>
      </c>
      <c r="GA260" t="s">
        <v>3</v>
      </c>
      <c r="GD260">
        <v>0</v>
      </c>
      <c r="GF260">
        <v>504447972</v>
      </c>
      <c r="GG260">
        <v>2</v>
      </c>
      <c r="GH260">
        <v>1</v>
      </c>
      <c r="GI260">
        <v>-2</v>
      </c>
      <c r="GJ260">
        <v>0</v>
      </c>
      <c r="GK260">
        <f>ROUND(R260*(R12)/100,2)</f>
        <v>0</v>
      </c>
      <c r="GL260">
        <f t="shared" si="246"/>
        <v>0</v>
      </c>
      <c r="GM260">
        <f t="shared" si="247"/>
        <v>1197.3399999999999</v>
      </c>
      <c r="GN260">
        <f t="shared" si="248"/>
        <v>0</v>
      </c>
      <c r="GO260">
        <f t="shared" si="249"/>
        <v>0</v>
      </c>
      <c r="GP260">
        <f t="shared" si="250"/>
        <v>1197.3399999999999</v>
      </c>
      <c r="GR260">
        <v>0</v>
      </c>
      <c r="GS260">
        <v>3</v>
      </c>
      <c r="GT260">
        <v>0</v>
      </c>
      <c r="GU260" t="s">
        <v>3</v>
      </c>
      <c r="GV260">
        <f t="shared" si="251"/>
        <v>0</v>
      </c>
      <c r="GW260">
        <v>1</v>
      </c>
      <c r="GX260">
        <f t="shared" si="252"/>
        <v>0</v>
      </c>
      <c r="HA260">
        <v>0</v>
      </c>
      <c r="HB260">
        <v>0</v>
      </c>
      <c r="HC260">
        <f t="shared" si="253"/>
        <v>0</v>
      </c>
      <c r="HE260" t="s">
        <v>3</v>
      </c>
      <c r="HF260" t="s">
        <v>3</v>
      </c>
      <c r="HM260" t="s">
        <v>3</v>
      </c>
      <c r="HN260" t="s">
        <v>3</v>
      </c>
      <c r="HO260" t="s">
        <v>3</v>
      </c>
      <c r="HP260" t="s">
        <v>3</v>
      </c>
      <c r="HQ260" t="s">
        <v>3</v>
      </c>
      <c r="IK260">
        <v>0</v>
      </c>
    </row>
    <row r="261" spans="1:245" x14ac:dyDescent="0.2">
      <c r="A261">
        <v>17</v>
      </c>
      <c r="B261">
        <v>1</v>
      </c>
      <c r="D261">
        <f>ROW(EtalonRes!A146)</f>
        <v>146</v>
      </c>
      <c r="E261" t="s">
        <v>259</v>
      </c>
      <c r="F261" t="s">
        <v>260</v>
      </c>
      <c r="G261" t="s">
        <v>261</v>
      </c>
      <c r="H261" t="s">
        <v>33</v>
      </c>
      <c r="I261">
        <v>7</v>
      </c>
      <c r="J261">
        <v>0</v>
      </c>
      <c r="K261">
        <v>7</v>
      </c>
      <c r="O261">
        <f t="shared" si="219"/>
        <v>6595.4</v>
      </c>
      <c r="P261">
        <f t="shared" si="220"/>
        <v>111.79</v>
      </c>
      <c r="Q261">
        <f t="shared" si="221"/>
        <v>0</v>
      </c>
      <c r="R261">
        <f t="shared" si="222"/>
        <v>0</v>
      </c>
      <c r="S261">
        <f t="shared" si="223"/>
        <v>6483.61</v>
      </c>
      <c r="T261">
        <f t="shared" si="224"/>
        <v>0</v>
      </c>
      <c r="U261">
        <f t="shared" si="225"/>
        <v>10.5</v>
      </c>
      <c r="V261">
        <f t="shared" si="226"/>
        <v>0</v>
      </c>
      <c r="W261">
        <f t="shared" si="227"/>
        <v>0</v>
      </c>
      <c r="X261">
        <f t="shared" si="228"/>
        <v>4538.53</v>
      </c>
      <c r="Y261">
        <f t="shared" si="229"/>
        <v>648.36</v>
      </c>
      <c r="AA261">
        <v>1470944657</v>
      </c>
      <c r="AB261">
        <f t="shared" si="230"/>
        <v>942.2</v>
      </c>
      <c r="AC261">
        <f>ROUND((ES261),6)</f>
        <v>15.97</v>
      </c>
      <c r="AD261">
        <f>ROUND((((ET261)-(EU261))+AE261),6)</f>
        <v>0</v>
      </c>
      <c r="AE261">
        <f>ROUND((EU261),6)</f>
        <v>0</v>
      </c>
      <c r="AF261">
        <f>ROUND((EV261),6)</f>
        <v>926.23</v>
      </c>
      <c r="AG261">
        <f t="shared" si="232"/>
        <v>0</v>
      </c>
      <c r="AH261">
        <f>(EW261)</f>
        <v>1.5</v>
      </c>
      <c r="AI261">
        <f>(EX261)</f>
        <v>0</v>
      </c>
      <c r="AJ261">
        <f t="shared" si="234"/>
        <v>0</v>
      </c>
      <c r="AK261">
        <v>942.2</v>
      </c>
      <c r="AL261">
        <v>15.97</v>
      </c>
      <c r="AM261">
        <v>0</v>
      </c>
      <c r="AN261">
        <v>0</v>
      </c>
      <c r="AO261">
        <v>926.23</v>
      </c>
      <c r="AP261">
        <v>0</v>
      </c>
      <c r="AQ261">
        <v>1.5</v>
      </c>
      <c r="AR261">
        <v>0</v>
      </c>
      <c r="AS261">
        <v>0</v>
      </c>
      <c r="AT261">
        <v>70</v>
      </c>
      <c r="AU261">
        <v>10</v>
      </c>
      <c r="AV261">
        <v>1</v>
      </c>
      <c r="AW261">
        <v>1</v>
      </c>
      <c r="AZ261">
        <v>1</v>
      </c>
      <c r="BA261">
        <v>1</v>
      </c>
      <c r="BB261">
        <v>1</v>
      </c>
      <c r="BC261">
        <v>1</v>
      </c>
      <c r="BD261" t="s">
        <v>3</v>
      </c>
      <c r="BE261" t="s">
        <v>3</v>
      </c>
      <c r="BF261" t="s">
        <v>3</v>
      </c>
      <c r="BG261" t="s">
        <v>3</v>
      </c>
      <c r="BH261">
        <v>0</v>
      </c>
      <c r="BI261">
        <v>4</v>
      </c>
      <c r="BJ261" t="s">
        <v>262</v>
      </c>
      <c r="BM261">
        <v>0</v>
      </c>
      <c r="BN261">
        <v>0</v>
      </c>
      <c r="BO261" t="s">
        <v>3</v>
      </c>
      <c r="BP261">
        <v>0</v>
      </c>
      <c r="BQ261">
        <v>1</v>
      </c>
      <c r="BR261">
        <v>0</v>
      </c>
      <c r="BS261">
        <v>1</v>
      </c>
      <c r="BT261">
        <v>1</v>
      </c>
      <c r="BU261">
        <v>1</v>
      </c>
      <c r="BV261">
        <v>1</v>
      </c>
      <c r="BW261">
        <v>1</v>
      </c>
      <c r="BX261">
        <v>1</v>
      </c>
      <c r="BY261" t="s">
        <v>3</v>
      </c>
      <c r="BZ261">
        <v>70</v>
      </c>
      <c r="CA261">
        <v>10</v>
      </c>
      <c r="CB261" t="s">
        <v>3</v>
      </c>
      <c r="CE261">
        <v>0</v>
      </c>
      <c r="CF261">
        <v>0</v>
      </c>
      <c r="CG261">
        <v>0</v>
      </c>
      <c r="CM261">
        <v>0</v>
      </c>
      <c r="CN261" t="s">
        <v>3</v>
      </c>
      <c r="CO261">
        <v>0</v>
      </c>
      <c r="CP261">
        <f t="shared" si="235"/>
        <v>6595.4</v>
      </c>
      <c r="CQ261">
        <f t="shared" si="236"/>
        <v>15.97</v>
      </c>
      <c r="CR261">
        <f>((((ET261)*BB261-(EU261)*BS261)+AE261*BS261)*AV261)</f>
        <v>0</v>
      </c>
      <c r="CS261">
        <f t="shared" si="237"/>
        <v>0</v>
      </c>
      <c r="CT261">
        <f t="shared" si="238"/>
        <v>926.23</v>
      </c>
      <c r="CU261">
        <f t="shared" si="239"/>
        <v>0</v>
      </c>
      <c r="CV261">
        <f t="shared" si="240"/>
        <v>1.5</v>
      </c>
      <c r="CW261">
        <f t="shared" si="241"/>
        <v>0</v>
      </c>
      <c r="CX261">
        <f t="shared" si="242"/>
        <v>0</v>
      </c>
      <c r="CY261">
        <f t="shared" si="243"/>
        <v>4538.5269999999991</v>
      </c>
      <c r="CZ261">
        <f t="shared" si="244"/>
        <v>648.36099999999999</v>
      </c>
      <c r="DC261" t="s">
        <v>3</v>
      </c>
      <c r="DD261" t="s">
        <v>3</v>
      </c>
      <c r="DE261" t="s">
        <v>3</v>
      </c>
      <c r="DF261" t="s">
        <v>3</v>
      </c>
      <c r="DG261" t="s">
        <v>3</v>
      </c>
      <c r="DH261" t="s">
        <v>3</v>
      </c>
      <c r="DI261" t="s">
        <v>3</v>
      </c>
      <c r="DJ261" t="s">
        <v>3</v>
      </c>
      <c r="DK261" t="s">
        <v>3</v>
      </c>
      <c r="DL261" t="s">
        <v>3</v>
      </c>
      <c r="DM261" t="s">
        <v>3</v>
      </c>
      <c r="DN261">
        <v>0</v>
      </c>
      <c r="DO261">
        <v>0</v>
      </c>
      <c r="DP261">
        <v>1</v>
      </c>
      <c r="DQ261">
        <v>1</v>
      </c>
      <c r="DU261">
        <v>16987630</v>
      </c>
      <c r="DV261" t="s">
        <v>33</v>
      </c>
      <c r="DW261" t="s">
        <v>33</v>
      </c>
      <c r="DX261">
        <v>1</v>
      </c>
      <c r="DZ261" t="s">
        <v>3</v>
      </c>
      <c r="EA261" t="s">
        <v>3</v>
      </c>
      <c r="EB261" t="s">
        <v>3</v>
      </c>
      <c r="EC261" t="s">
        <v>3</v>
      </c>
      <c r="EE261">
        <v>1441815344</v>
      </c>
      <c r="EF261">
        <v>1</v>
      </c>
      <c r="EG261" t="s">
        <v>21</v>
      </c>
      <c r="EH261">
        <v>0</v>
      </c>
      <c r="EI261" t="s">
        <v>3</v>
      </c>
      <c r="EJ261">
        <v>4</v>
      </c>
      <c r="EK261">
        <v>0</v>
      </c>
      <c r="EL261" t="s">
        <v>22</v>
      </c>
      <c r="EM261" t="s">
        <v>23</v>
      </c>
      <c r="EO261" t="s">
        <v>3</v>
      </c>
      <c r="EQ261">
        <v>0</v>
      </c>
      <c r="ER261">
        <v>942.2</v>
      </c>
      <c r="ES261">
        <v>15.97</v>
      </c>
      <c r="ET261">
        <v>0</v>
      </c>
      <c r="EU261">
        <v>0</v>
      </c>
      <c r="EV261">
        <v>926.23</v>
      </c>
      <c r="EW261">
        <v>1.5</v>
      </c>
      <c r="EX261">
        <v>0</v>
      </c>
      <c r="EY261">
        <v>0</v>
      </c>
      <c r="FQ261">
        <v>0</v>
      </c>
      <c r="FR261">
        <f t="shared" si="245"/>
        <v>0</v>
      </c>
      <c r="FS261">
        <v>0</v>
      </c>
      <c r="FX261">
        <v>70</v>
      </c>
      <c r="FY261">
        <v>10</v>
      </c>
      <c r="GA261" t="s">
        <v>3</v>
      </c>
      <c r="GD261">
        <v>0</v>
      </c>
      <c r="GF261">
        <v>-1583657872</v>
      </c>
      <c r="GG261">
        <v>2</v>
      </c>
      <c r="GH261">
        <v>1</v>
      </c>
      <c r="GI261">
        <v>-2</v>
      </c>
      <c r="GJ261">
        <v>0</v>
      </c>
      <c r="GK261">
        <f>ROUND(R261*(R12)/100,2)</f>
        <v>0</v>
      </c>
      <c r="GL261">
        <f t="shared" si="246"/>
        <v>0</v>
      </c>
      <c r="GM261">
        <f t="shared" si="247"/>
        <v>11782.29</v>
      </c>
      <c r="GN261">
        <f t="shared" si="248"/>
        <v>0</v>
      </c>
      <c r="GO261">
        <f t="shared" si="249"/>
        <v>0</v>
      </c>
      <c r="GP261">
        <f t="shared" si="250"/>
        <v>11782.29</v>
      </c>
      <c r="GR261">
        <v>0</v>
      </c>
      <c r="GS261">
        <v>3</v>
      </c>
      <c r="GT261">
        <v>0</v>
      </c>
      <c r="GU261" t="s">
        <v>3</v>
      </c>
      <c r="GV261">
        <f t="shared" si="251"/>
        <v>0</v>
      </c>
      <c r="GW261">
        <v>1</v>
      </c>
      <c r="GX261">
        <f t="shared" si="252"/>
        <v>0</v>
      </c>
      <c r="HA261">
        <v>0</v>
      </c>
      <c r="HB261">
        <v>0</v>
      </c>
      <c r="HC261">
        <f t="shared" si="253"/>
        <v>0</v>
      </c>
      <c r="HE261" t="s">
        <v>3</v>
      </c>
      <c r="HF261" t="s">
        <v>3</v>
      </c>
      <c r="HM261" t="s">
        <v>3</v>
      </c>
      <c r="HN261" t="s">
        <v>3</v>
      </c>
      <c r="HO261" t="s">
        <v>3</v>
      </c>
      <c r="HP261" t="s">
        <v>3</v>
      </c>
      <c r="HQ261" t="s">
        <v>3</v>
      </c>
      <c r="IK261">
        <v>0</v>
      </c>
    </row>
    <row r="262" spans="1:245" x14ac:dyDescent="0.2">
      <c r="A262">
        <v>17</v>
      </c>
      <c r="B262">
        <v>1</v>
      </c>
      <c r="D262">
        <f>ROW(EtalonRes!A150)</f>
        <v>150</v>
      </c>
      <c r="E262" t="s">
        <v>263</v>
      </c>
      <c r="F262" t="s">
        <v>264</v>
      </c>
      <c r="G262" t="s">
        <v>265</v>
      </c>
      <c r="H262" t="s">
        <v>33</v>
      </c>
      <c r="I262">
        <v>3</v>
      </c>
      <c r="J262">
        <v>0</v>
      </c>
      <c r="K262">
        <v>3</v>
      </c>
      <c r="O262">
        <f t="shared" si="219"/>
        <v>2891.22</v>
      </c>
      <c r="P262">
        <f t="shared" si="220"/>
        <v>24.54</v>
      </c>
      <c r="Q262">
        <f t="shared" si="221"/>
        <v>0</v>
      </c>
      <c r="R262">
        <f t="shared" si="222"/>
        <v>0</v>
      </c>
      <c r="S262">
        <f t="shared" si="223"/>
        <v>2866.68</v>
      </c>
      <c r="T262">
        <f t="shared" si="224"/>
        <v>0</v>
      </c>
      <c r="U262">
        <f t="shared" si="225"/>
        <v>4.32</v>
      </c>
      <c r="V262">
        <f t="shared" si="226"/>
        <v>0</v>
      </c>
      <c r="W262">
        <f t="shared" si="227"/>
        <v>0</v>
      </c>
      <c r="X262">
        <f t="shared" si="228"/>
        <v>2006.68</v>
      </c>
      <c r="Y262">
        <f t="shared" si="229"/>
        <v>286.67</v>
      </c>
      <c r="AA262">
        <v>1470944657</v>
      </c>
      <c r="AB262">
        <f t="shared" si="230"/>
        <v>963.74</v>
      </c>
      <c r="AC262">
        <f>ROUND(((ES262*2)),6)</f>
        <v>8.18</v>
      </c>
      <c r="AD262">
        <f>ROUND(((((ET262*2))-((EU262*2)))+AE262),6)</f>
        <v>0</v>
      </c>
      <c r="AE262">
        <f>ROUND(((EU262*2)),6)</f>
        <v>0</v>
      </c>
      <c r="AF262">
        <f>ROUND(((EV262*2)),6)</f>
        <v>955.56</v>
      </c>
      <c r="AG262">
        <f t="shared" si="232"/>
        <v>0</v>
      </c>
      <c r="AH262">
        <f>((EW262*2))</f>
        <v>1.44</v>
      </c>
      <c r="AI262">
        <f>((EX262*2))</f>
        <v>0</v>
      </c>
      <c r="AJ262">
        <f t="shared" si="234"/>
        <v>0</v>
      </c>
      <c r="AK262">
        <v>481.87</v>
      </c>
      <c r="AL262">
        <v>4.09</v>
      </c>
      <c r="AM262">
        <v>0</v>
      </c>
      <c r="AN262">
        <v>0</v>
      </c>
      <c r="AO262">
        <v>477.78</v>
      </c>
      <c r="AP262">
        <v>0</v>
      </c>
      <c r="AQ262">
        <v>0.72</v>
      </c>
      <c r="AR262">
        <v>0</v>
      </c>
      <c r="AS262">
        <v>0</v>
      </c>
      <c r="AT262">
        <v>70</v>
      </c>
      <c r="AU262">
        <v>10</v>
      </c>
      <c r="AV262">
        <v>1</v>
      </c>
      <c r="AW262">
        <v>1</v>
      </c>
      <c r="AZ262">
        <v>1</v>
      </c>
      <c r="BA262">
        <v>1</v>
      </c>
      <c r="BB262">
        <v>1</v>
      </c>
      <c r="BC262">
        <v>1</v>
      </c>
      <c r="BD262" t="s">
        <v>3</v>
      </c>
      <c r="BE262" t="s">
        <v>3</v>
      </c>
      <c r="BF262" t="s">
        <v>3</v>
      </c>
      <c r="BG262" t="s">
        <v>3</v>
      </c>
      <c r="BH262">
        <v>0</v>
      </c>
      <c r="BI262">
        <v>4</v>
      </c>
      <c r="BJ262" t="s">
        <v>266</v>
      </c>
      <c r="BM262">
        <v>0</v>
      </c>
      <c r="BN262">
        <v>0</v>
      </c>
      <c r="BO262" t="s">
        <v>3</v>
      </c>
      <c r="BP262">
        <v>0</v>
      </c>
      <c r="BQ262">
        <v>1</v>
      </c>
      <c r="BR262">
        <v>0</v>
      </c>
      <c r="BS262">
        <v>1</v>
      </c>
      <c r="BT262">
        <v>1</v>
      </c>
      <c r="BU262">
        <v>1</v>
      </c>
      <c r="BV262">
        <v>1</v>
      </c>
      <c r="BW262">
        <v>1</v>
      </c>
      <c r="BX262">
        <v>1</v>
      </c>
      <c r="BY262" t="s">
        <v>3</v>
      </c>
      <c r="BZ262">
        <v>70</v>
      </c>
      <c r="CA262">
        <v>10</v>
      </c>
      <c r="CB262" t="s">
        <v>3</v>
      </c>
      <c r="CE262">
        <v>0</v>
      </c>
      <c r="CF262">
        <v>0</v>
      </c>
      <c r="CG262">
        <v>0</v>
      </c>
      <c r="CM262">
        <v>0</v>
      </c>
      <c r="CN262" t="s">
        <v>3</v>
      </c>
      <c r="CO262">
        <v>0</v>
      </c>
      <c r="CP262">
        <f t="shared" si="235"/>
        <v>2891.22</v>
      </c>
      <c r="CQ262">
        <f t="shared" si="236"/>
        <v>8.18</v>
      </c>
      <c r="CR262">
        <f>(((((ET262*2))*BB262-((EU262*2))*BS262)+AE262*BS262)*AV262)</f>
        <v>0</v>
      </c>
      <c r="CS262">
        <f t="shared" si="237"/>
        <v>0</v>
      </c>
      <c r="CT262">
        <f t="shared" si="238"/>
        <v>955.56</v>
      </c>
      <c r="CU262">
        <f t="shared" si="239"/>
        <v>0</v>
      </c>
      <c r="CV262">
        <f t="shared" si="240"/>
        <v>1.44</v>
      </c>
      <c r="CW262">
        <f t="shared" si="241"/>
        <v>0</v>
      </c>
      <c r="CX262">
        <f t="shared" si="242"/>
        <v>0</v>
      </c>
      <c r="CY262">
        <f t="shared" si="243"/>
        <v>2006.6759999999997</v>
      </c>
      <c r="CZ262">
        <f t="shared" si="244"/>
        <v>286.66800000000001</v>
      </c>
      <c r="DC262" t="s">
        <v>3</v>
      </c>
      <c r="DD262" t="s">
        <v>45</v>
      </c>
      <c r="DE262" t="s">
        <v>45</v>
      </c>
      <c r="DF262" t="s">
        <v>45</v>
      </c>
      <c r="DG262" t="s">
        <v>45</v>
      </c>
      <c r="DH262" t="s">
        <v>3</v>
      </c>
      <c r="DI262" t="s">
        <v>45</v>
      </c>
      <c r="DJ262" t="s">
        <v>45</v>
      </c>
      <c r="DK262" t="s">
        <v>3</v>
      </c>
      <c r="DL262" t="s">
        <v>3</v>
      </c>
      <c r="DM262" t="s">
        <v>3</v>
      </c>
      <c r="DN262">
        <v>0</v>
      </c>
      <c r="DO262">
        <v>0</v>
      </c>
      <c r="DP262">
        <v>1</v>
      </c>
      <c r="DQ262">
        <v>1</v>
      </c>
      <c r="DU262">
        <v>16987630</v>
      </c>
      <c r="DV262" t="s">
        <v>33</v>
      </c>
      <c r="DW262" t="s">
        <v>33</v>
      </c>
      <c r="DX262">
        <v>1</v>
      </c>
      <c r="DZ262" t="s">
        <v>3</v>
      </c>
      <c r="EA262" t="s">
        <v>3</v>
      </c>
      <c r="EB262" t="s">
        <v>3</v>
      </c>
      <c r="EC262" t="s">
        <v>3</v>
      </c>
      <c r="EE262">
        <v>1441815344</v>
      </c>
      <c r="EF262">
        <v>1</v>
      </c>
      <c r="EG262" t="s">
        <v>21</v>
      </c>
      <c r="EH262">
        <v>0</v>
      </c>
      <c r="EI262" t="s">
        <v>3</v>
      </c>
      <c r="EJ262">
        <v>4</v>
      </c>
      <c r="EK262">
        <v>0</v>
      </c>
      <c r="EL262" t="s">
        <v>22</v>
      </c>
      <c r="EM262" t="s">
        <v>23</v>
      </c>
      <c r="EO262" t="s">
        <v>3</v>
      </c>
      <c r="EQ262">
        <v>0</v>
      </c>
      <c r="ER262">
        <v>481.87</v>
      </c>
      <c r="ES262">
        <v>4.09</v>
      </c>
      <c r="ET262">
        <v>0</v>
      </c>
      <c r="EU262">
        <v>0</v>
      </c>
      <c r="EV262">
        <v>477.78</v>
      </c>
      <c r="EW262">
        <v>0.72</v>
      </c>
      <c r="EX262">
        <v>0</v>
      </c>
      <c r="EY262">
        <v>0</v>
      </c>
      <c r="FQ262">
        <v>0</v>
      </c>
      <c r="FR262">
        <f t="shared" si="245"/>
        <v>0</v>
      </c>
      <c r="FS262">
        <v>0</v>
      </c>
      <c r="FX262">
        <v>70</v>
      </c>
      <c r="FY262">
        <v>10</v>
      </c>
      <c r="GA262" t="s">
        <v>3</v>
      </c>
      <c r="GD262">
        <v>0</v>
      </c>
      <c r="GF262">
        <v>857888775</v>
      </c>
      <c r="GG262">
        <v>2</v>
      </c>
      <c r="GH262">
        <v>1</v>
      </c>
      <c r="GI262">
        <v>-2</v>
      </c>
      <c r="GJ262">
        <v>0</v>
      </c>
      <c r="GK262">
        <f>ROUND(R262*(R12)/100,2)</f>
        <v>0</v>
      </c>
      <c r="GL262">
        <f t="shared" si="246"/>
        <v>0</v>
      </c>
      <c r="GM262">
        <f t="shared" si="247"/>
        <v>5184.57</v>
      </c>
      <c r="GN262">
        <f t="shared" si="248"/>
        <v>0</v>
      </c>
      <c r="GO262">
        <f t="shared" si="249"/>
        <v>0</v>
      </c>
      <c r="GP262">
        <f t="shared" si="250"/>
        <v>5184.57</v>
      </c>
      <c r="GR262">
        <v>0</v>
      </c>
      <c r="GS262">
        <v>3</v>
      </c>
      <c r="GT262">
        <v>0</v>
      </c>
      <c r="GU262" t="s">
        <v>3</v>
      </c>
      <c r="GV262">
        <f t="shared" si="251"/>
        <v>0</v>
      </c>
      <c r="GW262">
        <v>1</v>
      </c>
      <c r="GX262">
        <f t="shared" si="252"/>
        <v>0</v>
      </c>
      <c r="HA262">
        <v>0</v>
      </c>
      <c r="HB262">
        <v>0</v>
      </c>
      <c r="HC262">
        <f t="shared" si="253"/>
        <v>0</v>
      </c>
      <c r="HE262" t="s">
        <v>3</v>
      </c>
      <c r="HF262" t="s">
        <v>3</v>
      </c>
      <c r="HM262" t="s">
        <v>3</v>
      </c>
      <c r="HN262" t="s">
        <v>3</v>
      </c>
      <c r="HO262" t="s">
        <v>3</v>
      </c>
      <c r="HP262" t="s">
        <v>3</v>
      </c>
      <c r="HQ262" t="s">
        <v>3</v>
      </c>
      <c r="IK262">
        <v>0</v>
      </c>
    </row>
    <row r="263" spans="1:245" x14ac:dyDescent="0.2">
      <c r="A263">
        <v>17</v>
      </c>
      <c r="B263">
        <v>1</v>
      </c>
      <c r="D263">
        <f>ROW(EtalonRes!A153)</f>
        <v>153</v>
      </c>
      <c r="E263" t="s">
        <v>3</v>
      </c>
      <c r="F263" t="s">
        <v>267</v>
      </c>
      <c r="G263" t="s">
        <v>268</v>
      </c>
      <c r="H263" t="s">
        <v>33</v>
      </c>
      <c r="I263">
        <v>3</v>
      </c>
      <c r="J263">
        <v>0</v>
      </c>
      <c r="K263">
        <v>3</v>
      </c>
      <c r="O263">
        <f t="shared" si="219"/>
        <v>842.82</v>
      </c>
      <c r="P263">
        <f t="shared" si="220"/>
        <v>46.5</v>
      </c>
      <c r="Q263">
        <f t="shared" si="221"/>
        <v>0</v>
      </c>
      <c r="R263">
        <f t="shared" si="222"/>
        <v>0</v>
      </c>
      <c r="S263">
        <f t="shared" si="223"/>
        <v>796.32</v>
      </c>
      <c r="T263">
        <f t="shared" si="224"/>
        <v>0</v>
      </c>
      <c r="U263">
        <f t="shared" si="225"/>
        <v>1.2000000000000002</v>
      </c>
      <c r="V263">
        <f t="shared" si="226"/>
        <v>0</v>
      </c>
      <c r="W263">
        <f t="shared" si="227"/>
        <v>0</v>
      </c>
      <c r="X263">
        <f t="shared" si="228"/>
        <v>557.41999999999996</v>
      </c>
      <c r="Y263">
        <f t="shared" si="229"/>
        <v>79.63</v>
      </c>
      <c r="AA263">
        <v>-1</v>
      </c>
      <c r="AB263">
        <f t="shared" si="230"/>
        <v>280.94</v>
      </c>
      <c r="AC263">
        <f>ROUND(((ES263*2)),6)</f>
        <v>15.5</v>
      </c>
      <c r="AD263">
        <f>ROUND(((((ET263*2))-((EU263*2)))+AE263),6)</f>
        <v>0</v>
      </c>
      <c r="AE263">
        <f>ROUND(((EU263*2)),6)</f>
        <v>0</v>
      </c>
      <c r="AF263">
        <f>ROUND(((EV263*2)),6)</f>
        <v>265.44</v>
      </c>
      <c r="AG263">
        <f t="shared" si="232"/>
        <v>0</v>
      </c>
      <c r="AH263">
        <f>((EW263*2))</f>
        <v>0.4</v>
      </c>
      <c r="AI263">
        <f>((EX263*2))</f>
        <v>0</v>
      </c>
      <c r="AJ263">
        <f t="shared" si="234"/>
        <v>0</v>
      </c>
      <c r="AK263">
        <v>140.47</v>
      </c>
      <c r="AL263">
        <v>7.75</v>
      </c>
      <c r="AM263">
        <v>0</v>
      </c>
      <c r="AN263">
        <v>0</v>
      </c>
      <c r="AO263">
        <v>132.72</v>
      </c>
      <c r="AP263">
        <v>0</v>
      </c>
      <c r="AQ263">
        <v>0.2</v>
      </c>
      <c r="AR263">
        <v>0</v>
      </c>
      <c r="AS263">
        <v>0</v>
      </c>
      <c r="AT263">
        <v>70</v>
      </c>
      <c r="AU263">
        <v>10</v>
      </c>
      <c r="AV263">
        <v>1</v>
      </c>
      <c r="AW263">
        <v>1</v>
      </c>
      <c r="AZ263">
        <v>1</v>
      </c>
      <c r="BA263">
        <v>1</v>
      </c>
      <c r="BB263">
        <v>1</v>
      </c>
      <c r="BC263">
        <v>1</v>
      </c>
      <c r="BD263" t="s">
        <v>3</v>
      </c>
      <c r="BE263" t="s">
        <v>3</v>
      </c>
      <c r="BF263" t="s">
        <v>3</v>
      </c>
      <c r="BG263" t="s">
        <v>3</v>
      </c>
      <c r="BH263">
        <v>0</v>
      </c>
      <c r="BI263">
        <v>4</v>
      </c>
      <c r="BJ263" t="s">
        <v>269</v>
      </c>
      <c r="BM263">
        <v>0</v>
      </c>
      <c r="BN263">
        <v>0</v>
      </c>
      <c r="BO263" t="s">
        <v>3</v>
      </c>
      <c r="BP263">
        <v>0</v>
      </c>
      <c r="BQ263">
        <v>1</v>
      </c>
      <c r="BR263">
        <v>0</v>
      </c>
      <c r="BS263">
        <v>1</v>
      </c>
      <c r="BT263">
        <v>1</v>
      </c>
      <c r="BU263">
        <v>1</v>
      </c>
      <c r="BV263">
        <v>1</v>
      </c>
      <c r="BW263">
        <v>1</v>
      </c>
      <c r="BX263">
        <v>1</v>
      </c>
      <c r="BY263" t="s">
        <v>3</v>
      </c>
      <c r="BZ263">
        <v>70</v>
      </c>
      <c r="CA263">
        <v>10</v>
      </c>
      <c r="CB263" t="s">
        <v>3</v>
      </c>
      <c r="CE263">
        <v>0</v>
      </c>
      <c r="CF263">
        <v>0</v>
      </c>
      <c r="CG263">
        <v>0</v>
      </c>
      <c r="CM263">
        <v>0</v>
      </c>
      <c r="CN263" t="s">
        <v>3</v>
      </c>
      <c r="CO263">
        <v>0</v>
      </c>
      <c r="CP263">
        <f t="shared" si="235"/>
        <v>842.82</v>
      </c>
      <c r="CQ263">
        <f t="shared" si="236"/>
        <v>15.5</v>
      </c>
      <c r="CR263">
        <f>(((((ET263*2))*BB263-((EU263*2))*BS263)+AE263*BS263)*AV263)</f>
        <v>0</v>
      </c>
      <c r="CS263">
        <f t="shared" si="237"/>
        <v>0</v>
      </c>
      <c r="CT263">
        <f t="shared" si="238"/>
        <v>265.44</v>
      </c>
      <c r="CU263">
        <f t="shared" si="239"/>
        <v>0</v>
      </c>
      <c r="CV263">
        <f t="shared" si="240"/>
        <v>0.4</v>
      </c>
      <c r="CW263">
        <f t="shared" si="241"/>
        <v>0</v>
      </c>
      <c r="CX263">
        <f t="shared" si="242"/>
        <v>0</v>
      </c>
      <c r="CY263">
        <f t="shared" si="243"/>
        <v>557.42399999999998</v>
      </c>
      <c r="CZ263">
        <f t="shared" si="244"/>
        <v>79.632000000000005</v>
      </c>
      <c r="DC263" t="s">
        <v>3</v>
      </c>
      <c r="DD263" t="s">
        <v>45</v>
      </c>
      <c r="DE263" t="s">
        <v>45</v>
      </c>
      <c r="DF263" t="s">
        <v>45</v>
      </c>
      <c r="DG263" t="s">
        <v>45</v>
      </c>
      <c r="DH263" t="s">
        <v>3</v>
      </c>
      <c r="DI263" t="s">
        <v>45</v>
      </c>
      <c r="DJ263" t="s">
        <v>45</v>
      </c>
      <c r="DK263" t="s">
        <v>3</v>
      </c>
      <c r="DL263" t="s">
        <v>3</v>
      </c>
      <c r="DM263" t="s">
        <v>3</v>
      </c>
      <c r="DN263">
        <v>0</v>
      </c>
      <c r="DO263">
        <v>0</v>
      </c>
      <c r="DP263">
        <v>1</v>
      </c>
      <c r="DQ263">
        <v>1</v>
      </c>
      <c r="DU263">
        <v>16987630</v>
      </c>
      <c r="DV263" t="s">
        <v>33</v>
      </c>
      <c r="DW263" t="s">
        <v>33</v>
      </c>
      <c r="DX263">
        <v>1</v>
      </c>
      <c r="DZ263" t="s">
        <v>3</v>
      </c>
      <c r="EA263" t="s">
        <v>3</v>
      </c>
      <c r="EB263" t="s">
        <v>3</v>
      </c>
      <c r="EC263" t="s">
        <v>3</v>
      </c>
      <c r="EE263">
        <v>1441815344</v>
      </c>
      <c r="EF263">
        <v>1</v>
      </c>
      <c r="EG263" t="s">
        <v>21</v>
      </c>
      <c r="EH263">
        <v>0</v>
      </c>
      <c r="EI263" t="s">
        <v>3</v>
      </c>
      <c r="EJ263">
        <v>4</v>
      </c>
      <c r="EK263">
        <v>0</v>
      </c>
      <c r="EL263" t="s">
        <v>22</v>
      </c>
      <c r="EM263" t="s">
        <v>23</v>
      </c>
      <c r="EO263" t="s">
        <v>3</v>
      </c>
      <c r="EQ263">
        <v>1024</v>
      </c>
      <c r="ER263">
        <v>140.47</v>
      </c>
      <c r="ES263">
        <v>7.75</v>
      </c>
      <c r="ET263">
        <v>0</v>
      </c>
      <c r="EU263">
        <v>0</v>
      </c>
      <c r="EV263">
        <v>132.72</v>
      </c>
      <c r="EW263">
        <v>0.2</v>
      </c>
      <c r="EX263">
        <v>0</v>
      </c>
      <c r="EY263">
        <v>0</v>
      </c>
      <c r="FQ263">
        <v>0</v>
      </c>
      <c r="FR263">
        <f t="shared" si="245"/>
        <v>0</v>
      </c>
      <c r="FS263">
        <v>0</v>
      </c>
      <c r="FX263">
        <v>70</v>
      </c>
      <c r="FY263">
        <v>10</v>
      </c>
      <c r="GA263" t="s">
        <v>3</v>
      </c>
      <c r="GD263">
        <v>0</v>
      </c>
      <c r="GF263">
        <v>1040557616</v>
      </c>
      <c r="GG263">
        <v>2</v>
      </c>
      <c r="GH263">
        <v>1</v>
      </c>
      <c r="GI263">
        <v>-2</v>
      </c>
      <c r="GJ263">
        <v>0</v>
      </c>
      <c r="GK263">
        <f>ROUND(R263*(R12)/100,2)</f>
        <v>0</v>
      </c>
      <c r="GL263">
        <f t="shared" si="246"/>
        <v>0</v>
      </c>
      <c r="GM263">
        <f t="shared" si="247"/>
        <v>1479.87</v>
      </c>
      <c r="GN263">
        <f t="shared" si="248"/>
        <v>0</v>
      </c>
      <c r="GO263">
        <f t="shared" si="249"/>
        <v>0</v>
      </c>
      <c r="GP263">
        <f t="shared" si="250"/>
        <v>1479.87</v>
      </c>
      <c r="GR263">
        <v>0</v>
      </c>
      <c r="GS263">
        <v>3</v>
      </c>
      <c r="GT263">
        <v>0</v>
      </c>
      <c r="GU263" t="s">
        <v>3</v>
      </c>
      <c r="GV263">
        <f t="shared" si="251"/>
        <v>0</v>
      </c>
      <c r="GW263">
        <v>1</v>
      </c>
      <c r="GX263">
        <f t="shared" si="252"/>
        <v>0</v>
      </c>
      <c r="HA263">
        <v>0</v>
      </c>
      <c r="HB263">
        <v>0</v>
      </c>
      <c r="HC263">
        <f t="shared" si="253"/>
        <v>0</v>
      </c>
      <c r="HE263" t="s">
        <v>3</v>
      </c>
      <c r="HF263" t="s">
        <v>3</v>
      </c>
      <c r="HM263" t="s">
        <v>3</v>
      </c>
      <c r="HN263" t="s">
        <v>3</v>
      </c>
      <c r="HO263" t="s">
        <v>3</v>
      </c>
      <c r="HP263" t="s">
        <v>3</v>
      </c>
      <c r="HQ263" t="s">
        <v>3</v>
      </c>
      <c r="IK263">
        <v>0</v>
      </c>
    </row>
    <row r="264" spans="1:245" x14ac:dyDescent="0.2">
      <c r="A264">
        <v>17</v>
      </c>
      <c r="B264">
        <v>1</v>
      </c>
      <c r="D264">
        <f>ROW(EtalonRes!A156)</f>
        <v>156</v>
      </c>
      <c r="E264" t="s">
        <v>3</v>
      </c>
      <c r="F264" t="s">
        <v>270</v>
      </c>
      <c r="G264" t="s">
        <v>271</v>
      </c>
      <c r="H264" t="s">
        <v>33</v>
      </c>
      <c r="I264">
        <v>1</v>
      </c>
      <c r="J264">
        <v>0</v>
      </c>
      <c r="K264">
        <v>1</v>
      </c>
      <c r="O264">
        <f t="shared" si="219"/>
        <v>466.88</v>
      </c>
      <c r="P264">
        <f t="shared" si="220"/>
        <v>17.12</v>
      </c>
      <c r="Q264">
        <f t="shared" si="221"/>
        <v>0</v>
      </c>
      <c r="R264">
        <f t="shared" si="222"/>
        <v>0</v>
      </c>
      <c r="S264">
        <f t="shared" si="223"/>
        <v>449.76</v>
      </c>
      <c r="T264">
        <f t="shared" si="224"/>
        <v>0</v>
      </c>
      <c r="U264">
        <f t="shared" si="225"/>
        <v>0.8</v>
      </c>
      <c r="V264">
        <f t="shared" si="226"/>
        <v>0</v>
      </c>
      <c r="W264">
        <f t="shared" si="227"/>
        <v>0</v>
      </c>
      <c r="X264">
        <f t="shared" si="228"/>
        <v>314.83</v>
      </c>
      <c r="Y264">
        <f t="shared" si="229"/>
        <v>44.98</v>
      </c>
      <c r="AA264">
        <v>-1</v>
      </c>
      <c r="AB264">
        <f t="shared" si="230"/>
        <v>466.88</v>
      </c>
      <c r="AC264">
        <f>ROUND(((ES264*4)),6)</f>
        <v>17.12</v>
      </c>
      <c r="AD264">
        <f>ROUND(((((ET264*4))-((EU264*4)))+AE264),6)</f>
        <v>0</v>
      </c>
      <c r="AE264">
        <f>ROUND(((EU264*4)),6)</f>
        <v>0</v>
      </c>
      <c r="AF264">
        <f>ROUND(((EV264*4)),6)</f>
        <v>449.76</v>
      </c>
      <c r="AG264">
        <f t="shared" si="232"/>
        <v>0</v>
      </c>
      <c r="AH264">
        <f>((EW264*4))</f>
        <v>0.8</v>
      </c>
      <c r="AI264">
        <f>((EX264*4))</f>
        <v>0</v>
      </c>
      <c r="AJ264">
        <f t="shared" si="234"/>
        <v>0</v>
      </c>
      <c r="AK264">
        <v>116.72</v>
      </c>
      <c r="AL264">
        <v>4.28</v>
      </c>
      <c r="AM264">
        <v>0</v>
      </c>
      <c r="AN264">
        <v>0</v>
      </c>
      <c r="AO264">
        <v>112.44</v>
      </c>
      <c r="AP264">
        <v>0</v>
      </c>
      <c r="AQ264">
        <v>0.2</v>
      </c>
      <c r="AR264">
        <v>0</v>
      </c>
      <c r="AS264">
        <v>0</v>
      </c>
      <c r="AT264">
        <v>70</v>
      </c>
      <c r="AU264">
        <v>10</v>
      </c>
      <c r="AV264">
        <v>1</v>
      </c>
      <c r="AW264">
        <v>1</v>
      </c>
      <c r="AZ264">
        <v>1</v>
      </c>
      <c r="BA264">
        <v>1</v>
      </c>
      <c r="BB264">
        <v>1</v>
      </c>
      <c r="BC264">
        <v>1</v>
      </c>
      <c r="BD264" t="s">
        <v>3</v>
      </c>
      <c r="BE264" t="s">
        <v>3</v>
      </c>
      <c r="BF264" t="s">
        <v>3</v>
      </c>
      <c r="BG264" t="s">
        <v>3</v>
      </c>
      <c r="BH264">
        <v>0</v>
      </c>
      <c r="BI264">
        <v>4</v>
      </c>
      <c r="BJ264" t="s">
        <v>272</v>
      </c>
      <c r="BM264">
        <v>0</v>
      </c>
      <c r="BN264">
        <v>0</v>
      </c>
      <c r="BO264" t="s">
        <v>3</v>
      </c>
      <c r="BP264">
        <v>0</v>
      </c>
      <c r="BQ264">
        <v>1</v>
      </c>
      <c r="BR264">
        <v>0</v>
      </c>
      <c r="BS264">
        <v>1</v>
      </c>
      <c r="BT264">
        <v>1</v>
      </c>
      <c r="BU264">
        <v>1</v>
      </c>
      <c r="BV264">
        <v>1</v>
      </c>
      <c r="BW264">
        <v>1</v>
      </c>
      <c r="BX264">
        <v>1</v>
      </c>
      <c r="BY264" t="s">
        <v>3</v>
      </c>
      <c r="BZ264">
        <v>70</v>
      </c>
      <c r="CA264">
        <v>10</v>
      </c>
      <c r="CB264" t="s">
        <v>3</v>
      </c>
      <c r="CE264">
        <v>0</v>
      </c>
      <c r="CF264">
        <v>0</v>
      </c>
      <c r="CG264">
        <v>0</v>
      </c>
      <c r="CM264">
        <v>0</v>
      </c>
      <c r="CN264" t="s">
        <v>3</v>
      </c>
      <c r="CO264">
        <v>0</v>
      </c>
      <c r="CP264">
        <f t="shared" si="235"/>
        <v>466.88</v>
      </c>
      <c r="CQ264">
        <f t="shared" si="236"/>
        <v>17.12</v>
      </c>
      <c r="CR264">
        <f>(((((ET264*4))*BB264-((EU264*4))*BS264)+AE264*BS264)*AV264)</f>
        <v>0</v>
      </c>
      <c r="CS264">
        <f t="shared" si="237"/>
        <v>0</v>
      </c>
      <c r="CT264">
        <f t="shared" si="238"/>
        <v>449.76</v>
      </c>
      <c r="CU264">
        <f t="shared" si="239"/>
        <v>0</v>
      </c>
      <c r="CV264">
        <f t="shared" si="240"/>
        <v>0.8</v>
      </c>
      <c r="CW264">
        <f t="shared" si="241"/>
        <v>0</v>
      </c>
      <c r="CX264">
        <f t="shared" si="242"/>
        <v>0</v>
      </c>
      <c r="CY264">
        <f t="shared" si="243"/>
        <v>314.83199999999999</v>
      </c>
      <c r="CZ264">
        <f t="shared" si="244"/>
        <v>44.976000000000006</v>
      </c>
      <c r="DC264" t="s">
        <v>3</v>
      </c>
      <c r="DD264" t="s">
        <v>20</v>
      </c>
      <c r="DE264" t="s">
        <v>20</v>
      </c>
      <c r="DF264" t="s">
        <v>20</v>
      </c>
      <c r="DG264" t="s">
        <v>20</v>
      </c>
      <c r="DH264" t="s">
        <v>3</v>
      </c>
      <c r="DI264" t="s">
        <v>20</v>
      </c>
      <c r="DJ264" t="s">
        <v>20</v>
      </c>
      <c r="DK264" t="s">
        <v>3</v>
      </c>
      <c r="DL264" t="s">
        <v>3</v>
      </c>
      <c r="DM264" t="s">
        <v>3</v>
      </c>
      <c r="DN264">
        <v>0</v>
      </c>
      <c r="DO264">
        <v>0</v>
      </c>
      <c r="DP264">
        <v>1</v>
      </c>
      <c r="DQ264">
        <v>1</v>
      </c>
      <c r="DU264">
        <v>16987630</v>
      </c>
      <c r="DV264" t="s">
        <v>33</v>
      </c>
      <c r="DW264" t="s">
        <v>33</v>
      </c>
      <c r="DX264">
        <v>1</v>
      </c>
      <c r="DZ264" t="s">
        <v>3</v>
      </c>
      <c r="EA264" t="s">
        <v>3</v>
      </c>
      <c r="EB264" t="s">
        <v>3</v>
      </c>
      <c r="EC264" t="s">
        <v>3</v>
      </c>
      <c r="EE264">
        <v>1441815344</v>
      </c>
      <c r="EF264">
        <v>1</v>
      </c>
      <c r="EG264" t="s">
        <v>21</v>
      </c>
      <c r="EH264">
        <v>0</v>
      </c>
      <c r="EI264" t="s">
        <v>3</v>
      </c>
      <c r="EJ264">
        <v>4</v>
      </c>
      <c r="EK264">
        <v>0</v>
      </c>
      <c r="EL264" t="s">
        <v>22</v>
      </c>
      <c r="EM264" t="s">
        <v>23</v>
      </c>
      <c r="EO264" t="s">
        <v>3</v>
      </c>
      <c r="EQ264">
        <v>1311744</v>
      </c>
      <c r="ER264">
        <v>116.72</v>
      </c>
      <c r="ES264">
        <v>4.28</v>
      </c>
      <c r="ET264">
        <v>0</v>
      </c>
      <c r="EU264">
        <v>0</v>
      </c>
      <c r="EV264">
        <v>112.44</v>
      </c>
      <c r="EW264">
        <v>0.2</v>
      </c>
      <c r="EX264">
        <v>0</v>
      </c>
      <c r="EY264">
        <v>0</v>
      </c>
      <c r="FQ264">
        <v>0</v>
      </c>
      <c r="FR264">
        <f t="shared" si="245"/>
        <v>0</v>
      </c>
      <c r="FS264">
        <v>0</v>
      </c>
      <c r="FX264">
        <v>70</v>
      </c>
      <c r="FY264">
        <v>10</v>
      </c>
      <c r="GA264" t="s">
        <v>3</v>
      </c>
      <c r="GD264">
        <v>0</v>
      </c>
      <c r="GF264">
        <v>-778658898</v>
      </c>
      <c r="GG264">
        <v>2</v>
      </c>
      <c r="GH264">
        <v>1</v>
      </c>
      <c r="GI264">
        <v>-2</v>
      </c>
      <c r="GJ264">
        <v>0</v>
      </c>
      <c r="GK264">
        <f>ROUND(R264*(R12)/100,2)</f>
        <v>0</v>
      </c>
      <c r="GL264">
        <f t="shared" si="246"/>
        <v>0</v>
      </c>
      <c r="GM264">
        <f t="shared" si="247"/>
        <v>826.69</v>
      </c>
      <c r="GN264">
        <f t="shared" si="248"/>
        <v>0</v>
      </c>
      <c r="GO264">
        <f t="shared" si="249"/>
        <v>0</v>
      </c>
      <c r="GP264">
        <f t="shared" si="250"/>
        <v>826.69</v>
      </c>
      <c r="GR264">
        <v>0</v>
      </c>
      <c r="GS264">
        <v>3</v>
      </c>
      <c r="GT264">
        <v>0</v>
      </c>
      <c r="GU264" t="s">
        <v>3</v>
      </c>
      <c r="GV264">
        <f t="shared" si="251"/>
        <v>0</v>
      </c>
      <c r="GW264">
        <v>1</v>
      </c>
      <c r="GX264">
        <f t="shared" si="252"/>
        <v>0</v>
      </c>
      <c r="HA264">
        <v>0</v>
      </c>
      <c r="HB264">
        <v>0</v>
      </c>
      <c r="HC264">
        <f t="shared" si="253"/>
        <v>0</v>
      </c>
      <c r="HE264" t="s">
        <v>3</v>
      </c>
      <c r="HF264" t="s">
        <v>3</v>
      </c>
      <c r="HM264" t="s">
        <v>3</v>
      </c>
      <c r="HN264" t="s">
        <v>3</v>
      </c>
      <c r="HO264" t="s">
        <v>3</v>
      </c>
      <c r="HP264" t="s">
        <v>3</v>
      </c>
      <c r="HQ264" t="s">
        <v>3</v>
      </c>
      <c r="IK264">
        <v>0</v>
      </c>
    </row>
    <row r="265" spans="1:245" x14ac:dyDescent="0.2">
      <c r="A265">
        <v>17</v>
      </c>
      <c r="B265">
        <v>1</v>
      </c>
      <c r="D265">
        <f>ROW(EtalonRes!A157)</f>
        <v>157</v>
      </c>
      <c r="E265" t="s">
        <v>273</v>
      </c>
      <c r="F265" t="s">
        <v>274</v>
      </c>
      <c r="G265" t="s">
        <v>275</v>
      </c>
      <c r="H265" t="s">
        <v>276</v>
      </c>
      <c r="I265">
        <v>4</v>
      </c>
      <c r="J265">
        <v>0</v>
      </c>
      <c r="K265">
        <v>4</v>
      </c>
      <c r="O265">
        <f t="shared" si="219"/>
        <v>5352.8</v>
      </c>
      <c r="P265">
        <f t="shared" si="220"/>
        <v>0</v>
      </c>
      <c r="Q265">
        <f t="shared" si="221"/>
        <v>0</v>
      </c>
      <c r="R265">
        <f t="shared" si="222"/>
        <v>0</v>
      </c>
      <c r="S265">
        <f t="shared" si="223"/>
        <v>5352.8</v>
      </c>
      <c r="T265">
        <f t="shared" si="224"/>
        <v>0</v>
      </c>
      <c r="U265">
        <f t="shared" si="225"/>
        <v>7.04</v>
      </c>
      <c r="V265">
        <f t="shared" si="226"/>
        <v>0</v>
      </c>
      <c r="W265">
        <f t="shared" si="227"/>
        <v>0</v>
      </c>
      <c r="X265">
        <f t="shared" si="228"/>
        <v>3746.96</v>
      </c>
      <c r="Y265">
        <f t="shared" si="229"/>
        <v>535.28</v>
      </c>
      <c r="AA265">
        <v>1470944657</v>
      </c>
      <c r="AB265">
        <f t="shared" si="230"/>
        <v>1338.2</v>
      </c>
      <c r="AC265">
        <f>ROUND(((ES265*4)),6)</f>
        <v>0</v>
      </c>
      <c r="AD265">
        <f>ROUND(((((ET265*4))-((EU265*4)))+AE265),6)</f>
        <v>0</v>
      </c>
      <c r="AE265">
        <f>ROUND(((EU265*4)),6)</f>
        <v>0</v>
      </c>
      <c r="AF265">
        <f>ROUND(((EV265*4)),6)</f>
        <v>1338.2</v>
      </c>
      <c r="AG265">
        <f t="shared" si="232"/>
        <v>0</v>
      </c>
      <c r="AH265">
        <f>((EW265*4))</f>
        <v>1.76</v>
      </c>
      <c r="AI265">
        <f>((EX265*4))</f>
        <v>0</v>
      </c>
      <c r="AJ265">
        <f t="shared" si="234"/>
        <v>0</v>
      </c>
      <c r="AK265">
        <v>334.55</v>
      </c>
      <c r="AL265">
        <v>0</v>
      </c>
      <c r="AM265">
        <v>0</v>
      </c>
      <c r="AN265">
        <v>0</v>
      </c>
      <c r="AO265">
        <v>334.55</v>
      </c>
      <c r="AP265">
        <v>0</v>
      </c>
      <c r="AQ265">
        <v>0.44</v>
      </c>
      <c r="AR265">
        <v>0</v>
      </c>
      <c r="AS265">
        <v>0</v>
      </c>
      <c r="AT265">
        <v>70</v>
      </c>
      <c r="AU265">
        <v>10</v>
      </c>
      <c r="AV265">
        <v>1</v>
      </c>
      <c r="AW265">
        <v>1</v>
      </c>
      <c r="AZ265">
        <v>1</v>
      </c>
      <c r="BA265">
        <v>1</v>
      </c>
      <c r="BB265">
        <v>1</v>
      </c>
      <c r="BC265">
        <v>1</v>
      </c>
      <c r="BD265" t="s">
        <v>3</v>
      </c>
      <c r="BE265" t="s">
        <v>3</v>
      </c>
      <c r="BF265" t="s">
        <v>3</v>
      </c>
      <c r="BG265" t="s">
        <v>3</v>
      </c>
      <c r="BH265">
        <v>0</v>
      </c>
      <c r="BI265">
        <v>4</v>
      </c>
      <c r="BJ265" t="s">
        <v>277</v>
      </c>
      <c r="BM265">
        <v>0</v>
      </c>
      <c r="BN265">
        <v>0</v>
      </c>
      <c r="BO265" t="s">
        <v>3</v>
      </c>
      <c r="BP265">
        <v>0</v>
      </c>
      <c r="BQ265">
        <v>1</v>
      </c>
      <c r="BR265">
        <v>0</v>
      </c>
      <c r="BS265">
        <v>1</v>
      </c>
      <c r="BT265">
        <v>1</v>
      </c>
      <c r="BU265">
        <v>1</v>
      </c>
      <c r="BV265">
        <v>1</v>
      </c>
      <c r="BW265">
        <v>1</v>
      </c>
      <c r="BX265">
        <v>1</v>
      </c>
      <c r="BY265" t="s">
        <v>3</v>
      </c>
      <c r="BZ265">
        <v>70</v>
      </c>
      <c r="CA265">
        <v>10</v>
      </c>
      <c r="CB265" t="s">
        <v>3</v>
      </c>
      <c r="CE265">
        <v>0</v>
      </c>
      <c r="CF265">
        <v>0</v>
      </c>
      <c r="CG265">
        <v>0</v>
      </c>
      <c r="CM265">
        <v>0</v>
      </c>
      <c r="CN265" t="s">
        <v>3</v>
      </c>
      <c r="CO265">
        <v>0</v>
      </c>
      <c r="CP265">
        <f t="shared" si="235"/>
        <v>5352.8</v>
      </c>
      <c r="CQ265">
        <f t="shared" si="236"/>
        <v>0</v>
      </c>
      <c r="CR265">
        <f>(((((ET265*4))*BB265-((EU265*4))*BS265)+AE265*BS265)*AV265)</f>
        <v>0</v>
      </c>
      <c r="CS265">
        <f t="shared" si="237"/>
        <v>0</v>
      </c>
      <c r="CT265">
        <f t="shared" si="238"/>
        <v>1338.2</v>
      </c>
      <c r="CU265">
        <f t="shared" si="239"/>
        <v>0</v>
      </c>
      <c r="CV265">
        <f t="shared" si="240"/>
        <v>1.76</v>
      </c>
      <c r="CW265">
        <f t="shared" si="241"/>
        <v>0</v>
      </c>
      <c r="CX265">
        <f t="shared" si="242"/>
        <v>0</v>
      </c>
      <c r="CY265">
        <f t="shared" si="243"/>
        <v>3746.96</v>
      </c>
      <c r="CZ265">
        <f t="shared" si="244"/>
        <v>535.28</v>
      </c>
      <c r="DC265" t="s">
        <v>3</v>
      </c>
      <c r="DD265" t="s">
        <v>20</v>
      </c>
      <c r="DE265" t="s">
        <v>20</v>
      </c>
      <c r="DF265" t="s">
        <v>20</v>
      </c>
      <c r="DG265" t="s">
        <v>20</v>
      </c>
      <c r="DH265" t="s">
        <v>3</v>
      </c>
      <c r="DI265" t="s">
        <v>20</v>
      </c>
      <c r="DJ265" t="s">
        <v>20</v>
      </c>
      <c r="DK265" t="s">
        <v>3</v>
      </c>
      <c r="DL265" t="s">
        <v>3</v>
      </c>
      <c r="DM265" t="s">
        <v>3</v>
      </c>
      <c r="DN265">
        <v>0</v>
      </c>
      <c r="DO265">
        <v>0</v>
      </c>
      <c r="DP265">
        <v>1</v>
      </c>
      <c r="DQ265">
        <v>1</v>
      </c>
      <c r="DU265">
        <v>1013</v>
      </c>
      <c r="DV265" t="s">
        <v>276</v>
      </c>
      <c r="DW265" t="s">
        <v>276</v>
      </c>
      <c r="DX265">
        <v>1</v>
      </c>
      <c r="DZ265" t="s">
        <v>3</v>
      </c>
      <c r="EA265" t="s">
        <v>3</v>
      </c>
      <c r="EB265" t="s">
        <v>3</v>
      </c>
      <c r="EC265" t="s">
        <v>3</v>
      </c>
      <c r="EE265">
        <v>1441815344</v>
      </c>
      <c r="EF265">
        <v>1</v>
      </c>
      <c r="EG265" t="s">
        <v>21</v>
      </c>
      <c r="EH265">
        <v>0</v>
      </c>
      <c r="EI265" t="s">
        <v>3</v>
      </c>
      <c r="EJ265">
        <v>4</v>
      </c>
      <c r="EK265">
        <v>0</v>
      </c>
      <c r="EL265" t="s">
        <v>22</v>
      </c>
      <c r="EM265" t="s">
        <v>23</v>
      </c>
      <c r="EO265" t="s">
        <v>3</v>
      </c>
      <c r="EQ265">
        <v>0</v>
      </c>
      <c r="ER265">
        <v>334.55</v>
      </c>
      <c r="ES265">
        <v>0</v>
      </c>
      <c r="ET265">
        <v>0</v>
      </c>
      <c r="EU265">
        <v>0</v>
      </c>
      <c r="EV265">
        <v>334.55</v>
      </c>
      <c r="EW265">
        <v>0.44</v>
      </c>
      <c r="EX265">
        <v>0</v>
      </c>
      <c r="EY265">
        <v>0</v>
      </c>
      <c r="FQ265">
        <v>0</v>
      </c>
      <c r="FR265">
        <f t="shared" si="245"/>
        <v>0</v>
      </c>
      <c r="FS265">
        <v>0</v>
      </c>
      <c r="FX265">
        <v>70</v>
      </c>
      <c r="FY265">
        <v>10</v>
      </c>
      <c r="GA265" t="s">
        <v>3</v>
      </c>
      <c r="GD265">
        <v>0</v>
      </c>
      <c r="GF265">
        <v>2100954216</v>
      </c>
      <c r="GG265">
        <v>2</v>
      </c>
      <c r="GH265">
        <v>1</v>
      </c>
      <c r="GI265">
        <v>-2</v>
      </c>
      <c r="GJ265">
        <v>0</v>
      </c>
      <c r="GK265">
        <f>ROUND(R265*(R12)/100,2)</f>
        <v>0</v>
      </c>
      <c r="GL265">
        <f t="shared" si="246"/>
        <v>0</v>
      </c>
      <c r="GM265">
        <f t="shared" si="247"/>
        <v>9635.0400000000009</v>
      </c>
      <c r="GN265">
        <f t="shared" si="248"/>
        <v>0</v>
      </c>
      <c r="GO265">
        <f t="shared" si="249"/>
        <v>0</v>
      </c>
      <c r="GP265">
        <f t="shared" si="250"/>
        <v>9635.0400000000009</v>
      </c>
      <c r="GR265">
        <v>0</v>
      </c>
      <c r="GS265">
        <v>3</v>
      </c>
      <c r="GT265">
        <v>0</v>
      </c>
      <c r="GU265" t="s">
        <v>3</v>
      </c>
      <c r="GV265">
        <f t="shared" si="251"/>
        <v>0</v>
      </c>
      <c r="GW265">
        <v>1</v>
      </c>
      <c r="GX265">
        <f t="shared" si="252"/>
        <v>0</v>
      </c>
      <c r="HA265">
        <v>0</v>
      </c>
      <c r="HB265">
        <v>0</v>
      </c>
      <c r="HC265">
        <f t="shared" si="253"/>
        <v>0</v>
      </c>
      <c r="HE265" t="s">
        <v>3</v>
      </c>
      <c r="HF265" t="s">
        <v>3</v>
      </c>
      <c r="HM265" t="s">
        <v>3</v>
      </c>
      <c r="HN265" t="s">
        <v>3</v>
      </c>
      <c r="HO265" t="s">
        <v>3</v>
      </c>
      <c r="HP265" t="s">
        <v>3</v>
      </c>
      <c r="HQ265" t="s">
        <v>3</v>
      </c>
      <c r="IK265">
        <v>0</v>
      </c>
    </row>
    <row r="266" spans="1:245" x14ac:dyDescent="0.2">
      <c r="A266">
        <v>17</v>
      </c>
      <c r="B266">
        <v>1</v>
      </c>
      <c r="D266">
        <f>ROW(EtalonRes!A162)</f>
        <v>162</v>
      </c>
      <c r="E266" t="s">
        <v>278</v>
      </c>
      <c r="F266" t="s">
        <v>279</v>
      </c>
      <c r="G266" t="s">
        <v>280</v>
      </c>
      <c r="H266" t="s">
        <v>33</v>
      </c>
      <c r="I266">
        <v>1</v>
      </c>
      <c r="J266">
        <v>0</v>
      </c>
      <c r="K266">
        <v>1</v>
      </c>
      <c r="O266">
        <f t="shared" si="219"/>
        <v>738.91</v>
      </c>
      <c r="P266">
        <f t="shared" si="220"/>
        <v>1.01</v>
      </c>
      <c r="Q266">
        <f t="shared" si="221"/>
        <v>136.82</v>
      </c>
      <c r="R266">
        <f t="shared" si="222"/>
        <v>86.75</v>
      </c>
      <c r="S266">
        <f t="shared" si="223"/>
        <v>601.08000000000004</v>
      </c>
      <c r="T266">
        <f t="shared" si="224"/>
        <v>0</v>
      </c>
      <c r="U266">
        <f t="shared" si="225"/>
        <v>0.84699999999999998</v>
      </c>
      <c r="V266">
        <f t="shared" si="226"/>
        <v>0</v>
      </c>
      <c r="W266">
        <f t="shared" si="227"/>
        <v>0</v>
      </c>
      <c r="X266">
        <f t="shared" si="228"/>
        <v>420.76</v>
      </c>
      <c r="Y266">
        <f t="shared" si="229"/>
        <v>60.11</v>
      </c>
      <c r="AA266">
        <v>1470944657</v>
      </c>
      <c r="AB266">
        <f t="shared" si="230"/>
        <v>738.90800000000002</v>
      </c>
      <c r="AC266">
        <f>ROUND(((ES266*1)),6)</f>
        <v>1.01</v>
      </c>
      <c r="AD266">
        <f>ROUND(((((ET266*0.7))-((EU266*0.7)))+AE266),6)</f>
        <v>136.815</v>
      </c>
      <c r="AE266">
        <f>ROUND(((EU266*0.7)),6)</f>
        <v>86.751000000000005</v>
      </c>
      <c r="AF266">
        <f>ROUND(((EV266*0.7)),6)</f>
        <v>601.08299999999997</v>
      </c>
      <c r="AG266">
        <f t="shared" si="232"/>
        <v>0</v>
      </c>
      <c r="AH266">
        <f>((EW266*0.7))</f>
        <v>0.84699999999999998</v>
      </c>
      <c r="AI266">
        <f>((EX266*0.7))</f>
        <v>0</v>
      </c>
      <c r="AJ266">
        <f t="shared" si="234"/>
        <v>0</v>
      </c>
      <c r="AK266">
        <v>1055.1500000000001</v>
      </c>
      <c r="AL266">
        <v>1.01</v>
      </c>
      <c r="AM266">
        <v>195.45</v>
      </c>
      <c r="AN266">
        <v>123.93</v>
      </c>
      <c r="AO266">
        <v>858.69</v>
      </c>
      <c r="AP266">
        <v>0</v>
      </c>
      <c r="AQ266">
        <v>1.21</v>
      </c>
      <c r="AR266">
        <v>0</v>
      </c>
      <c r="AS266">
        <v>0</v>
      </c>
      <c r="AT266">
        <v>70</v>
      </c>
      <c r="AU266">
        <v>10</v>
      </c>
      <c r="AV266">
        <v>1</v>
      </c>
      <c r="AW266">
        <v>1</v>
      </c>
      <c r="AZ266">
        <v>1</v>
      </c>
      <c r="BA266">
        <v>1</v>
      </c>
      <c r="BB266">
        <v>1</v>
      </c>
      <c r="BC266">
        <v>1</v>
      </c>
      <c r="BD266" t="s">
        <v>3</v>
      </c>
      <c r="BE266" t="s">
        <v>3</v>
      </c>
      <c r="BF266" t="s">
        <v>3</v>
      </c>
      <c r="BG266" t="s">
        <v>3</v>
      </c>
      <c r="BH266">
        <v>0</v>
      </c>
      <c r="BI266">
        <v>4</v>
      </c>
      <c r="BJ266" t="s">
        <v>281</v>
      </c>
      <c r="BM266">
        <v>0</v>
      </c>
      <c r="BN266">
        <v>0</v>
      </c>
      <c r="BO266" t="s">
        <v>3</v>
      </c>
      <c r="BP266">
        <v>0</v>
      </c>
      <c r="BQ266">
        <v>1</v>
      </c>
      <c r="BR266">
        <v>0</v>
      </c>
      <c r="BS266">
        <v>1</v>
      </c>
      <c r="BT266">
        <v>1</v>
      </c>
      <c r="BU266">
        <v>1</v>
      </c>
      <c r="BV266">
        <v>1</v>
      </c>
      <c r="BW266">
        <v>1</v>
      </c>
      <c r="BX266">
        <v>1</v>
      </c>
      <c r="BY266" t="s">
        <v>3</v>
      </c>
      <c r="BZ266">
        <v>70</v>
      </c>
      <c r="CA266">
        <v>10</v>
      </c>
      <c r="CB266" t="s">
        <v>3</v>
      </c>
      <c r="CE266">
        <v>0</v>
      </c>
      <c r="CF266">
        <v>0</v>
      </c>
      <c r="CG266">
        <v>0</v>
      </c>
      <c r="CM266">
        <v>0</v>
      </c>
      <c r="CN266" t="s">
        <v>791</v>
      </c>
      <c r="CO266">
        <v>0</v>
      </c>
      <c r="CP266">
        <f t="shared" si="235"/>
        <v>738.91000000000008</v>
      </c>
      <c r="CQ266">
        <f t="shared" si="236"/>
        <v>1.01</v>
      </c>
      <c r="CR266">
        <f>(((((ET266*0.7))*BB266-((EU266*0.7))*BS266)+AE266*BS266)*AV266)</f>
        <v>136.81499999999997</v>
      </c>
      <c r="CS266">
        <f t="shared" si="237"/>
        <v>86.751000000000005</v>
      </c>
      <c r="CT266">
        <f t="shared" si="238"/>
        <v>601.08299999999997</v>
      </c>
      <c r="CU266">
        <f t="shared" si="239"/>
        <v>0</v>
      </c>
      <c r="CV266">
        <f t="shared" si="240"/>
        <v>0.84699999999999998</v>
      </c>
      <c r="CW266">
        <f t="shared" si="241"/>
        <v>0</v>
      </c>
      <c r="CX266">
        <f t="shared" si="242"/>
        <v>0</v>
      </c>
      <c r="CY266">
        <f t="shared" si="243"/>
        <v>420.75600000000009</v>
      </c>
      <c r="CZ266">
        <f t="shared" si="244"/>
        <v>60.108000000000004</v>
      </c>
      <c r="DC266" t="s">
        <v>3</v>
      </c>
      <c r="DD266" t="s">
        <v>282</v>
      </c>
      <c r="DE266" t="s">
        <v>283</v>
      </c>
      <c r="DF266" t="s">
        <v>283</v>
      </c>
      <c r="DG266" t="s">
        <v>283</v>
      </c>
      <c r="DH266" t="s">
        <v>3</v>
      </c>
      <c r="DI266" t="s">
        <v>283</v>
      </c>
      <c r="DJ266" t="s">
        <v>283</v>
      </c>
      <c r="DK266" t="s">
        <v>3</v>
      </c>
      <c r="DL266" t="s">
        <v>3</v>
      </c>
      <c r="DM266" t="s">
        <v>3</v>
      </c>
      <c r="DN266">
        <v>0</v>
      </c>
      <c r="DO266">
        <v>0</v>
      </c>
      <c r="DP266">
        <v>1</v>
      </c>
      <c r="DQ266">
        <v>1</v>
      </c>
      <c r="DU266">
        <v>16987630</v>
      </c>
      <c r="DV266" t="s">
        <v>33</v>
      </c>
      <c r="DW266" t="s">
        <v>33</v>
      </c>
      <c r="DX266">
        <v>1</v>
      </c>
      <c r="DZ266" t="s">
        <v>3</v>
      </c>
      <c r="EA266" t="s">
        <v>3</v>
      </c>
      <c r="EB266" t="s">
        <v>3</v>
      </c>
      <c r="EC266" t="s">
        <v>3</v>
      </c>
      <c r="EE266">
        <v>1441815344</v>
      </c>
      <c r="EF266">
        <v>1</v>
      </c>
      <c r="EG266" t="s">
        <v>21</v>
      </c>
      <c r="EH266">
        <v>0</v>
      </c>
      <c r="EI266" t="s">
        <v>3</v>
      </c>
      <c r="EJ266">
        <v>4</v>
      </c>
      <c r="EK266">
        <v>0</v>
      </c>
      <c r="EL266" t="s">
        <v>22</v>
      </c>
      <c r="EM266" t="s">
        <v>23</v>
      </c>
      <c r="EO266" t="s">
        <v>284</v>
      </c>
      <c r="EQ266">
        <v>768</v>
      </c>
      <c r="ER266">
        <v>1055.1500000000001</v>
      </c>
      <c r="ES266">
        <v>1.01</v>
      </c>
      <c r="ET266">
        <v>195.45</v>
      </c>
      <c r="EU266">
        <v>123.93</v>
      </c>
      <c r="EV266">
        <v>858.69</v>
      </c>
      <c r="EW266">
        <v>1.21</v>
      </c>
      <c r="EX266">
        <v>0</v>
      </c>
      <c r="EY266">
        <v>0</v>
      </c>
      <c r="FQ266">
        <v>0</v>
      </c>
      <c r="FR266">
        <f t="shared" si="245"/>
        <v>0</v>
      </c>
      <c r="FS266">
        <v>0</v>
      </c>
      <c r="FX266">
        <v>70</v>
      </c>
      <c r="FY266">
        <v>10</v>
      </c>
      <c r="GA266" t="s">
        <v>3</v>
      </c>
      <c r="GD266">
        <v>0</v>
      </c>
      <c r="GF266">
        <v>-1922836685</v>
      </c>
      <c r="GG266">
        <v>2</v>
      </c>
      <c r="GH266">
        <v>1</v>
      </c>
      <c r="GI266">
        <v>-2</v>
      </c>
      <c r="GJ266">
        <v>0</v>
      </c>
      <c r="GK266">
        <f>ROUND(R266*(R12)/100,2)</f>
        <v>93.69</v>
      </c>
      <c r="GL266">
        <f t="shared" si="246"/>
        <v>0</v>
      </c>
      <c r="GM266">
        <f t="shared" si="247"/>
        <v>1313.47</v>
      </c>
      <c r="GN266">
        <f t="shared" si="248"/>
        <v>0</v>
      </c>
      <c r="GO266">
        <f t="shared" si="249"/>
        <v>0</v>
      </c>
      <c r="GP266">
        <f t="shared" si="250"/>
        <v>1313.47</v>
      </c>
      <c r="GR266">
        <v>0</v>
      </c>
      <c r="GS266">
        <v>3</v>
      </c>
      <c r="GT266">
        <v>0</v>
      </c>
      <c r="GU266" t="s">
        <v>3</v>
      </c>
      <c r="GV266">
        <f t="shared" si="251"/>
        <v>0</v>
      </c>
      <c r="GW266">
        <v>1</v>
      </c>
      <c r="GX266">
        <f t="shared" si="252"/>
        <v>0</v>
      </c>
      <c r="HA266">
        <v>0</v>
      </c>
      <c r="HB266">
        <v>0</v>
      </c>
      <c r="HC266">
        <f t="shared" si="253"/>
        <v>0</v>
      </c>
      <c r="HE266" t="s">
        <v>3</v>
      </c>
      <c r="HF266" t="s">
        <v>3</v>
      </c>
      <c r="HM266" t="s">
        <v>3</v>
      </c>
      <c r="HN266" t="s">
        <v>3</v>
      </c>
      <c r="HO266" t="s">
        <v>3</v>
      </c>
      <c r="HP266" t="s">
        <v>3</v>
      </c>
      <c r="HQ266" t="s">
        <v>3</v>
      </c>
      <c r="IK266">
        <v>0</v>
      </c>
    </row>
    <row r="267" spans="1:245" x14ac:dyDescent="0.2">
      <c r="A267">
        <v>17</v>
      </c>
      <c r="B267">
        <v>1</v>
      </c>
      <c r="D267">
        <f>ROW(EtalonRes!A167)</f>
        <v>167</v>
      </c>
      <c r="E267" t="s">
        <v>3</v>
      </c>
      <c r="F267" t="s">
        <v>285</v>
      </c>
      <c r="G267" t="s">
        <v>286</v>
      </c>
      <c r="H267" t="s">
        <v>33</v>
      </c>
      <c r="I267">
        <v>1</v>
      </c>
      <c r="J267">
        <v>0</v>
      </c>
      <c r="K267">
        <v>1</v>
      </c>
      <c r="O267">
        <f t="shared" si="219"/>
        <v>474.2</v>
      </c>
      <c r="P267">
        <f t="shared" si="220"/>
        <v>3.03</v>
      </c>
      <c r="Q267">
        <f t="shared" si="221"/>
        <v>87.95</v>
      </c>
      <c r="R267">
        <f t="shared" si="222"/>
        <v>55.78</v>
      </c>
      <c r="S267">
        <f t="shared" si="223"/>
        <v>383.22</v>
      </c>
      <c r="T267">
        <f t="shared" si="224"/>
        <v>0</v>
      </c>
      <c r="U267">
        <f t="shared" si="225"/>
        <v>0.54</v>
      </c>
      <c r="V267">
        <f t="shared" si="226"/>
        <v>0</v>
      </c>
      <c r="W267">
        <f t="shared" si="227"/>
        <v>0</v>
      </c>
      <c r="X267">
        <f t="shared" si="228"/>
        <v>268.25</v>
      </c>
      <c r="Y267">
        <f t="shared" si="229"/>
        <v>38.32</v>
      </c>
      <c r="AA267">
        <v>-1</v>
      </c>
      <c r="AB267">
        <f t="shared" si="230"/>
        <v>474.20249999999999</v>
      </c>
      <c r="AC267">
        <f>ROUND((((ES267*3)*1)),6)</f>
        <v>3.03</v>
      </c>
      <c r="AD267">
        <f>ROUND((((((ET267*3)*0.75))-(((EU267*3)*0.75)))+AE267),6)</f>
        <v>87.952500000000001</v>
      </c>
      <c r="AE267">
        <f>ROUND((((EU267*3)*0.75)),6)</f>
        <v>55.777500000000003</v>
      </c>
      <c r="AF267">
        <f>ROUND((((EV267*3)*0.75)),6)</f>
        <v>383.22</v>
      </c>
      <c r="AG267">
        <f t="shared" si="232"/>
        <v>0</v>
      </c>
      <c r="AH267">
        <f>(((EW267*3)*0.75))</f>
        <v>0.54</v>
      </c>
      <c r="AI267">
        <f>(((EX267*3)*0.75))</f>
        <v>0</v>
      </c>
      <c r="AJ267">
        <f t="shared" si="234"/>
        <v>0</v>
      </c>
      <c r="AK267">
        <v>210.42</v>
      </c>
      <c r="AL267">
        <v>1.01</v>
      </c>
      <c r="AM267">
        <v>39.090000000000003</v>
      </c>
      <c r="AN267">
        <v>24.79</v>
      </c>
      <c r="AO267">
        <v>170.32</v>
      </c>
      <c r="AP267">
        <v>0</v>
      </c>
      <c r="AQ267">
        <v>0.24</v>
      </c>
      <c r="AR267">
        <v>0</v>
      </c>
      <c r="AS267">
        <v>0</v>
      </c>
      <c r="AT267">
        <v>70</v>
      </c>
      <c r="AU267">
        <v>10</v>
      </c>
      <c r="AV267">
        <v>1</v>
      </c>
      <c r="AW267">
        <v>1</v>
      </c>
      <c r="AZ267">
        <v>1</v>
      </c>
      <c r="BA267">
        <v>1</v>
      </c>
      <c r="BB267">
        <v>1</v>
      </c>
      <c r="BC267">
        <v>1</v>
      </c>
      <c r="BD267" t="s">
        <v>3</v>
      </c>
      <c r="BE267" t="s">
        <v>3</v>
      </c>
      <c r="BF267" t="s">
        <v>3</v>
      </c>
      <c r="BG267" t="s">
        <v>3</v>
      </c>
      <c r="BH267">
        <v>0</v>
      </c>
      <c r="BI267">
        <v>4</v>
      </c>
      <c r="BJ267" t="s">
        <v>287</v>
      </c>
      <c r="BM267">
        <v>0</v>
      </c>
      <c r="BN267">
        <v>0</v>
      </c>
      <c r="BO267" t="s">
        <v>3</v>
      </c>
      <c r="BP267">
        <v>0</v>
      </c>
      <c r="BQ267">
        <v>1</v>
      </c>
      <c r="BR267">
        <v>0</v>
      </c>
      <c r="BS267">
        <v>1</v>
      </c>
      <c r="BT267">
        <v>1</v>
      </c>
      <c r="BU267">
        <v>1</v>
      </c>
      <c r="BV267">
        <v>1</v>
      </c>
      <c r="BW267">
        <v>1</v>
      </c>
      <c r="BX267">
        <v>1</v>
      </c>
      <c r="BY267" t="s">
        <v>3</v>
      </c>
      <c r="BZ267">
        <v>70</v>
      </c>
      <c r="CA267">
        <v>10</v>
      </c>
      <c r="CB267" t="s">
        <v>3</v>
      </c>
      <c r="CE267">
        <v>0</v>
      </c>
      <c r="CF267">
        <v>0</v>
      </c>
      <c r="CG267">
        <v>0</v>
      </c>
      <c r="CM267">
        <v>0</v>
      </c>
      <c r="CN267" t="s">
        <v>792</v>
      </c>
      <c r="CO267">
        <v>0</v>
      </c>
      <c r="CP267">
        <f t="shared" si="235"/>
        <v>474.20000000000005</v>
      </c>
      <c r="CQ267">
        <f t="shared" si="236"/>
        <v>3.03</v>
      </c>
      <c r="CR267">
        <f>((((((ET267*3)*0.75))*BB267-(((EU267*3)*0.75))*BS267)+AE267*BS267)*AV267)</f>
        <v>87.952500000000015</v>
      </c>
      <c r="CS267">
        <f t="shared" si="237"/>
        <v>55.777500000000003</v>
      </c>
      <c r="CT267">
        <f t="shared" si="238"/>
        <v>383.22</v>
      </c>
      <c r="CU267">
        <f t="shared" si="239"/>
        <v>0</v>
      </c>
      <c r="CV267">
        <f t="shared" si="240"/>
        <v>0.54</v>
      </c>
      <c r="CW267">
        <f t="shared" si="241"/>
        <v>0</v>
      </c>
      <c r="CX267">
        <f t="shared" si="242"/>
        <v>0</v>
      </c>
      <c r="CY267">
        <f t="shared" si="243"/>
        <v>268.25400000000002</v>
      </c>
      <c r="CZ267">
        <f t="shared" si="244"/>
        <v>38.322000000000003</v>
      </c>
      <c r="DC267" t="s">
        <v>3</v>
      </c>
      <c r="DD267" t="s">
        <v>288</v>
      </c>
      <c r="DE267" t="s">
        <v>289</v>
      </c>
      <c r="DF267" t="s">
        <v>289</v>
      </c>
      <c r="DG267" t="s">
        <v>289</v>
      </c>
      <c r="DH267" t="s">
        <v>3</v>
      </c>
      <c r="DI267" t="s">
        <v>289</v>
      </c>
      <c r="DJ267" t="s">
        <v>289</v>
      </c>
      <c r="DK267" t="s">
        <v>3</v>
      </c>
      <c r="DL267" t="s">
        <v>3</v>
      </c>
      <c r="DM267" t="s">
        <v>3</v>
      </c>
      <c r="DN267">
        <v>0</v>
      </c>
      <c r="DO267">
        <v>0</v>
      </c>
      <c r="DP267">
        <v>1</v>
      </c>
      <c r="DQ267">
        <v>1</v>
      </c>
      <c r="DU267">
        <v>16987630</v>
      </c>
      <c r="DV267" t="s">
        <v>33</v>
      </c>
      <c r="DW267" t="s">
        <v>33</v>
      </c>
      <c r="DX267">
        <v>1</v>
      </c>
      <c r="DZ267" t="s">
        <v>3</v>
      </c>
      <c r="EA267" t="s">
        <v>3</v>
      </c>
      <c r="EB267" t="s">
        <v>3</v>
      </c>
      <c r="EC267" t="s">
        <v>3</v>
      </c>
      <c r="EE267">
        <v>1441815344</v>
      </c>
      <c r="EF267">
        <v>1</v>
      </c>
      <c r="EG267" t="s">
        <v>21</v>
      </c>
      <c r="EH267">
        <v>0</v>
      </c>
      <c r="EI267" t="s">
        <v>3</v>
      </c>
      <c r="EJ267">
        <v>4</v>
      </c>
      <c r="EK267">
        <v>0</v>
      </c>
      <c r="EL267" t="s">
        <v>22</v>
      </c>
      <c r="EM267" t="s">
        <v>23</v>
      </c>
      <c r="EO267" t="s">
        <v>290</v>
      </c>
      <c r="EQ267">
        <v>1792</v>
      </c>
      <c r="ER267">
        <v>210.42</v>
      </c>
      <c r="ES267">
        <v>1.01</v>
      </c>
      <c r="ET267">
        <v>39.090000000000003</v>
      </c>
      <c r="EU267">
        <v>24.79</v>
      </c>
      <c r="EV267">
        <v>170.32</v>
      </c>
      <c r="EW267">
        <v>0.24</v>
      </c>
      <c r="EX267">
        <v>0</v>
      </c>
      <c r="EY267">
        <v>0</v>
      </c>
      <c r="FQ267">
        <v>0</v>
      </c>
      <c r="FR267">
        <f t="shared" si="245"/>
        <v>0</v>
      </c>
      <c r="FS267">
        <v>0</v>
      </c>
      <c r="FX267">
        <v>70</v>
      </c>
      <c r="FY267">
        <v>10</v>
      </c>
      <c r="GA267" t="s">
        <v>3</v>
      </c>
      <c r="GD267">
        <v>0</v>
      </c>
      <c r="GF267">
        <v>-1025523577</v>
      </c>
      <c r="GG267">
        <v>2</v>
      </c>
      <c r="GH267">
        <v>1</v>
      </c>
      <c r="GI267">
        <v>-2</v>
      </c>
      <c r="GJ267">
        <v>0</v>
      </c>
      <c r="GK267">
        <f>ROUND(R267*(R12)/100,2)</f>
        <v>60.24</v>
      </c>
      <c r="GL267">
        <f t="shared" si="246"/>
        <v>0</v>
      </c>
      <c r="GM267">
        <f t="shared" si="247"/>
        <v>841.01</v>
      </c>
      <c r="GN267">
        <f t="shared" si="248"/>
        <v>0</v>
      </c>
      <c r="GO267">
        <f t="shared" si="249"/>
        <v>0</v>
      </c>
      <c r="GP267">
        <f t="shared" si="250"/>
        <v>841.01</v>
      </c>
      <c r="GR267">
        <v>0</v>
      </c>
      <c r="GS267">
        <v>3</v>
      </c>
      <c r="GT267">
        <v>0</v>
      </c>
      <c r="GU267" t="s">
        <v>3</v>
      </c>
      <c r="GV267">
        <f t="shared" si="251"/>
        <v>0</v>
      </c>
      <c r="GW267">
        <v>1</v>
      </c>
      <c r="GX267">
        <f t="shared" si="252"/>
        <v>0</v>
      </c>
      <c r="HA267">
        <v>0</v>
      </c>
      <c r="HB267">
        <v>0</v>
      </c>
      <c r="HC267">
        <f t="shared" si="253"/>
        <v>0</v>
      </c>
      <c r="HE267" t="s">
        <v>3</v>
      </c>
      <c r="HF267" t="s">
        <v>3</v>
      </c>
      <c r="HM267" t="s">
        <v>3</v>
      </c>
      <c r="HN267" t="s">
        <v>3</v>
      </c>
      <c r="HO267" t="s">
        <v>3</v>
      </c>
      <c r="HP267" t="s">
        <v>3</v>
      </c>
      <c r="HQ267" t="s">
        <v>3</v>
      </c>
      <c r="IK267">
        <v>0</v>
      </c>
    </row>
    <row r="268" spans="1:245" x14ac:dyDescent="0.2">
      <c r="A268">
        <v>17</v>
      </c>
      <c r="B268">
        <v>1</v>
      </c>
      <c r="D268">
        <f>ROW(EtalonRes!A170)</f>
        <v>170</v>
      </c>
      <c r="E268" t="s">
        <v>3</v>
      </c>
      <c r="F268" t="s">
        <v>291</v>
      </c>
      <c r="G268" t="s">
        <v>292</v>
      </c>
      <c r="H268" t="s">
        <v>33</v>
      </c>
      <c r="I268">
        <v>1</v>
      </c>
      <c r="J268">
        <v>0</v>
      </c>
      <c r="K268">
        <v>1</v>
      </c>
      <c r="O268">
        <f t="shared" si="219"/>
        <v>1087.48</v>
      </c>
      <c r="P268">
        <f t="shared" si="220"/>
        <v>150.72</v>
      </c>
      <c r="Q268">
        <f t="shared" si="221"/>
        <v>0</v>
      </c>
      <c r="R268">
        <f t="shared" si="222"/>
        <v>0</v>
      </c>
      <c r="S268">
        <f t="shared" si="223"/>
        <v>936.76</v>
      </c>
      <c r="T268">
        <f t="shared" si="224"/>
        <v>0</v>
      </c>
      <c r="U268">
        <f t="shared" si="225"/>
        <v>1.32</v>
      </c>
      <c r="V268">
        <f t="shared" si="226"/>
        <v>0</v>
      </c>
      <c r="W268">
        <f t="shared" si="227"/>
        <v>0</v>
      </c>
      <c r="X268">
        <f t="shared" si="228"/>
        <v>655.73</v>
      </c>
      <c r="Y268">
        <f t="shared" si="229"/>
        <v>93.68</v>
      </c>
      <c r="AA268">
        <v>-1</v>
      </c>
      <c r="AB268">
        <f t="shared" si="230"/>
        <v>1087.48</v>
      </c>
      <c r="AC268">
        <f>ROUND(((ES268*4)),6)</f>
        <v>150.72</v>
      </c>
      <c r="AD268">
        <f>ROUND(((((ET268*4))-((EU268*4)))+AE268),6)</f>
        <v>0</v>
      </c>
      <c r="AE268">
        <f>ROUND(((EU268*4)),6)</f>
        <v>0</v>
      </c>
      <c r="AF268">
        <f>ROUND(((EV268*4)),6)</f>
        <v>936.76</v>
      </c>
      <c r="AG268">
        <f t="shared" si="232"/>
        <v>0</v>
      </c>
      <c r="AH268">
        <f>((EW268*4))</f>
        <v>1.32</v>
      </c>
      <c r="AI268">
        <f>((EX268*4))</f>
        <v>0</v>
      </c>
      <c r="AJ268">
        <f t="shared" si="234"/>
        <v>0</v>
      </c>
      <c r="AK268">
        <v>271.87</v>
      </c>
      <c r="AL268">
        <v>37.68</v>
      </c>
      <c r="AM268">
        <v>0</v>
      </c>
      <c r="AN268">
        <v>0</v>
      </c>
      <c r="AO268">
        <v>234.19</v>
      </c>
      <c r="AP268">
        <v>0</v>
      </c>
      <c r="AQ268">
        <v>0.33</v>
      </c>
      <c r="AR268">
        <v>0</v>
      </c>
      <c r="AS268">
        <v>0</v>
      </c>
      <c r="AT268">
        <v>70</v>
      </c>
      <c r="AU268">
        <v>10</v>
      </c>
      <c r="AV268">
        <v>1</v>
      </c>
      <c r="AW268">
        <v>1</v>
      </c>
      <c r="AZ268">
        <v>1</v>
      </c>
      <c r="BA268">
        <v>1</v>
      </c>
      <c r="BB268">
        <v>1</v>
      </c>
      <c r="BC268">
        <v>1</v>
      </c>
      <c r="BD268" t="s">
        <v>3</v>
      </c>
      <c r="BE268" t="s">
        <v>3</v>
      </c>
      <c r="BF268" t="s">
        <v>3</v>
      </c>
      <c r="BG268" t="s">
        <v>3</v>
      </c>
      <c r="BH268">
        <v>0</v>
      </c>
      <c r="BI268">
        <v>4</v>
      </c>
      <c r="BJ268" t="s">
        <v>293</v>
      </c>
      <c r="BM268">
        <v>0</v>
      </c>
      <c r="BN268">
        <v>0</v>
      </c>
      <c r="BO268" t="s">
        <v>3</v>
      </c>
      <c r="BP268">
        <v>0</v>
      </c>
      <c r="BQ268">
        <v>1</v>
      </c>
      <c r="BR268">
        <v>0</v>
      </c>
      <c r="BS268">
        <v>1</v>
      </c>
      <c r="BT268">
        <v>1</v>
      </c>
      <c r="BU268">
        <v>1</v>
      </c>
      <c r="BV268">
        <v>1</v>
      </c>
      <c r="BW268">
        <v>1</v>
      </c>
      <c r="BX268">
        <v>1</v>
      </c>
      <c r="BY268" t="s">
        <v>3</v>
      </c>
      <c r="BZ268">
        <v>70</v>
      </c>
      <c r="CA268">
        <v>10</v>
      </c>
      <c r="CB268" t="s">
        <v>3</v>
      </c>
      <c r="CE268">
        <v>0</v>
      </c>
      <c r="CF268">
        <v>0</v>
      </c>
      <c r="CG268">
        <v>0</v>
      </c>
      <c r="CM268">
        <v>0</v>
      </c>
      <c r="CN268" t="s">
        <v>3</v>
      </c>
      <c r="CO268">
        <v>0</v>
      </c>
      <c r="CP268">
        <f t="shared" si="235"/>
        <v>1087.48</v>
      </c>
      <c r="CQ268">
        <f t="shared" si="236"/>
        <v>150.72</v>
      </c>
      <c r="CR268">
        <f>(((((ET268*4))*BB268-((EU268*4))*BS268)+AE268*BS268)*AV268)</f>
        <v>0</v>
      </c>
      <c r="CS268">
        <f t="shared" si="237"/>
        <v>0</v>
      </c>
      <c r="CT268">
        <f t="shared" si="238"/>
        <v>936.76</v>
      </c>
      <c r="CU268">
        <f t="shared" si="239"/>
        <v>0</v>
      </c>
      <c r="CV268">
        <f t="shared" si="240"/>
        <v>1.32</v>
      </c>
      <c r="CW268">
        <f t="shared" si="241"/>
        <v>0</v>
      </c>
      <c r="CX268">
        <f t="shared" si="242"/>
        <v>0</v>
      </c>
      <c r="CY268">
        <f t="shared" si="243"/>
        <v>655.73199999999997</v>
      </c>
      <c r="CZ268">
        <f t="shared" si="244"/>
        <v>93.676000000000002</v>
      </c>
      <c r="DC268" t="s">
        <v>3</v>
      </c>
      <c r="DD268" t="s">
        <v>20</v>
      </c>
      <c r="DE268" t="s">
        <v>20</v>
      </c>
      <c r="DF268" t="s">
        <v>20</v>
      </c>
      <c r="DG268" t="s">
        <v>20</v>
      </c>
      <c r="DH268" t="s">
        <v>3</v>
      </c>
      <c r="DI268" t="s">
        <v>20</v>
      </c>
      <c r="DJ268" t="s">
        <v>20</v>
      </c>
      <c r="DK268" t="s">
        <v>3</v>
      </c>
      <c r="DL268" t="s">
        <v>3</v>
      </c>
      <c r="DM268" t="s">
        <v>3</v>
      </c>
      <c r="DN268">
        <v>0</v>
      </c>
      <c r="DO268">
        <v>0</v>
      </c>
      <c r="DP268">
        <v>1</v>
      </c>
      <c r="DQ268">
        <v>1</v>
      </c>
      <c r="DU268">
        <v>16987630</v>
      </c>
      <c r="DV268" t="s">
        <v>33</v>
      </c>
      <c r="DW268" t="s">
        <v>33</v>
      </c>
      <c r="DX268">
        <v>1</v>
      </c>
      <c r="DZ268" t="s">
        <v>3</v>
      </c>
      <c r="EA268" t="s">
        <v>3</v>
      </c>
      <c r="EB268" t="s">
        <v>3</v>
      </c>
      <c r="EC268" t="s">
        <v>3</v>
      </c>
      <c r="EE268">
        <v>1441815344</v>
      </c>
      <c r="EF268">
        <v>1</v>
      </c>
      <c r="EG268" t="s">
        <v>21</v>
      </c>
      <c r="EH268">
        <v>0</v>
      </c>
      <c r="EI268" t="s">
        <v>3</v>
      </c>
      <c r="EJ268">
        <v>4</v>
      </c>
      <c r="EK268">
        <v>0</v>
      </c>
      <c r="EL268" t="s">
        <v>22</v>
      </c>
      <c r="EM268" t="s">
        <v>23</v>
      </c>
      <c r="EO268" t="s">
        <v>3</v>
      </c>
      <c r="EQ268">
        <v>1024</v>
      </c>
      <c r="ER268">
        <v>271.87</v>
      </c>
      <c r="ES268">
        <v>37.68</v>
      </c>
      <c r="ET268">
        <v>0</v>
      </c>
      <c r="EU268">
        <v>0</v>
      </c>
      <c r="EV268">
        <v>234.19</v>
      </c>
      <c r="EW268">
        <v>0.33</v>
      </c>
      <c r="EX268">
        <v>0</v>
      </c>
      <c r="EY268">
        <v>0</v>
      </c>
      <c r="FQ268">
        <v>0</v>
      </c>
      <c r="FR268">
        <f t="shared" si="245"/>
        <v>0</v>
      </c>
      <c r="FS268">
        <v>0</v>
      </c>
      <c r="FX268">
        <v>70</v>
      </c>
      <c r="FY268">
        <v>10</v>
      </c>
      <c r="GA268" t="s">
        <v>3</v>
      </c>
      <c r="GD268">
        <v>0</v>
      </c>
      <c r="GF268">
        <v>-1307003938</v>
      </c>
      <c r="GG268">
        <v>2</v>
      </c>
      <c r="GH268">
        <v>1</v>
      </c>
      <c r="GI268">
        <v>-2</v>
      </c>
      <c r="GJ268">
        <v>0</v>
      </c>
      <c r="GK268">
        <f>ROUND(R268*(R12)/100,2)</f>
        <v>0</v>
      </c>
      <c r="GL268">
        <f t="shared" si="246"/>
        <v>0</v>
      </c>
      <c r="GM268">
        <f t="shared" si="247"/>
        <v>1836.89</v>
      </c>
      <c r="GN268">
        <f t="shared" si="248"/>
        <v>0</v>
      </c>
      <c r="GO268">
        <f t="shared" si="249"/>
        <v>0</v>
      </c>
      <c r="GP268">
        <f t="shared" si="250"/>
        <v>1836.89</v>
      </c>
      <c r="GR268">
        <v>0</v>
      </c>
      <c r="GS268">
        <v>3</v>
      </c>
      <c r="GT268">
        <v>0</v>
      </c>
      <c r="GU268" t="s">
        <v>3</v>
      </c>
      <c r="GV268">
        <f t="shared" si="251"/>
        <v>0</v>
      </c>
      <c r="GW268">
        <v>1</v>
      </c>
      <c r="GX268">
        <f t="shared" si="252"/>
        <v>0</v>
      </c>
      <c r="HA268">
        <v>0</v>
      </c>
      <c r="HB268">
        <v>0</v>
      </c>
      <c r="HC268">
        <f t="shared" si="253"/>
        <v>0</v>
      </c>
      <c r="HE268" t="s">
        <v>3</v>
      </c>
      <c r="HF268" t="s">
        <v>3</v>
      </c>
      <c r="HM268" t="s">
        <v>3</v>
      </c>
      <c r="HN268" t="s">
        <v>3</v>
      </c>
      <c r="HO268" t="s">
        <v>3</v>
      </c>
      <c r="HP268" t="s">
        <v>3</v>
      </c>
      <c r="HQ268" t="s">
        <v>3</v>
      </c>
      <c r="IK268">
        <v>0</v>
      </c>
    </row>
    <row r="269" spans="1:245" x14ac:dyDescent="0.2">
      <c r="A269">
        <v>17</v>
      </c>
      <c r="B269">
        <v>1</v>
      </c>
      <c r="D269">
        <f>ROW(EtalonRes!A171)</f>
        <v>171</v>
      </c>
      <c r="E269" t="s">
        <v>3</v>
      </c>
      <c r="F269" t="s">
        <v>294</v>
      </c>
      <c r="G269" t="s">
        <v>295</v>
      </c>
      <c r="H269" t="s">
        <v>33</v>
      </c>
      <c r="I269">
        <v>4</v>
      </c>
      <c r="J269">
        <v>0</v>
      </c>
      <c r="K269">
        <v>4</v>
      </c>
      <c r="O269">
        <f t="shared" si="219"/>
        <v>90976.24</v>
      </c>
      <c r="P269">
        <f t="shared" si="220"/>
        <v>0</v>
      </c>
      <c r="Q269">
        <f t="shared" si="221"/>
        <v>0</v>
      </c>
      <c r="R269">
        <f t="shared" si="222"/>
        <v>0</v>
      </c>
      <c r="S269">
        <f t="shared" si="223"/>
        <v>90976.24</v>
      </c>
      <c r="T269">
        <f t="shared" si="224"/>
        <v>0</v>
      </c>
      <c r="U269">
        <f t="shared" si="225"/>
        <v>109.68</v>
      </c>
      <c r="V269">
        <f t="shared" si="226"/>
        <v>0</v>
      </c>
      <c r="W269">
        <f t="shared" si="227"/>
        <v>0</v>
      </c>
      <c r="X269">
        <f t="shared" si="228"/>
        <v>63683.37</v>
      </c>
      <c r="Y269">
        <f t="shared" si="229"/>
        <v>9097.6200000000008</v>
      </c>
      <c r="AA269">
        <v>-1</v>
      </c>
      <c r="AB269">
        <f t="shared" si="230"/>
        <v>22744.06</v>
      </c>
      <c r="AC269">
        <f>ROUND(((ES269*2)),6)</f>
        <v>0</v>
      </c>
      <c r="AD269">
        <f>ROUND(((((ET269*2))-((EU269*2)))+AE269),6)</f>
        <v>0</v>
      </c>
      <c r="AE269">
        <f>ROUND(((EU269*2)),6)</f>
        <v>0</v>
      </c>
      <c r="AF269">
        <f>ROUND(((EV269*2)),6)</f>
        <v>22744.06</v>
      </c>
      <c r="AG269">
        <f t="shared" si="232"/>
        <v>0</v>
      </c>
      <c r="AH269">
        <f>((EW269*2))</f>
        <v>27.42</v>
      </c>
      <c r="AI269">
        <f>((EX269*2))</f>
        <v>0</v>
      </c>
      <c r="AJ269">
        <f t="shared" si="234"/>
        <v>0</v>
      </c>
      <c r="AK269">
        <v>11372.03</v>
      </c>
      <c r="AL269">
        <v>0</v>
      </c>
      <c r="AM269">
        <v>0</v>
      </c>
      <c r="AN269">
        <v>0</v>
      </c>
      <c r="AO269">
        <v>11372.03</v>
      </c>
      <c r="AP269">
        <v>0</v>
      </c>
      <c r="AQ269">
        <v>13.71</v>
      </c>
      <c r="AR269">
        <v>0</v>
      </c>
      <c r="AS269">
        <v>0</v>
      </c>
      <c r="AT269">
        <v>70</v>
      </c>
      <c r="AU269">
        <v>10</v>
      </c>
      <c r="AV269">
        <v>1</v>
      </c>
      <c r="AW269">
        <v>1</v>
      </c>
      <c r="AZ269">
        <v>1</v>
      </c>
      <c r="BA269">
        <v>1</v>
      </c>
      <c r="BB269">
        <v>1</v>
      </c>
      <c r="BC269">
        <v>1</v>
      </c>
      <c r="BD269" t="s">
        <v>3</v>
      </c>
      <c r="BE269" t="s">
        <v>3</v>
      </c>
      <c r="BF269" t="s">
        <v>3</v>
      </c>
      <c r="BG269" t="s">
        <v>3</v>
      </c>
      <c r="BH269">
        <v>0</v>
      </c>
      <c r="BI269">
        <v>4</v>
      </c>
      <c r="BJ269" t="s">
        <v>296</v>
      </c>
      <c r="BM269">
        <v>0</v>
      </c>
      <c r="BN269">
        <v>0</v>
      </c>
      <c r="BO269" t="s">
        <v>3</v>
      </c>
      <c r="BP269">
        <v>0</v>
      </c>
      <c r="BQ269">
        <v>1</v>
      </c>
      <c r="BR269">
        <v>0</v>
      </c>
      <c r="BS269">
        <v>1</v>
      </c>
      <c r="BT269">
        <v>1</v>
      </c>
      <c r="BU269">
        <v>1</v>
      </c>
      <c r="BV269">
        <v>1</v>
      </c>
      <c r="BW269">
        <v>1</v>
      </c>
      <c r="BX269">
        <v>1</v>
      </c>
      <c r="BY269" t="s">
        <v>3</v>
      </c>
      <c r="BZ269">
        <v>70</v>
      </c>
      <c r="CA269">
        <v>10</v>
      </c>
      <c r="CB269" t="s">
        <v>3</v>
      </c>
      <c r="CE269">
        <v>0</v>
      </c>
      <c r="CF269">
        <v>0</v>
      </c>
      <c r="CG269">
        <v>0</v>
      </c>
      <c r="CM269">
        <v>0</v>
      </c>
      <c r="CN269" t="s">
        <v>3</v>
      </c>
      <c r="CO269">
        <v>0</v>
      </c>
      <c r="CP269">
        <f t="shared" si="235"/>
        <v>90976.24</v>
      </c>
      <c r="CQ269">
        <f t="shared" si="236"/>
        <v>0</v>
      </c>
      <c r="CR269">
        <f>(((((ET269*2))*BB269-((EU269*2))*BS269)+AE269*BS269)*AV269)</f>
        <v>0</v>
      </c>
      <c r="CS269">
        <f t="shared" si="237"/>
        <v>0</v>
      </c>
      <c r="CT269">
        <f t="shared" si="238"/>
        <v>22744.06</v>
      </c>
      <c r="CU269">
        <f t="shared" si="239"/>
        <v>0</v>
      </c>
      <c r="CV269">
        <f t="shared" si="240"/>
        <v>27.42</v>
      </c>
      <c r="CW269">
        <f t="shared" si="241"/>
        <v>0</v>
      </c>
      <c r="CX269">
        <f t="shared" si="242"/>
        <v>0</v>
      </c>
      <c r="CY269">
        <f t="shared" si="243"/>
        <v>63683.368000000009</v>
      </c>
      <c r="CZ269">
        <f t="shared" si="244"/>
        <v>9097.6239999999998</v>
      </c>
      <c r="DC269" t="s">
        <v>3</v>
      </c>
      <c r="DD269" t="s">
        <v>45</v>
      </c>
      <c r="DE269" t="s">
        <v>45</v>
      </c>
      <c r="DF269" t="s">
        <v>45</v>
      </c>
      <c r="DG269" t="s">
        <v>45</v>
      </c>
      <c r="DH269" t="s">
        <v>3</v>
      </c>
      <c r="DI269" t="s">
        <v>45</v>
      </c>
      <c r="DJ269" t="s">
        <v>45</v>
      </c>
      <c r="DK269" t="s">
        <v>3</v>
      </c>
      <c r="DL269" t="s">
        <v>3</v>
      </c>
      <c r="DM269" t="s">
        <v>3</v>
      </c>
      <c r="DN269">
        <v>0</v>
      </c>
      <c r="DO269">
        <v>0</v>
      </c>
      <c r="DP269">
        <v>1</v>
      </c>
      <c r="DQ269">
        <v>1</v>
      </c>
      <c r="DU269">
        <v>16987630</v>
      </c>
      <c r="DV269" t="s">
        <v>33</v>
      </c>
      <c r="DW269" t="s">
        <v>33</v>
      </c>
      <c r="DX269">
        <v>1</v>
      </c>
      <c r="DZ269" t="s">
        <v>3</v>
      </c>
      <c r="EA269" t="s">
        <v>3</v>
      </c>
      <c r="EB269" t="s">
        <v>3</v>
      </c>
      <c r="EC269" t="s">
        <v>3</v>
      </c>
      <c r="EE269">
        <v>1441815344</v>
      </c>
      <c r="EF269">
        <v>1</v>
      </c>
      <c r="EG269" t="s">
        <v>21</v>
      </c>
      <c r="EH269">
        <v>0</v>
      </c>
      <c r="EI269" t="s">
        <v>3</v>
      </c>
      <c r="EJ269">
        <v>4</v>
      </c>
      <c r="EK269">
        <v>0</v>
      </c>
      <c r="EL269" t="s">
        <v>22</v>
      </c>
      <c r="EM269" t="s">
        <v>23</v>
      </c>
      <c r="EO269" t="s">
        <v>3</v>
      </c>
      <c r="EQ269">
        <v>1311744</v>
      </c>
      <c r="ER269">
        <v>11372.03</v>
      </c>
      <c r="ES269">
        <v>0</v>
      </c>
      <c r="ET269">
        <v>0</v>
      </c>
      <c r="EU269">
        <v>0</v>
      </c>
      <c r="EV269">
        <v>11372.03</v>
      </c>
      <c r="EW269">
        <v>13.71</v>
      </c>
      <c r="EX269">
        <v>0</v>
      </c>
      <c r="EY269">
        <v>0</v>
      </c>
      <c r="FQ269">
        <v>0</v>
      </c>
      <c r="FR269">
        <f t="shared" si="245"/>
        <v>0</v>
      </c>
      <c r="FS269">
        <v>0</v>
      </c>
      <c r="FX269">
        <v>70</v>
      </c>
      <c r="FY269">
        <v>10</v>
      </c>
      <c r="GA269" t="s">
        <v>3</v>
      </c>
      <c r="GD269">
        <v>0</v>
      </c>
      <c r="GF269">
        <v>679671312</v>
      </c>
      <c r="GG269">
        <v>2</v>
      </c>
      <c r="GH269">
        <v>1</v>
      </c>
      <c r="GI269">
        <v>-2</v>
      </c>
      <c r="GJ269">
        <v>0</v>
      </c>
      <c r="GK269">
        <f>ROUND(R269*(R12)/100,2)</f>
        <v>0</v>
      </c>
      <c r="GL269">
        <f t="shared" si="246"/>
        <v>0</v>
      </c>
      <c r="GM269">
        <f t="shared" si="247"/>
        <v>163757.23000000001</v>
      </c>
      <c r="GN269">
        <f t="shared" si="248"/>
        <v>0</v>
      </c>
      <c r="GO269">
        <f t="shared" si="249"/>
        <v>0</v>
      </c>
      <c r="GP269">
        <f t="shared" si="250"/>
        <v>163757.23000000001</v>
      </c>
      <c r="GR269">
        <v>0</v>
      </c>
      <c r="GS269">
        <v>3</v>
      </c>
      <c r="GT269">
        <v>0</v>
      </c>
      <c r="GU269" t="s">
        <v>3</v>
      </c>
      <c r="GV269">
        <f t="shared" si="251"/>
        <v>0</v>
      </c>
      <c r="GW269">
        <v>1</v>
      </c>
      <c r="GX269">
        <f t="shared" si="252"/>
        <v>0</v>
      </c>
      <c r="HA269">
        <v>0</v>
      </c>
      <c r="HB269">
        <v>0</v>
      </c>
      <c r="HC269">
        <f t="shared" si="253"/>
        <v>0</v>
      </c>
      <c r="HE269" t="s">
        <v>3</v>
      </c>
      <c r="HF269" t="s">
        <v>3</v>
      </c>
      <c r="HM269" t="s">
        <v>3</v>
      </c>
      <c r="HN269" t="s">
        <v>3</v>
      </c>
      <c r="HO269" t="s">
        <v>3</v>
      </c>
      <c r="HP269" t="s">
        <v>3</v>
      </c>
      <c r="HQ269" t="s">
        <v>3</v>
      </c>
      <c r="IK269">
        <v>0</v>
      </c>
    </row>
    <row r="271" spans="1:245" x14ac:dyDescent="0.2">
      <c r="A271" s="2">
        <v>51</v>
      </c>
      <c r="B271" s="2">
        <f>B252</f>
        <v>1</v>
      </c>
      <c r="C271" s="2">
        <f>A252</f>
        <v>5</v>
      </c>
      <c r="D271" s="2">
        <f>ROW(A252)</f>
        <v>252</v>
      </c>
      <c r="E271" s="2"/>
      <c r="F271" s="2" t="str">
        <f>IF(F252&lt;&gt;"",F252,"")</f>
        <v>Новый подраздел</v>
      </c>
      <c r="G271" s="2" t="str">
        <f>IF(G252&lt;&gt;"",G252,"")</f>
        <v>Автоматизация ИТП</v>
      </c>
      <c r="H271" s="2">
        <v>0</v>
      </c>
      <c r="I271" s="2"/>
      <c r="J271" s="2"/>
      <c r="K271" s="2"/>
      <c r="L271" s="2"/>
      <c r="M271" s="2"/>
      <c r="N271" s="2"/>
      <c r="O271" s="2">
        <f t="shared" ref="O271:T271" si="254">ROUND(AB271,2)</f>
        <v>28064.77</v>
      </c>
      <c r="P271" s="2">
        <f t="shared" si="254"/>
        <v>336.74</v>
      </c>
      <c r="Q271" s="2">
        <f t="shared" si="254"/>
        <v>136.82</v>
      </c>
      <c r="R271" s="2">
        <f t="shared" si="254"/>
        <v>86.75</v>
      </c>
      <c r="S271" s="2">
        <f t="shared" si="254"/>
        <v>27591.21</v>
      </c>
      <c r="T271" s="2">
        <f t="shared" si="254"/>
        <v>0</v>
      </c>
      <c r="U271" s="2">
        <f>AH271</f>
        <v>41.667000000000002</v>
      </c>
      <c r="V271" s="2">
        <f>AI271</f>
        <v>0</v>
      </c>
      <c r="W271" s="2">
        <f>ROUND(AJ271,2)</f>
        <v>0</v>
      </c>
      <c r="X271" s="2">
        <f>ROUND(AK271,2)</f>
        <v>19313.86</v>
      </c>
      <c r="Y271" s="2">
        <f>ROUND(AL271,2)</f>
        <v>2759.12</v>
      </c>
      <c r="Z271" s="2"/>
      <c r="AA271" s="2"/>
      <c r="AB271" s="2">
        <f>ROUND(SUMIF(AA256:AA269,"=1470944657",O256:O269),2)</f>
        <v>28064.77</v>
      </c>
      <c r="AC271" s="2">
        <f>ROUND(SUMIF(AA256:AA269,"=1470944657",P256:P269),2)</f>
        <v>336.74</v>
      </c>
      <c r="AD271" s="2">
        <f>ROUND(SUMIF(AA256:AA269,"=1470944657",Q256:Q269),2)</f>
        <v>136.82</v>
      </c>
      <c r="AE271" s="2">
        <f>ROUND(SUMIF(AA256:AA269,"=1470944657",R256:R269),2)</f>
        <v>86.75</v>
      </c>
      <c r="AF271" s="2">
        <f>ROUND(SUMIF(AA256:AA269,"=1470944657",S256:S269),2)</f>
        <v>27591.21</v>
      </c>
      <c r="AG271" s="2">
        <f>ROUND(SUMIF(AA256:AA269,"=1470944657",T256:T269),2)</f>
        <v>0</v>
      </c>
      <c r="AH271" s="2">
        <f>SUMIF(AA256:AA269,"=1470944657",U256:U269)</f>
        <v>41.667000000000002</v>
      </c>
      <c r="AI271" s="2">
        <f>SUMIF(AA256:AA269,"=1470944657",V256:V269)</f>
        <v>0</v>
      </c>
      <c r="AJ271" s="2">
        <f>ROUND(SUMIF(AA256:AA269,"=1470944657",W256:W269),2)</f>
        <v>0</v>
      </c>
      <c r="AK271" s="2">
        <f>ROUND(SUMIF(AA256:AA269,"=1470944657",X256:X269),2)</f>
        <v>19313.86</v>
      </c>
      <c r="AL271" s="2">
        <f>ROUND(SUMIF(AA256:AA269,"=1470944657",Y256:Y269),2)</f>
        <v>2759.12</v>
      </c>
      <c r="AM271" s="2"/>
      <c r="AN271" s="2"/>
      <c r="AO271" s="2">
        <f t="shared" ref="AO271:BD271" si="255">ROUND(BX271,2)</f>
        <v>0</v>
      </c>
      <c r="AP271" s="2">
        <f t="shared" si="255"/>
        <v>0</v>
      </c>
      <c r="AQ271" s="2">
        <f t="shared" si="255"/>
        <v>0</v>
      </c>
      <c r="AR271" s="2">
        <f t="shared" si="255"/>
        <v>50231.44</v>
      </c>
      <c r="AS271" s="2">
        <f t="shared" si="255"/>
        <v>0</v>
      </c>
      <c r="AT271" s="2">
        <f t="shared" si="255"/>
        <v>0</v>
      </c>
      <c r="AU271" s="2">
        <f t="shared" si="255"/>
        <v>50231.44</v>
      </c>
      <c r="AV271" s="2">
        <f t="shared" si="255"/>
        <v>336.74</v>
      </c>
      <c r="AW271" s="2">
        <f t="shared" si="255"/>
        <v>336.74</v>
      </c>
      <c r="AX271" s="2">
        <f t="shared" si="255"/>
        <v>0</v>
      </c>
      <c r="AY271" s="2">
        <f t="shared" si="255"/>
        <v>336.74</v>
      </c>
      <c r="AZ271" s="2">
        <f t="shared" si="255"/>
        <v>0</v>
      </c>
      <c r="BA271" s="2">
        <f t="shared" si="255"/>
        <v>0</v>
      </c>
      <c r="BB271" s="2">
        <f t="shared" si="255"/>
        <v>0</v>
      </c>
      <c r="BC271" s="2">
        <f t="shared" si="255"/>
        <v>0</v>
      </c>
      <c r="BD271" s="2">
        <f t="shared" si="255"/>
        <v>0</v>
      </c>
      <c r="BE271" s="2"/>
      <c r="BF271" s="2"/>
      <c r="BG271" s="2"/>
      <c r="BH271" s="2"/>
      <c r="BI271" s="2"/>
      <c r="BJ271" s="2"/>
      <c r="BK271" s="2"/>
      <c r="BL271" s="2"/>
      <c r="BM271" s="2"/>
      <c r="BN271" s="2"/>
      <c r="BO271" s="2"/>
      <c r="BP271" s="2"/>
      <c r="BQ271" s="2"/>
      <c r="BR271" s="2"/>
      <c r="BS271" s="2"/>
      <c r="BT271" s="2"/>
      <c r="BU271" s="2"/>
      <c r="BV271" s="2"/>
      <c r="BW271" s="2"/>
      <c r="BX271" s="2">
        <f>ROUND(SUMIF(AA256:AA269,"=1470944657",FQ256:FQ269),2)</f>
        <v>0</v>
      </c>
      <c r="BY271" s="2">
        <f>ROUND(SUMIF(AA256:AA269,"=1470944657",FR256:FR269),2)</f>
        <v>0</v>
      </c>
      <c r="BZ271" s="2">
        <f>ROUND(SUMIF(AA256:AA269,"=1470944657",GL256:GL269),2)</f>
        <v>0</v>
      </c>
      <c r="CA271" s="2">
        <f>ROUND(SUMIF(AA256:AA269,"=1470944657",GM256:GM269),2)</f>
        <v>50231.44</v>
      </c>
      <c r="CB271" s="2">
        <f>ROUND(SUMIF(AA256:AA269,"=1470944657",GN256:GN269),2)</f>
        <v>0</v>
      </c>
      <c r="CC271" s="2">
        <f>ROUND(SUMIF(AA256:AA269,"=1470944657",GO256:GO269),2)</f>
        <v>0</v>
      </c>
      <c r="CD271" s="2">
        <f>ROUND(SUMIF(AA256:AA269,"=1470944657",GP256:GP269),2)</f>
        <v>50231.44</v>
      </c>
      <c r="CE271" s="2">
        <f>AC271-BX271</f>
        <v>336.74</v>
      </c>
      <c r="CF271" s="2">
        <f>AC271-BY271</f>
        <v>336.74</v>
      </c>
      <c r="CG271" s="2">
        <f>BX271-BZ271</f>
        <v>0</v>
      </c>
      <c r="CH271" s="2">
        <f>AC271-BX271-BY271+BZ271</f>
        <v>336.74</v>
      </c>
      <c r="CI271" s="2">
        <f>BY271-BZ271</f>
        <v>0</v>
      </c>
      <c r="CJ271" s="2">
        <f>ROUND(SUMIF(AA256:AA269,"=1470944657",GX256:GX269),2)</f>
        <v>0</v>
      </c>
      <c r="CK271" s="2">
        <f>ROUND(SUMIF(AA256:AA269,"=1470944657",GY256:GY269),2)</f>
        <v>0</v>
      </c>
      <c r="CL271" s="2">
        <f>ROUND(SUMIF(AA256:AA269,"=1470944657",GZ256:GZ269),2)</f>
        <v>0</v>
      </c>
      <c r="CM271" s="2">
        <f>ROUND(SUMIF(AA256:AA269,"=1470944657",HD256:HD269),2)</f>
        <v>0</v>
      </c>
      <c r="CN271" s="2"/>
      <c r="CO271" s="2"/>
      <c r="CP271" s="2"/>
      <c r="CQ271" s="2"/>
      <c r="CR271" s="2"/>
      <c r="CS271" s="2"/>
      <c r="CT271" s="2"/>
      <c r="CU271" s="2"/>
      <c r="CV271" s="2"/>
      <c r="CW271" s="2"/>
      <c r="CX271" s="2"/>
      <c r="CY271" s="2"/>
      <c r="CZ271" s="2"/>
      <c r="DA271" s="2"/>
      <c r="DB271" s="2"/>
      <c r="DC271" s="2"/>
      <c r="DD271" s="2"/>
      <c r="DE271" s="2"/>
      <c r="DF271" s="2"/>
      <c r="DG271" s="3"/>
      <c r="DH271" s="3"/>
      <c r="DI271" s="3"/>
      <c r="DJ271" s="3"/>
      <c r="DK271" s="3"/>
      <c r="DL271" s="3"/>
      <c r="DM271" s="3"/>
      <c r="DN271" s="3"/>
      <c r="DO271" s="3"/>
      <c r="DP271" s="3"/>
      <c r="DQ271" s="3"/>
      <c r="DR271" s="3"/>
      <c r="DS271" s="3"/>
      <c r="DT271" s="3"/>
      <c r="DU271" s="3"/>
      <c r="DV271" s="3"/>
      <c r="DW271" s="3"/>
      <c r="DX271" s="3"/>
      <c r="DY271" s="3"/>
      <c r="DZ271" s="3"/>
      <c r="EA271" s="3"/>
      <c r="EB271" s="3"/>
      <c r="EC271" s="3"/>
      <c r="ED271" s="3"/>
      <c r="EE271" s="3"/>
      <c r="EF271" s="3"/>
      <c r="EG271" s="3"/>
      <c r="EH271" s="3"/>
      <c r="EI271" s="3"/>
      <c r="EJ271" s="3"/>
      <c r="EK271" s="3"/>
      <c r="EL271" s="3"/>
      <c r="EM271" s="3"/>
      <c r="EN271" s="3"/>
      <c r="EO271" s="3"/>
      <c r="EP271" s="3"/>
      <c r="EQ271" s="3"/>
      <c r="ER271" s="3"/>
      <c r="ES271" s="3"/>
      <c r="ET271" s="3"/>
      <c r="EU271" s="3"/>
      <c r="EV271" s="3"/>
      <c r="EW271" s="3"/>
      <c r="EX271" s="3"/>
      <c r="EY271" s="3"/>
      <c r="EZ271" s="3"/>
      <c r="FA271" s="3"/>
      <c r="FB271" s="3"/>
      <c r="FC271" s="3"/>
      <c r="FD271" s="3"/>
      <c r="FE271" s="3"/>
      <c r="FF271" s="3"/>
      <c r="FG271" s="3"/>
      <c r="FH271" s="3"/>
      <c r="FI271" s="3"/>
      <c r="FJ271" s="3"/>
      <c r="FK271" s="3"/>
      <c r="FL271" s="3"/>
      <c r="FM271" s="3"/>
      <c r="FN271" s="3"/>
      <c r="FO271" s="3"/>
      <c r="FP271" s="3"/>
      <c r="FQ271" s="3"/>
      <c r="FR271" s="3"/>
      <c r="FS271" s="3"/>
      <c r="FT271" s="3"/>
      <c r="FU271" s="3"/>
      <c r="FV271" s="3"/>
      <c r="FW271" s="3"/>
      <c r="FX271" s="3"/>
      <c r="FY271" s="3"/>
      <c r="FZ271" s="3"/>
      <c r="GA271" s="3"/>
      <c r="GB271" s="3"/>
      <c r="GC271" s="3"/>
      <c r="GD271" s="3"/>
      <c r="GE271" s="3"/>
      <c r="GF271" s="3"/>
      <c r="GG271" s="3"/>
      <c r="GH271" s="3"/>
      <c r="GI271" s="3"/>
      <c r="GJ271" s="3"/>
      <c r="GK271" s="3"/>
      <c r="GL271" s="3"/>
      <c r="GM271" s="3"/>
      <c r="GN271" s="3"/>
      <c r="GO271" s="3"/>
      <c r="GP271" s="3"/>
      <c r="GQ271" s="3"/>
      <c r="GR271" s="3"/>
      <c r="GS271" s="3"/>
      <c r="GT271" s="3"/>
      <c r="GU271" s="3"/>
      <c r="GV271" s="3"/>
      <c r="GW271" s="3"/>
      <c r="GX271" s="3">
        <v>0</v>
      </c>
    </row>
    <row r="273" spans="1:28" x14ac:dyDescent="0.2">
      <c r="A273" s="4">
        <v>50</v>
      </c>
      <c r="B273" s="4">
        <v>0</v>
      </c>
      <c r="C273" s="4">
        <v>0</v>
      </c>
      <c r="D273" s="4">
        <v>1</v>
      </c>
      <c r="E273" s="4">
        <v>201</v>
      </c>
      <c r="F273" s="4">
        <f>ROUND(Source!O271,O273)</f>
        <v>28064.77</v>
      </c>
      <c r="G273" s="4" t="s">
        <v>64</v>
      </c>
      <c r="H273" s="4" t="s">
        <v>65</v>
      </c>
      <c r="I273" s="4"/>
      <c r="J273" s="4"/>
      <c r="K273" s="4">
        <v>201</v>
      </c>
      <c r="L273" s="4">
        <v>1</v>
      </c>
      <c r="M273" s="4">
        <v>3</v>
      </c>
      <c r="N273" s="4" t="s">
        <v>3</v>
      </c>
      <c r="O273" s="4">
        <v>2</v>
      </c>
      <c r="P273" s="4"/>
      <c r="Q273" s="4"/>
      <c r="R273" s="4"/>
      <c r="S273" s="4"/>
      <c r="T273" s="4"/>
      <c r="U273" s="4"/>
      <c r="V273" s="4"/>
      <c r="W273" s="4">
        <v>28064.77</v>
      </c>
      <c r="X273" s="4">
        <v>1</v>
      </c>
      <c r="Y273" s="4">
        <v>28064.77</v>
      </c>
      <c r="Z273" s="4"/>
      <c r="AA273" s="4"/>
      <c r="AB273" s="4"/>
    </row>
    <row r="274" spans="1:28" x14ac:dyDescent="0.2">
      <c r="A274" s="4">
        <v>50</v>
      </c>
      <c r="B274" s="4">
        <v>0</v>
      </c>
      <c r="C274" s="4">
        <v>0</v>
      </c>
      <c r="D274" s="4">
        <v>1</v>
      </c>
      <c r="E274" s="4">
        <v>202</v>
      </c>
      <c r="F274" s="4">
        <f>ROUND(Source!P271,O274)</f>
        <v>336.74</v>
      </c>
      <c r="G274" s="4" t="s">
        <v>66</v>
      </c>
      <c r="H274" s="4" t="s">
        <v>67</v>
      </c>
      <c r="I274" s="4"/>
      <c r="J274" s="4"/>
      <c r="K274" s="4">
        <v>202</v>
      </c>
      <c r="L274" s="4">
        <v>2</v>
      </c>
      <c r="M274" s="4">
        <v>3</v>
      </c>
      <c r="N274" s="4" t="s">
        <v>3</v>
      </c>
      <c r="O274" s="4">
        <v>2</v>
      </c>
      <c r="P274" s="4"/>
      <c r="Q274" s="4"/>
      <c r="R274" s="4"/>
      <c r="S274" s="4"/>
      <c r="T274" s="4"/>
      <c r="U274" s="4"/>
      <c r="V274" s="4"/>
      <c r="W274" s="4">
        <v>336.74</v>
      </c>
      <c r="X274" s="4">
        <v>1</v>
      </c>
      <c r="Y274" s="4">
        <v>336.74</v>
      </c>
      <c r="Z274" s="4"/>
      <c r="AA274" s="4"/>
      <c r="AB274" s="4"/>
    </row>
    <row r="275" spans="1:28" x14ac:dyDescent="0.2">
      <c r="A275" s="4">
        <v>50</v>
      </c>
      <c r="B275" s="4">
        <v>0</v>
      </c>
      <c r="C275" s="4">
        <v>0</v>
      </c>
      <c r="D275" s="4">
        <v>1</v>
      </c>
      <c r="E275" s="4">
        <v>222</v>
      </c>
      <c r="F275" s="4">
        <f>ROUND(Source!AO271,O275)</f>
        <v>0</v>
      </c>
      <c r="G275" s="4" t="s">
        <v>68</v>
      </c>
      <c r="H275" s="4" t="s">
        <v>69</v>
      </c>
      <c r="I275" s="4"/>
      <c r="J275" s="4"/>
      <c r="K275" s="4">
        <v>222</v>
      </c>
      <c r="L275" s="4">
        <v>3</v>
      </c>
      <c r="M275" s="4">
        <v>3</v>
      </c>
      <c r="N275" s="4" t="s">
        <v>3</v>
      </c>
      <c r="O275" s="4">
        <v>2</v>
      </c>
      <c r="P275" s="4"/>
      <c r="Q275" s="4"/>
      <c r="R275" s="4"/>
      <c r="S275" s="4"/>
      <c r="T275" s="4"/>
      <c r="U275" s="4"/>
      <c r="V275" s="4"/>
      <c r="W275" s="4">
        <v>0</v>
      </c>
      <c r="X275" s="4">
        <v>1</v>
      </c>
      <c r="Y275" s="4">
        <v>0</v>
      </c>
      <c r="Z275" s="4"/>
      <c r="AA275" s="4"/>
      <c r="AB275" s="4"/>
    </row>
    <row r="276" spans="1:28" x14ac:dyDescent="0.2">
      <c r="A276" s="4">
        <v>50</v>
      </c>
      <c r="B276" s="4">
        <v>0</v>
      </c>
      <c r="C276" s="4">
        <v>0</v>
      </c>
      <c r="D276" s="4">
        <v>1</v>
      </c>
      <c r="E276" s="4">
        <v>225</v>
      </c>
      <c r="F276" s="4">
        <f>ROUND(Source!AV271,O276)</f>
        <v>336.74</v>
      </c>
      <c r="G276" s="4" t="s">
        <v>70</v>
      </c>
      <c r="H276" s="4" t="s">
        <v>71</v>
      </c>
      <c r="I276" s="4"/>
      <c r="J276" s="4"/>
      <c r="K276" s="4">
        <v>225</v>
      </c>
      <c r="L276" s="4">
        <v>4</v>
      </c>
      <c r="M276" s="4">
        <v>3</v>
      </c>
      <c r="N276" s="4" t="s">
        <v>3</v>
      </c>
      <c r="O276" s="4">
        <v>2</v>
      </c>
      <c r="P276" s="4"/>
      <c r="Q276" s="4"/>
      <c r="R276" s="4"/>
      <c r="S276" s="4"/>
      <c r="T276" s="4"/>
      <c r="U276" s="4"/>
      <c r="V276" s="4"/>
      <c r="W276" s="4">
        <v>336.74</v>
      </c>
      <c r="X276" s="4">
        <v>1</v>
      </c>
      <c r="Y276" s="4">
        <v>336.74</v>
      </c>
      <c r="Z276" s="4"/>
      <c r="AA276" s="4"/>
      <c r="AB276" s="4"/>
    </row>
    <row r="277" spans="1:28" x14ac:dyDescent="0.2">
      <c r="A277" s="4">
        <v>50</v>
      </c>
      <c r="B277" s="4">
        <v>0</v>
      </c>
      <c r="C277" s="4">
        <v>0</v>
      </c>
      <c r="D277" s="4">
        <v>1</v>
      </c>
      <c r="E277" s="4">
        <v>226</v>
      </c>
      <c r="F277" s="4">
        <f>ROUND(Source!AW271,O277)</f>
        <v>336.74</v>
      </c>
      <c r="G277" s="4" t="s">
        <v>72</v>
      </c>
      <c r="H277" s="4" t="s">
        <v>73</v>
      </c>
      <c r="I277" s="4"/>
      <c r="J277" s="4"/>
      <c r="K277" s="4">
        <v>226</v>
      </c>
      <c r="L277" s="4">
        <v>5</v>
      </c>
      <c r="M277" s="4">
        <v>3</v>
      </c>
      <c r="N277" s="4" t="s">
        <v>3</v>
      </c>
      <c r="O277" s="4">
        <v>2</v>
      </c>
      <c r="P277" s="4"/>
      <c r="Q277" s="4"/>
      <c r="R277" s="4"/>
      <c r="S277" s="4"/>
      <c r="T277" s="4"/>
      <c r="U277" s="4"/>
      <c r="V277" s="4"/>
      <c r="W277" s="4">
        <v>336.74</v>
      </c>
      <c r="X277" s="4">
        <v>1</v>
      </c>
      <c r="Y277" s="4">
        <v>336.74</v>
      </c>
      <c r="Z277" s="4"/>
      <c r="AA277" s="4"/>
      <c r="AB277" s="4"/>
    </row>
    <row r="278" spans="1:28" x14ac:dyDescent="0.2">
      <c r="A278" s="4">
        <v>50</v>
      </c>
      <c r="B278" s="4">
        <v>0</v>
      </c>
      <c r="C278" s="4">
        <v>0</v>
      </c>
      <c r="D278" s="4">
        <v>1</v>
      </c>
      <c r="E278" s="4">
        <v>227</v>
      </c>
      <c r="F278" s="4">
        <f>ROUND(Source!AX271,O278)</f>
        <v>0</v>
      </c>
      <c r="G278" s="4" t="s">
        <v>74</v>
      </c>
      <c r="H278" s="4" t="s">
        <v>75</v>
      </c>
      <c r="I278" s="4"/>
      <c r="J278" s="4"/>
      <c r="K278" s="4">
        <v>227</v>
      </c>
      <c r="L278" s="4">
        <v>6</v>
      </c>
      <c r="M278" s="4">
        <v>3</v>
      </c>
      <c r="N278" s="4" t="s">
        <v>3</v>
      </c>
      <c r="O278" s="4">
        <v>2</v>
      </c>
      <c r="P278" s="4"/>
      <c r="Q278" s="4"/>
      <c r="R278" s="4"/>
      <c r="S278" s="4"/>
      <c r="T278" s="4"/>
      <c r="U278" s="4"/>
      <c r="V278" s="4"/>
      <c r="W278" s="4">
        <v>0</v>
      </c>
      <c r="X278" s="4">
        <v>1</v>
      </c>
      <c r="Y278" s="4">
        <v>0</v>
      </c>
      <c r="Z278" s="4"/>
      <c r="AA278" s="4"/>
      <c r="AB278" s="4"/>
    </row>
    <row r="279" spans="1:28" x14ac:dyDescent="0.2">
      <c r="A279" s="4">
        <v>50</v>
      </c>
      <c r="B279" s="4">
        <v>0</v>
      </c>
      <c r="C279" s="4">
        <v>0</v>
      </c>
      <c r="D279" s="4">
        <v>1</v>
      </c>
      <c r="E279" s="4">
        <v>228</v>
      </c>
      <c r="F279" s="4">
        <f>ROUND(Source!AY271,O279)</f>
        <v>336.74</v>
      </c>
      <c r="G279" s="4" t="s">
        <v>76</v>
      </c>
      <c r="H279" s="4" t="s">
        <v>77</v>
      </c>
      <c r="I279" s="4"/>
      <c r="J279" s="4"/>
      <c r="K279" s="4">
        <v>228</v>
      </c>
      <c r="L279" s="4">
        <v>7</v>
      </c>
      <c r="M279" s="4">
        <v>3</v>
      </c>
      <c r="N279" s="4" t="s">
        <v>3</v>
      </c>
      <c r="O279" s="4">
        <v>2</v>
      </c>
      <c r="P279" s="4"/>
      <c r="Q279" s="4"/>
      <c r="R279" s="4"/>
      <c r="S279" s="4"/>
      <c r="T279" s="4"/>
      <c r="U279" s="4"/>
      <c r="V279" s="4"/>
      <c r="W279" s="4">
        <v>336.74</v>
      </c>
      <c r="X279" s="4">
        <v>1</v>
      </c>
      <c r="Y279" s="4">
        <v>336.74</v>
      </c>
      <c r="Z279" s="4"/>
      <c r="AA279" s="4"/>
      <c r="AB279" s="4"/>
    </row>
    <row r="280" spans="1:28" x14ac:dyDescent="0.2">
      <c r="A280" s="4">
        <v>50</v>
      </c>
      <c r="B280" s="4">
        <v>0</v>
      </c>
      <c r="C280" s="4">
        <v>0</v>
      </c>
      <c r="D280" s="4">
        <v>1</v>
      </c>
      <c r="E280" s="4">
        <v>216</v>
      </c>
      <c r="F280" s="4">
        <f>ROUND(Source!AP271,O280)</f>
        <v>0</v>
      </c>
      <c r="G280" s="4" t="s">
        <v>78</v>
      </c>
      <c r="H280" s="4" t="s">
        <v>79</v>
      </c>
      <c r="I280" s="4"/>
      <c r="J280" s="4"/>
      <c r="K280" s="4">
        <v>216</v>
      </c>
      <c r="L280" s="4">
        <v>8</v>
      </c>
      <c r="M280" s="4">
        <v>3</v>
      </c>
      <c r="N280" s="4" t="s">
        <v>3</v>
      </c>
      <c r="O280" s="4">
        <v>2</v>
      </c>
      <c r="P280" s="4"/>
      <c r="Q280" s="4"/>
      <c r="R280" s="4"/>
      <c r="S280" s="4"/>
      <c r="T280" s="4"/>
      <c r="U280" s="4"/>
      <c r="V280" s="4"/>
      <c r="W280" s="4">
        <v>0</v>
      </c>
      <c r="X280" s="4">
        <v>1</v>
      </c>
      <c r="Y280" s="4">
        <v>0</v>
      </c>
      <c r="Z280" s="4"/>
      <c r="AA280" s="4"/>
      <c r="AB280" s="4"/>
    </row>
    <row r="281" spans="1:28" x14ac:dyDescent="0.2">
      <c r="A281" s="4">
        <v>50</v>
      </c>
      <c r="B281" s="4">
        <v>0</v>
      </c>
      <c r="C281" s="4">
        <v>0</v>
      </c>
      <c r="D281" s="4">
        <v>1</v>
      </c>
      <c r="E281" s="4">
        <v>223</v>
      </c>
      <c r="F281" s="4">
        <f>ROUND(Source!AQ271,O281)</f>
        <v>0</v>
      </c>
      <c r="G281" s="4" t="s">
        <v>80</v>
      </c>
      <c r="H281" s="4" t="s">
        <v>81</v>
      </c>
      <c r="I281" s="4"/>
      <c r="J281" s="4"/>
      <c r="K281" s="4">
        <v>223</v>
      </c>
      <c r="L281" s="4">
        <v>9</v>
      </c>
      <c r="M281" s="4">
        <v>3</v>
      </c>
      <c r="N281" s="4" t="s">
        <v>3</v>
      </c>
      <c r="O281" s="4">
        <v>2</v>
      </c>
      <c r="P281" s="4"/>
      <c r="Q281" s="4"/>
      <c r="R281" s="4"/>
      <c r="S281" s="4"/>
      <c r="T281" s="4"/>
      <c r="U281" s="4"/>
      <c r="V281" s="4"/>
      <c r="W281" s="4">
        <v>0</v>
      </c>
      <c r="X281" s="4">
        <v>1</v>
      </c>
      <c r="Y281" s="4">
        <v>0</v>
      </c>
      <c r="Z281" s="4"/>
      <c r="AA281" s="4"/>
      <c r="AB281" s="4"/>
    </row>
    <row r="282" spans="1:28" x14ac:dyDescent="0.2">
      <c r="A282" s="4">
        <v>50</v>
      </c>
      <c r="B282" s="4">
        <v>0</v>
      </c>
      <c r="C282" s="4">
        <v>0</v>
      </c>
      <c r="D282" s="4">
        <v>1</v>
      </c>
      <c r="E282" s="4">
        <v>229</v>
      </c>
      <c r="F282" s="4">
        <f>ROUND(Source!AZ271,O282)</f>
        <v>0</v>
      </c>
      <c r="G282" s="4" t="s">
        <v>82</v>
      </c>
      <c r="H282" s="4" t="s">
        <v>83</v>
      </c>
      <c r="I282" s="4"/>
      <c r="J282" s="4"/>
      <c r="K282" s="4">
        <v>229</v>
      </c>
      <c r="L282" s="4">
        <v>10</v>
      </c>
      <c r="M282" s="4">
        <v>3</v>
      </c>
      <c r="N282" s="4" t="s">
        <v>3</v>
      </c>
      <c r="O282" s="4">
        <v>2</v>
      </c>
      <c r="P282" s="4"/>
      <c r="Q282" s="4"/>
      <c r="R282" s="4"/>
      <c r="S282" s="4"/>
      <c r="T282" s="4"/>
      <c r="U282" s="4"/>
      <c r="V282" s="4"/>
      <c r="W282" s="4">
        <v>0</v>
      </c>
      <c r="X282" s="4">
        <v>1</v>
      </c>
      <c r="Y282" s="4">
        <v>0</v>
      </c>
      <c r="Z282" s="4"/>
      <c r="AA282" s="4"/>
      <c r="AB282" s="4"/>
    </row>
    <row r="283" spans="1:28" x14ac:dyDescent="0.2">
      <c r="A283" s="4">
        <v>50</v>
      </c>
      <c r="B283" s="4">
        <v>0</v>
      </c>
      <c r="C283" s="4">
        <v>0</v>
      </c>
      <c r="D283" s="4">
        <v>1</v>
      </c>
      <c r="E283" s="4">
        <v>203</v>
      </c>
      <c r="F283" s="4">
        <f>ROUND(Source!Q271,O283)</f>
        <v>136.82</v>
      </c>
      <c r="G283" s="4" t="s">
        <v>84</v>
      </c>
      <c r="H283" s="4" t="s">
        <v>85</v>
      </c>
      <c r="I283" s="4"/>
      <c r="J283" s="4"/>
      <c r="K283" s="4">
        <v>203</v>
      </c>
      <c r="L283" s="4">
        <v>11</v>
      </c>
      <c r="M283" s="4">
        <v>3</v>
      </c>
      <c r="N283" s="4" t="s">
        <v>3</v>
      </c>
      <c r="O283" s="4">
        <v>2</v>
      </c>
      <c r="P283" s="4"/>
      <c r="Q283" s="4"/>
      <c r="R283" s="4"/>
      <c r="S283" s="4"/>
      <c r="T283" s="4"/>
      <c r="U283" s="4"/>
      <c r="V283" s="4"/>
      <c r="W283" s="4">
        <v>136.82</v>
      </c>
      <c r="X283" s="4">
        <v>1</v>
      </c>
      <c r="Y283" s="4">
        <v>136.82</v>
      </c>
      <c r="Z283" s="4"/>
      <c r="AA283" s="4"/>
      <c r="AB283" s="4"/>
    </row>
    <row r="284" spans="1:28" x14ac:dyDescent="0.2">
      <c r="A284" s="4">
        <v>50</v>
      </c>
      <c r="B284" s="4">
        <v>0</v>
      </c>
      <c r="C284" s="4">
        <v>0</v>
      </c>
      <c r="D284" s="4">
        <v>1</v>
      </c>
      <c r="E284" s="4">
        <v>231</v>
      </c>
      <c r="F284" s="4">
        <f>ROUND(Source!BB271,O284)</f>
        <v>0</v>
      </c>
      <c r="G284" s="4" t="s">
        <v>86</v>
      </c>
      <c r="H284" s="4" t="s">
        <v>87</v>
      </c>
      <c r="I284" s="4"/>
      <c r="J284" s="4"/>
      <c r="K284" s="4">
        <v>231</v>
      </c>
      <c r="L284" s="4">
        <v>12</v>
      </c>
      <c r="M284" s="4">
        <v>3</v>
      </c>
      <c r="N284" s="4" t="s">
        <v>3</v>
      </c>
      <c r="O284" s="4">
        <v>2</v>
      </c>
      <c r="P284" s="4"/>
      <c r="Q284" s="4"/>
      <c r="R284" s="4"/>
      <c r="S284" s="4"/>
      <c r="T284" s="4"/>
      <c r="U284" s="4"/>
      <c r="V284" s="4"/>
      <c r="W284" s="4">
        <v>0</v>
      </c>
      <c r="X284" s="4">
        <v>1</v>
      </c>
      <c r="Y284" s="4">
        <v>0</v>
      </c>
      <c r="Z284" s="4"/>
      <c r="AA284" s="4"/>
      <c r="AB284" s="4"/>
    </row>
    <row r="285" spans="1:28" x14ac:dyDescent="0.2">
      <c r="A285" s="4">
        <v>50</v>
      </c>
      <c r="B285" s="4">
        <v>0</v>
      </c>
      <c r="C285" s="4">
        <v>0</v>
      </c>
      <c r="D285" s="4">
        <v>1</v>
      </c>
      <c r="E285" s="4">
        <v>204</v>
      </c>
      <c r="F285" s="4">
        <f>ROUND(Source!R271,O285)</f>
        <v>86.75</v>
      </c>
      <c r="G285" s="4" t="s">
        <v>88</v>
      </c>
      <c r="H285" s="4" t="s">
        <v>89</v>
      </c>
      <c r="I285" s="4"/>
      <c r="J285" s="4"/>
      <c r="K285" s="4">
        <v>204</v>
      </c>
      <c r="L285" s="4">
        <v>13</v>
      </c>
      <c r="M285" s="4">
        <v>3</v>
      </c>
      <c r="N285" s="4" t="s">
        <v>3</v>
      </c>
      <c r="O285" s="4">
        <v>2</v>
      </c>
      <c r="P285" s="4"/>
      <c r="Q285" s="4"/>
      <c r="R285" s="4"/>
      <c r="S285" s="4"/>
      <c r="T285" s="4"/>
      <c r="U285" s="4"/>
      <c r="V285" s="4"/>
      <c r="W285" s="4">
        <v>86.75</v>
      </c>
      <c r="X285" s="4">
        <v>1</v>
      </c>
      <c r="Y285" s="4">
        <v>86.75</v>
      </c>
      <c r="Z285" s="4"/>
      <c r="AA285" s="4"/>
      <c r="AB285" s="4"/>
    </row>
    <row r="286" spans="1:28" x14ac:dyDescent="0.2">
      <c r="A286" s="4">
        <v>50</v>
      </c>
      <c r="B286" s="4">
        <v>0</v>
      </c>
      <c r="C286" s="4">
        <v>0</v>
      </c>
      <c r="D286" s="4">
        <v>1</v>
      </c>
      <c r="E286" s="4">
        <v>205</v>
      </c>
      <c r="F286" s="4">
        <f>ROUND(Source!S271,O286)</f>
        <v>27591.21</v>
      </c>
      <c r="G286" s="4" t="s">
        <v>90</v>
      </c>
      <c r="H286" s="4" t="s">
        <v>91</v>
      </c>
      <c r="I286" s="4"/>
      <c r="J286" s="4"/>
      <c r="K286" s="4">
        <v>205</v>
      </c>
      <c r="L286" s="4">
        <v>14</v>
      </c>
      <c r="M286" s="4">
        <v>3</v>
      </c>
      <c r="N286" s="4" t="s">
        <v>3</v>
      </c>
      <c r="O286" s="4">
        <v>2</v>
      </c>
      <c r="P286" s="4"/>
      <c r="Q286" s="4"/>
      <c r="R286" s="4"/>
      <c r="S286" s="4"/>
      <c r="T286" s="4"/>
      <c r="U286" s="4"/>
      <c r="V286" s="4"/>
      <c r="W286" s="4">
        <v>27591.21</v>
      </c>
      <c r="X286" s="4">
        <v>1</v>
      </c>
      <c r="Y286" s="4">
        <v>27591.21</v>
      </c>
      <c r="Z286" s="4"/>
      <c r="AA286" s="4"/>
      <c r="AB286" s="4"/>
    </row>
    <row r="287" spans="1:28" x14ac:dyDescent="0.2">
      <c r="A287" s="4">
        <v>50</v>
      </c>
      <c r="B287" s="4">
        <v>0</v>
      </c>
      <c r="C287" s="4">
        <v>0</v>
      </c>
      <c r="D287" s="4">
        <v>1</v>
      </c>
      <c r="E287" s="4">
        <v>232</v>
      </c>
      <c r="F287" s="4">
        <f>ROUND(Source!BC271,O287)</f>
        <v>0</v>
      </c>
      <c r="G287" s="4" t="s">
        <v>92</v>
      </c>
      <c r="H287" s="4" t="s">
        <v>93</v>
      </c>
      <c r="I287" s="4"/>
      <c r="J287" s="4"/>
      <c r="K287" s="4">
        <v>232</v>
      </c>
      <c r="L287" s="4">
        <v>15</v>
      </c>
      <c r="M287" s="4">
        <v>3</v>
      </c>
      <c r="N287" s="4" t="s">
        <v>3</v>
      </c>
      <c r="O287" s="4">
        <v>2</v>
      </c>
      <c r="P287" s="4"/>
      <c r="Q287" s="4"/>
      <c r="R287" s="4"/>
      <c r="S287" s="4"/>
      <c r="T287" s="4"/>
      <c r="U287" s="4"/>
      <c r="V287" s="4"/>
      <c r="W287" s="4">
        <v>0</v>
      </c>
      <c r="X287" s="4">
        <v>1</v>
      </c>
      <c r="Y287" s="4">
        <v>0</v>
      </c>
      <c r="Z287" s="4"/>
      <c r="AA287" s="4"/>
      <c r="AB287" s="4"/>
    </row>
    <row r="288" spans="1:28" x14ac:dyDescent="0.2">
      <c r="A288" s="4">
        <v>50</v>
      </c>
      <c r="B288" s="4">
        <v>0</v>
      </c>
      <c r="C288" s="4">
        <v>0</v>
      </c>
      <c r="D288" s="4">
        <v>1</v>
      </c>
      <c r="E288" s="4">
        <v>214</v>
      </c>
      <c r="F288" s="4">
        <f>ROUND(Source!AS271,O288)</f>
        <v>0</v>
      </c>
      <c r="G288" s="4" t="s">
        <v>94</v>
      </c>
      <c r="H288" s="4" t="s">
        <v>95</v>
      </c>
      <c r="I288" s="4"/>
      <c r="J288" s="4"/>
      <c r="K288" s="4">
        <v>214</v>
      </c>
      <c r="L288" s="4">
        <v>16</v>
      </c>
      <c r="M288" s="4">
        <v>3</v>
      </c>
      <c r="N288" s="4" t="s">
        <v>3</v>
      </c>
      <c r="O288" s="4">
        <v>2</v>
      </c>
      <c r="P288" s="4"/>
      <c r="Q288" s="4"/>
      <c r="R288" s="4"/>
      <c r="S288" s="4"/>
      <c r="T288" s="4"/>
      <c r="U288" s="4"/>
      <c r="V288" s="4"/>
      <c r="W288" s="4">
        <v>0</v>
      </c>
      <c r="X288" s="4">
        <v>1</v>
      </c>
      <c r="Y288" s="4">
        <v>0</v>
      </c>
      <c r="Z288" s="4"/>
      <c r="AA288" s="4"/>
      <c r="AB288" s="4"/>
    </row>
    <row r="289" spans="1:206" x14ac:dyDescent="0.2">
      <c r="A289" s="4">
        <v>50</v>
      </c>
      <c r="B289" s="4">
        <v>0</v>
      </c>
      <c r="C289" s="4">
        <v>0</v>
      </c>
      <c r="D289" s="4">
        <v>1</v>
      </c>
      <c r="E289" s="4">
        <v>215</v>
      </c>
      <c r="F289" s="4">
        <f>ROUND(Source!AT271,O289)</f>
        <v>0</v>
      </c>
      <c r="G289" s="4" t="s">
        <v>96</v>
      </c>
      <c r="H289" s="4" t="s">
        <v>97</v>
      </c>
      <c r="I289" s="4"/>
      <c r="J289" s="4"/>
      <c r="K289" s="4">
        <v>215</v>
      </c>
      <c r="L289" s="4">
        <v>17</v>
      </c>
      <c r="M289" s="4">
        <v>3</v>
      </c>
      <c r="N289" s="4" t="s">
        <v>3</v>
      </c>
      <c r="O289" s="4">
        <v>2</v>
      </c>
      <c r="P289" s="4"/>
      <c r="Q289" s="4"/>
      <c r="R289" s="4"/>
      <c r="S289" s="4"/>
      <c r="T289" s="4"/>
      <c r="U289" s="4"/>
      <c r="V289" s="4"/>
      <c r="W289" s="4">
        <v>0</v>
      </c>
      <c r="X289" s="4">
        <v>1</v>
      </c>
      <c r="Y289" s="4">
        <v>0</v>
      </c>
      <c r="Z289" s="4"/>
      <c r="AA289" s="4"/>
      <c r="AB289" s="4"/>
    </row>
    <row r="290" spans="1:206" x14ac:dyDescent="0.2">
      <c r="A290" s="4">
        <v>50</v>
      </c>
      <c r="B290" s="4">
        <v>0</v>
      </c>
      <c r="C290" s="4">
        <v>0</v>
      </c>
      <c r="D290" s="4">
        <v>1</v>
      </c>
      <c r="E290" s="4">
        <v>217</v>
      </c>
      <c r="F290" s="4">
        <f>ROUND(Source!AU271,O290)</f>
        <v>50231.44</v>
      </c>
      <c r="G290" s="4" t="s">
        <v>98</v>
      </c>
      <c r="H290" s="4" t="s">
        <v>99</v>
      </c>
      <c r="I290" s="4"/>
      <c r="J290" s="4"/>
      <c r="K290" s="4">
        <v>217</v>
      </c>
      <c r="L290" s="4">
        <v>18</v>
      </c>
      <c r="M290" s="4">
        <v>3</v>
      </c>
      <c r="N290" s="4" t="s">
        <v>3</v>
      </c>
      <c r="O290" s="4">
        <v>2</v>
      </c>
      <c r="P290" s="4"/>
      <c r="Q290" s="4"/>
      <c r="R290" s="4"/>
      <c r="S290" s="4"/>
      <c r="T290" s="4"/>
      <c r="U290" s="4"/>
      <c r="V290" s="4"/>
      <c r="W290" s="4">
        <v>50231.44</v>
      </c>
      <c r="X290" s="4">
        <v>1</v>
      </c>
      <c r="Y290" s="4">
        <v>50231.44</v>
      </c>
      <c r="Z290" s="4"/>
      <c r="AA290" s="4"/>
      <c r="AB290" s="4"/>
    </row>
    <row r="291" spans="1:206" x14ac:dyDescent="0.2">
      <c r="A291" s="4">
        <v>50</v>
      </c>
      <c r="B291" s="4">
        <v>0</v>
      </c>
      <c r="C291" s="4">
        <v>0</v>
      </c>
      <c r="D291" s="4">
        <v>1</v>
      </c>
      <c r="E291" s="4">
        <v>230</v>
      </c>
      <c r="F291" s="4">
        <f>ROUND(Source!BA271,O291)</f>
        <v>0</v>
      </c>
      <c r="G291" s="4" t="s">
        <v>100</v>
      </c>
      <c r="H291" s="4" t="s">
        <v>101</v>
      </c>
      <c r="I291" s="4"/>
      <c r="J291" s="4"/>
      <c r="K291" s="4">
        <v>230</v>
      </c>
      <c r="L291" s="4">
        <v>19</v>
      </c>
      <c r="M291" s="4">
        <v>3</v>
      </c>
      <c r="N291" s="4" t="s">
        <v>3</v>
      </c>
      <c r="O291" s="4">
        <v>2</v>
      </c>
      <c r="P291" s="4"/>
      <c r="Q291" s="4"/>
      <c r="R291" s="4"/>
      <c r="S291" s="4"/>
      <c r="T291" s="4"/>
      <c r="U291" s="4"/>
      <c r="V291" s="4"/>
      <c r="W291" s="4">
        <v>0</v>
      </c>
      <c r="X291" s="4">
        <v>1</v>
      </c>
      <c r="Y291" s="4">
        <v>0</v>
      </c>
      <c r="Z291" s="4"/>
      <c r="AA291" s="4"/>
      <c r="AB291" s="4"/>
    </row>
    <row r="292" spans="1:206" x14ac:dyDescent="0.2">
      <c r="A292" s="4">
        <v>50</v>
      </c>
      <c r="B292" s="4">
        <v>0</v>
      </c>
      <c r="C292" s="4">
        <v>0</v>
      </c>
      <c r="D292" s="4">
        <v>1</v>
      </c>
      <c r="E292" s="4">
        <v>206</v>
      </c>
      <c r="F292" s="4">
        <f>ROUND(Source!T271,O292)</f>
        <v>0</v>
      </c>
      <c r="G292" s="4" t="s">
        <v>102</v>
      </c>
      <c r="H292" s="4" t="s">
        <v>103</v>
      </c>
      <c r="I292" s="4"/>
      <c r="J292" s="4"/>
      <c r="K292" s="4">
        <v>206</v>
      </c>
      <c r="L292" s="4">
        <v>20</v>
      </c>
      <c r="M292" s="4">
        <v>3</v>
      </c>
      <c r="N292" s="4" t="s">
        <v>3</v>
      </c>
      <c r="O292" s="4">
        <v>2</v>
      </c>
      <c r="P292" s="4"/>
      <c r="Q292" s="4"/>
      <c r="R292" s="4"/>
      <c r="S292" s="4"/>
      <c r="T292" s="4"/>
      <c r="U292" s="4"/>
      <c r="V292" s="4"/>
      <c r="W292" s="4">
        <v>0</v>
      </c>
      <c r="X292" s="4">
        <v>1</v>
      </c>
      <c r="Y292" s="4">
        <v>0</v>
      </c>
      <c r="Z292" s="4"/>
      <c r="AA292" s="4"/>
      <c r="AB292" s="4"/>
    </row>
    <row r="293" spans="1:206" x14ac:dyDescent="0.2">
      <c r="A293" s="4">
        <v>50</v>
      </c>
      <c r="B293" s="4">
        <v>0</v>
      </c>
      <c r="C293" s="4">
        <v>0</v>
      </c>
      <c r="D293" s="4">
        <v>1</v>
      </c>
      <c r="E293" s="4">
        <v>207</v>
      </c>
      <c r="F293" s="4">
        <f>Source!U271</f>
        <v>41.667000000000002</v>
      </c>
      <c r="G293" s="4" t="s">
        <v>104</v>
      </c>
      <c r="H293" s="4" t="s">
        <v>105</v>
      </c>
      <c r="I293" s="4"/>
      <c r="J293" s="4"/>
      <c r="K293" s="4">
        <v>207</v>
      </c>
      <c r="L293" s="4">
        <v>21</v>
      </c>
      <c r="M293" s="4">
        <v>3</v>
      </c>
      <c r="N293" s="4" t="s">
        <v>3</v>
      </c>
      <c r="O293" s="4">
        <v>-1</v>
      </c>
      <c r="P293" s="4"/>
      <c r="Q293" s="4"/>
      <c r="R293" s="4"/>
      <c r="S293" s="4"/>
      <c r="T293" s="4"/>
      <c r="U293" s="4"/>
      <c r="V293" s="4"/>
      <c r="W293" s="4">
        <v>41.667000000000002</v>
      </c>
      <c r="X293" s="4">
        <v>1</v>
      </c>
      <c r="Y293" s="4">
        <v>41.667000000000002</v>
      </c>
      <c r="Z293" s="4"/>
      <c r="AA293" s="4"/>
      <c r="AB293" s="4"/>
    </row>
    <row r="294" spans="1:206" x14ac:dyDescent="0.2">
      <c r="A294" s="4">
        <v>50</v>
      </c>
      <c r="B294" s="4">
        <v>0</v>
      </c>
      <c r="C294" s="4">
        <v>0</v>
      </c>
      <c r="D294" s="4">
        <v>1</v>
      </c>
      <c r="E294" s="4">
        <v>208</v>
      </c>
      <c r="F294" s="4">
        <f>Source!V271</f>
        <v>0</v>
      </c>
      <c r="G294" s="4" t="s">
        <v>106</v>
      </c>
      <c r="H294" s="4" t="s">
        <v>107</v>
      </c>
      <c r="I294" s="4"/>
      <c r="J294" s="4"/>
      <c r="K294" s="4">
        <v>208</v>
      </c>
      <c r="L294" s="4">
        <v>22</v>
      </c>
      <c r="M294" s="4">
        <v>3</v>
      </c>
      <c r="N294" s="4" t="s">
        <v>3</v>
      </c>
      <c r="O294" s="4">
        <v>-1</v>
      </c>
      <c r="P294" s="4"/>
      <c r="Q294" s="4"/>
      <c r="R294" s="4"/>
      <c r="S294" s="4"/>
      <c r="T294" s="4"/>
      <c r="U294" s="4"/>
      <c r="V294" s="4"/>
      <c r="W294" s="4">
        <v>0</v>
      </c>
      <c r="X294" s="4">
        <v>1</v>
      </c>
      <c r="Y294" s="4">
        <v>0</v>
      </c>
      <c r="Z294" s="4"/>
      <c r="AA294" s="4"/>
      <c r="AB294" s="4"/>
    </row>
    <row r="295" spans="1:206" x14ac:dyDescent="0.2">
      <c r="A295" s="4">
        <v>50</v>
      </c>
      <c r="B295" s="4">
        <v>0</v>
      </c>
      <c r="C295" s="4">
        <v>0</v>
      </c>
      <c r="D295" s="4">
        <v>1</v>
      </c>
      <c r="E295" s="4">
        <v>209</v>
      </c>
      <c r="F295" s="4">
        <f>ROUND(Source!W271,O295)</f>
        <v>0</v>
      </c>
      <c r="G295" s="4" t="s">
        <v>108</v>
      </c>
      <c r="H295" s="4" t="s">
        <v>109</v>
      </c>
      <c r="I295" s="4"/>
      <c r="J295" s="4"/>
      <c r="K295" s="4">
        <v>209</v>
      </c>
      <c r="L295" s="4">
        <v>23</v>
      </c>
      <c r="M295" s="4">
        <v>3</v>
      </c>
      <c r="N295" s="4" t="s">
        <v>3</v>
      </c>
      <c r="O295" s="4">
        <v>2</v>
      </c>
      <c r="P295" s="4"/>
      <c r="Q295" s="4"/>
      <c r="R295" s="4"/>
      <c r="S295" s="4"/>
      <c r="T295" s="4"/>
      <c r="U295" s="4"/>
      <c r="V295" s="4"/>
      <c r="W295" s="4">
        <v>0</v>
      </c>
      <c r="X295" s="4">
        <v>1</v>
      </c>
      <c r="Y295" s="4">
        <v>0</v>
      </c>
      <c r="Z295" s="4"/>
      <c r="AA295" s="4"/>
      <c r="AB295" s="4"/>
    </row>
    <row r="296" spans="1:206" x14ac:dyDescent="0.2">
      <c r="A296" s="4">
        <v>50</v>
      </c>
      <c r="B296" s="4">
        <v>0</v>
      </c>
      <c r="C296" s="4">
        <v>0</v>
      </c>
      <c r="D296" s="4">
        <v>1</v>
      </c>
      <c r="E296" s="4">
        <v>233</v>
      </c>
      <c r="F296" s="4">
        <f>ROUND(Source!BD271,O296)</f>
        <v>0</v>
      </c>
      <c r="G296" s="4" t="s">
        <v>110</v>
      </c>
      <c r="H296" s="4" t="s">
        <v>111</v>
      </c>
      <c r="I296" s="4"/>
      <c r="J296" s="4"/>
      <c r="K296" s="4">
        <v>233</v>
      </c>
      <c r="L296" s="4">
        <v>24</v>
      </c>
      <c r="M296" s="4">
        <v>3</v>
      </c>
      <c r="N296" s="4" t="s">
        <v>3</v>
      </c>
      <c r="O296" s="4">
        <v>2</v>
      </c>
      <c r="P296" s="4"/>
      <c r="Q296" s="4"/>
      <c r="R296" s="4"/>
      <c r="S296" s="4"/>
      <c r="T296" s="4"/>
      <c r="U296" s="4"/>
      <c r="V296" s="4"/>
      <c r="W296" s="4">
        <v>0</v>
      </c>
      <c r="X296" s="4">
        <v>1</v>
      </c>
      <c r="Y296" s="4">
        <v>0</v>
      </c>
      <c r="Z296" s="4"/>
      <c r="AA296" s="4"/>
      <c r="AB296" s="4"/>
    </row>
    <row r="297" spans="1:206" x14ac:dyDescent="0.2">
      <c r="A297" s="4">
        <v>50</v>
      </c>
      <c r="B297" s="4">
        <v>0</v>
      </c>
      <c r="C297" s="4">
        <v>0</v>
      </c>
      <c r="D297" s="4">
        <v>1</v>
      </c>
      <c r="E297" s="4">
        <v>210</v>
      </c>
      <c r="F297" s="4">
        <f>ROUND(Source!X271,O297)</f>
        <v>19313.86</v>
      </c>
      <c r="G297" s="4" t="s">
        <v>112</v>
      </c>
      <c r="H297" s="4" t="s">
        <v>113</v>
      </c>
      <c r="I297" s="4"/>
      <c r="J297" s="4"/>
      <c r="K297" s="4">
        <v>210</v>
      </c>
      <c r="L297" s="4">
        <v>25</v>
      </c>
      <c r="M297" s="4">
        <v>3</v>
      </c>
      <c r="N297" s="4" t="s">
        <v>3</v>
      </c>
      <c r="O297" s="4">
        <v>2</v>
      </c>
      <c r="P297" s="4"/>
      <c r="Q297" s="4"/>
      <c r="R297" s="4"/>
      <c r="S297" s="4"/>
      <c r="T297" s="4"/>
      <c r="U297" s="4"/>
      <c r="V297" s="4"/>
      <c r="W297" s="4">
        <v>19313.86</v>
      </c>
      <c r="X297" s="4">
        <v>1</v>
      </c>
      <c r="Y297" s="4">
        <v>19313.86</v>
      </c>
      <c r="Z297" s="4"/>
      <c r="AA297" s="4"/>
      <c r="AB297" s="4"/>
    </row>
    <row r="298" spans="1:206" x14ac:dyDescent="0.2">
      <c r="A298" s="4">
        <v>50</v>
      </c>
      <c r="B298" s="4">
        <v>0</v>
      </c>
      <c r="C298" s="4">
        <v>0</v>
      </c>
      <c r="D298" s="4">
        <v>1</v>
      </c>
      <c r="E298" s="4">
        <v>211</v>
      </c>
      <c r="F298" s="4">
        <f>ROUND(Source!Y271,O298)</f>
        <v>2759.12</v>
      </c>
      <c r="G298" s="4" t="s">
        <v>114</v>
      </c>
      <c r="H298" s="4" t="s">
        <v>115</v>
      </c>
      <c r="I298" s="4"/>
      <c r="J298" s="4"/>
      <c r="K298" s="4">
        <v>211</v>
      </c>
      <c r="L298" s="4">
        <v>26</v>
      </c>
      <c r="M298" s="4">
        <v>3</v>
      </c>
      <c r="N298" s="4" t="s">
        <v>3</v>
      </c>
      <c r="O298" s="4">
        <v>2</v>
      </c>
      <c r="P298" s="4"/>
      <c r="Q298" s="4"/>
      <c r="R298" s="4"/>
      <c r="S298" s="4"/>
      <c r="T298" s="4"/>
      <c r="U298" s="4"/>
      <c r="V298" s="4"/>
      <c r="W298" s="4">
        <v>2759.12</v>
      </c>
      <c r="X298" s="4">
        <v>1</v>
      </c>
      <c r="Y298" s="4">
        <v>2759.12</v>
      </c>
      <c r="Z298" s="4"/>
      <c r="AA298" s="4"/>
      <c r="AB298" s="4"/>
    </row>
    <row r="299" spans="1:206" x14ac:dyDescent="0.2">
      <c r="A299" s="4">
        <v>50</v>
      </c>
      <c r="B299" s="4">
        <v>0</v>
      </c>
      <c r="C299" s="4">
        <v>0</v>
      </c>
      <c r="D299" s="4">
        <v>1</v>
      </c>
      <c r="E299" s="4">
        <v>224</v>
      </c>
      <c r="F299" s="4">
        <f>ROUND(Source!AR271,O299)</f>
        <v>50231.44</v>
      </c>
      <c r="G299" s="4" t="s">
        <v>116</v>
      </c>
      <c r="H299" s="4" t="s">
        <v>117</v>
      </c>
      <c r="I299" s="4"/>
      <c r="J299" s="4"/>
      <c r="K299" s="4">
        <v>224</v>
      </c>
      <c r="L299" s="4">
        <v>27</v>
      </c>
      <c r="M299" s="4">
        <v>3</v>
      </c>
      <c r="N299" s="4" t="s">
        <v>3</v>
      </c>
      <c r="O299" s="4">
        <v>2</v>
      </c>
      <c r="P299" s="4"/>
      <c r="Q299" s="4"/>
      <c r="R299" s="4"/>
      <c r="S299" s="4"/>
      <c r="T299" s="4"/>
      <c r="U299" s="4"/>
      <c r="V299" s="4"/>
      <c r="W299" s="4">
        <v>50231.44</v>
      </c>
      <c r="X299" s="4">
        <v>1</v>
      </c>
      <c r="Y299" s="4">
        <v>50231.44</v>
      </c>
      <c r="Z299" s="4"/>
      <c r="AA299" s="4"/>
      <c r="AB299" s="4"/>
    </row>
    <row r="301" spans="1:206" x14ac:dyDescent="0.2">
      <c r="A301" s="2">
        <v>51</v>
      </c>
      <c r="B301" s="2">
        <f>B151</f>
        <v>1</v>
      </c>
      <c r="C301" s="2">
        <f>A151</f>
        <v>4</v>
      </c>
      <c r="D301" s="2">
        <f>ROW(A151)</f>
        <v>151</v>
      </c>
      <c r="E301" s="2"/>
      <c r="F301" s="2" t="str">
        <f>IF(F151&lt;&gt;"",F151,"")</f>
        <v>Новый раздел</v>
      </c>
      <c r="G301" s="2" t="str">
        <f>IF(G151&lt;&gt;"",G151,"")</f>
        <v>Внутренние сети отопления и ИТП</v>
      </c>
      <c r="H301" s="2">
        <v>0</v>
      </c>
      <c r="I301" s="2"/>
      <c r="J301" s="2"/>
      <c r="K301" s="2"/>
      <c r="L301" s="2"/>
      <c r="M301" s="2"/>
      <c r="N301" s="2"/>
      <c r="O301" s="2">
        <f t="shared" ref="O301:T301" si="256">ROUND(O173+O222+O271+AB301,2)</f>
        <v>168934.42</v>
      </c>
      <c r="P301" s="2">
        <f t="shared" si="256"/>
        <v>5741.24</v>
      </c>
      <c r="Q301" s="2">
        <f t="shared" si="256"/>
        <v>29707.03</v>
      </c>
      <c r="R301" s="2">
        <f t="shared" si="256"/>
        <v>18824.29</v>
      </c>
      <c r="S301" s="2">
        <f t="shared" si="256"/>
        <v>133486.15</v>
      </c>
      <c r="T301" s="2">
        <f t="shared" si="256"/>
        <v>0</v>
      </c>
      <c r="U301" s="2">
        <f>U173+U222+U271+AH301</f>
        <v>217.21349999999998</v>
      </c>
      <c r="V301" s="2">
        <f>V173+V222+V271+AI301</f>
        <v>0</v>
      </c>
      <c r="W301" s="2">
        <f>ROUND(W173+W222+W271+AJ301,2)</f>
        <v>0</v>
      </c>
      <c r="X301" s="2">
        <f>ROUND(X173+X222+X271+AK301,2)</f>
        <v>93440.320000000007</v>
      </c>
      <c r="Y301" s="2">
        <f>ROUND(Y173+Y222+Y271+AL301,2)</f>
        <v>13348.63</v>
      </c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>
        <f t="shared" ref="AO301:BD301" si="257">ROUND(AO173+AO222+AO271+BX301,2)</f>
        <v>0</v>
      </c>
      <c r="AP301" s="2">
        <f t="shared" si="257"/>
        <v>0</v>
      </c>
      <c r="AQ301" s="2">
        <f t="shared" si="257"/>
        <v>0</v>
      </c>
      <c r="AR301" s="2">
        <f t="shared" si="257"/>
        <v>296053.59999999998</v>
      </c>
      <c r="AS301" s="2">
        <f t="shared" si="257"/>
        <v>0</v>
      </c>
      <c r="AT301" s="2">
        <f t="shared" si="257"/>
        <v>0</v>
      </c>
      <c r="AU301" s="2">
        <f t="shared" si="257"/>
        <v>296053.59999999998</v>
      </c>
      <c r="AV301" s="2">
        <f t="shared" si="257"/>
        <v>5741.24</v>
      </c>
      <c r="AW301" s="2">
        <f t="shared" si="257"/>
        <v>5741.24</v>
      </c>
      <c r="AX301" s="2">
        <f t="shared" si="257"/>
        <v>0</v>
      </c>
      <c r="AY301" s="2">
        <f t="shared" si="257"/>
        <v>5741.24</v>
      </c>
      <c r="AZ301" s="2">
        <f t="shared" si="257"/>
        <v>0</v>
      </c>
      <c r="BA301" s="2">
        <f t="shared" si="257"/>
        <v>0</v>
      </c>
      <c r="BB301" s="2">
        <f t="shared" si="257"/>
        <v>0</v>
      </c>
      <c r="BC301" s="2">
        <f t="shared" si="257"/>
        <v>0</v>
      </c>
      <c r="BD301" s="2">
        <f t="shared" si="257"/>
        <v>0</v>
      </c>
      <c r="BE301" s="2"/>
      <c r="BF301" s="2"/>
      <c r="BG301" s="2"/>
      <c r="BH301" s="2"/>
      <c r="BI301" s="2"/>
      <c r="BJ301" s="2"/>
      <c r="BK301" s="2"/>
      <c r="BL301" s="2"/>
      <c r="BM301" s="2"/>
      <c r="BN301" s="2"/>
      <c r="BO301" s="2"/>
      <c r="BP301" s="2"/>
      <c r="BQ301" s="2"/>
      <c r="BR301" s="2"/>
      <c r="BS301" s="2"/>
      <c r="BT301" s="2"/>
      <c r="BU301" s="2"/>
      <c r="BV301" s="2"/>
      <c r="BW301" s="2"/>
      <c r="BX301" s="2"/>
      <c r="BY301" s="2"/>
      <c r="BZ301" s="2"/>
      <c r="CA301" s="2"/>
      <c r="CB301" s="2"/>
      <c r="CC301" s="2"/>
      <c r="CD301" s="2"/>
      <c r="CE301" s="2"/>
      <c r="CF301" s="2"/>
      <c r="CG301" s="2"/>
      <c r="CH301" s="2"/>
      <c r="CI301" s="2"/>
      <c r="CJ301" s="2"/>
      <c r="CK301" s="2"/>
      <c r="CL301" s="2"/>
      <c r="CM301" s="2"/>
      <c r="CN301" s="2"/>
      <c r="CO301" s="2"/>
      <c r="CP301" s="2"/>
      <c r="CQ301" s="2"/>
      <c r="CR301" s="2"/>
      <c r="CS301" s="2"/>
      <c r="CT301" s="2"/>
      <c r="CU301" s="2"/>
      <c r="CV301" s="2"/>
      <c r="CW301" s="2"/>
      <c r="CX301" s="2"/>
      <c r="CY301" s="2"/>
      <c r="CZ301" s="2"/>
      <c r="DA301" s="2"/>
      <c r="DB301" s="2"/>
      <c r="DC301" s="2"/>
      <c r="DD301" s="2"/>
      <c r="DE301" s="2"/>
      <c r="DF301" s="2"/>
      <c r="DG301" s="3"/>
      <c r="DH301" s="3"/>
      <c r="DI301" s="3"/>
      <c r="DJ301" s="3"/>
      <c r="DK301" s="3"/>
      <c r="DL301" s="3"/>
      <c r="DM301" s="3"/>
      <c r="DN301" s="3"/>
      <c r="DO301" s="3"/>
      <c r="DP301" s="3"/>
      <c r="DQ301" s="3"/>
      <c r="DR301" s="3"/>
      <c r="DS301" s="3"/>
      <c r="DT301" s="3"/>
      <c r="DU301" s="3"/>
      <c r="DV301" s="3"/>
      <c r="DW301" s="3"/>
      <c r="DX301" s="3"/>
      <c r="DY301" s="3"/>
      <c r="DZ301" s="3"/>
      <c r="EA301" s="3"/>
      <c r="EB301" s="3"/>
      <c r="EC301" s="3"/>
      <c r="ED301" s="3"/>
      <c r="EE301" s="3"/>
      <c r="EF301" s="3"/>
      <c r="EG301" s="3"/>
      <c r="EH301" s="3"/>
      <c r="EI301" s="3"/>
      <c r="EJ301" s="3"/>
      <c r="EK301" s="3"/>
      <c r="EL301" s="3"/>
      <c r="EM301" s="3"/>
      <c r="EN301" s="3"/>
      <c r="EO301" s="3"/>
      <c r="EP301" s="3"/>
      <c r="EQ301" s="3"/>
      <c r="ER301" s="3"/>
      <c r="ES301" s="3"/>
      <c r="ET301" s="3"/>
      <c r="EU301" s="3"/>
      <c r="EV301" s="3"/>
      <c r="EW301" s="3"/>
      <c r="EX301" s="3"/>
      <c r="EY301" s="3"/>
      <c r="EZ301" s="3"/>
      <c r="FA301" s="3"/>
      <c r="FB301" s="3"/>
      <c r="FC301" s="3"/>
      <c r="FD301" s="3"/>
      <c r="FE301" s="3"/>
      <c r="FF301" s="3"/>
      <c r="FG301" s="3"/>
      <c r="FH301" s="3"/>
      <c r="FI301" s="3"/>
      <c r="FJ301" s="3"/>
      <c r="FK301" s="3"/>
      <c r="FL301" s="3"/>
      <c r="FM301" s="3"/>
      <c r="FN301" s="3"/>
      <c r="FO301" s="3"/>
      <c r="FP301" s="3"/>
      <c r="FQ301" s="3"/>
      <c r="FR301" s="3"/>
      <c r="FS301" s="3"/>
      <c r="FT301" s="3"/>
      <c r="FU301" s="3"/>
      <c r="FV301" s="3"/>
      <c r="FW301" s="3"/>
      <c r="FX301" s="3"/>
      <c r="FY301" s="3"/>
      <c r="FZ301" s="3"/>
      <c r="GA301" s="3"/>
      <c r="GB301" s="3"/>
      <c r="GC301" s="3"/>
      <c r="GD301" s="3"/>
      <c r="GE301" s="3"/>
      <c r="GF301" s="3"/>
      <c r="GG301" s="3"/>
      <c r="GH301" s="3"/>
      <c r="GI301" s="3"/>
      <c r="GJ301" s="3"/>
      <c r="GK301" s="3"/>
      <c r="GL301" s="3"/>
      <c r="GM301" s="3"/>
      <c r="GN301" s="3"/>
      <c r="GO301" s="3"/>
      <c r="GP301" s="3"/>
      <c r="GQ301" s="3"/>
      <c r="GR301" s="3"/>
      <c r="GS301" s="3"/>
      <c r="GT301" s="3"/>
      <c r="GU301" s="3"/>
      <c r="GV301" s="3"/>
      <c r="GW301" s="3"/>
      <c r="GX301" s="3">
        <v>0</v>
      </c>
    </row>
    <row r="303" spans="1:206" x14ac:dyDescent="0.2">
      <c r="A303" s="4">
        <v>50</v>
      </c>
      <c r="B303" s="4">
        <v>0</v>
      </c>
      <c r="C303" s="4">
        <v>0</v>
      </c>
      <c r="D303" s="4">
        <v>1</v>
      </c>
      <c r="E303" s="4">
        <v>201</v>
      </c>
      <c r="F303" s="4">
        <f>ROUND(Source!O301,O303)</f>
        <v>168934.42</v>
      </c>
      <c r="G303" s="4" t="s">
        <v>64</v>
      </c>
      <c r="H303" s="4" t="s">
        <v>65</v>
      </c>
      <c r="I303" s="4"/>
      <c r="J303" s="4"/>
      <c r="K303" s="4">
        <v>201</v>
      </c>
      <c r="L303" s="4">
        <v>1</v>
      </c>
      <c r="M303" s="4">
        <v>3</v>
      </c>
      <c r="N303" s="4" t="s">
        <v>3</v>
      </c>
      <c r="O303" s="4">
        <v>2</v>
      </c>
      <c r="P303" s="4"/>
      <c r="Q303" s="4"/>
      <c r="R303" s="4"/>
      <c r="S303" s="4"/>
      <c r="T303" s="4"/>
      <c r="U303" s="4"/>
      <c r="V303" s="4"/>
      <c r="W303" s="4">
        <v>168934.42</v>
      </c>
      <c r="X303" s="4">
        <v>1</v>
      </c>
      <c r="Y303" s="4">
        <v>168934.42</v>
      </c>
      <c r="Z303" s="4"/>
      <c r="AA303" s="4"/>
      <c r="AB303" s="4"/>
    </row>
    <row r="304" spans="1:206" x14ac:dyDescent="0.2">
      <c r="A304" s="4">
        <v>50</v>
      </c>
      <c r="B304" s="4">
        <v>0</v>
      </c>
      <c r="C304" s="4">
        <v>0</v>
      </c>
      <c r="D304" s="4">
        <v>1</v>
      </c>
      <c r="E304" s="4">
        <v>202</v>
      </c>
      <c r="F304" s="4">
        <f>ROUND(Source!P301,O304)</f>
        <v>5741.24</v>
      </c>
      <c r="G304" s="4" t="s">
        <v>66</v>
      </c>
      <c r="H304" s="4" t="s">
        <v>67</v>
      </c>
      <c r="I304" s="4"/>
      <c r="J304" s="4"/>
      <c r="K304" s="4">
        <v>202</v>
      </c>
      <c r="L304" s="4">
        <v>2</v>
      </c>
      <c r="M304" s="4">
        <v>3</v>
      </c>
      <c r="N304" s="4" t="s">
        <v>3</v>
      </c>
      <c r="O304" s="4">
        <v>2</v>
      </c>
      <c r="P304" s="4"/>
      <c r="Q304" s="4"/>
      <c r="R304" s="4"/>
      <c r="S304" s="4"/>
      <c r="T304" s="4"/>
      <c r="U304" s="4"/>
      <c r="V304" s="4"/>
      <c r="W304" s="4">
        <v>5741.24</v>
      </c>
      <c r="X304" s="4">
        <v>1</v>
      </c>
      <c r="Y304" s="4">
        <v>5741.24</v>
      </c>
      <c r="Z304" s="4"/>
      <c r="AA304" s="4"/>
      <c r="AB304" s="4"/>
    </row>
    <row r="305" spans="1:28" x14ac:dyDescent="0.2">
      <c r="A305" s="4">
        <v>50</v>
      </c>
      <c r="B305" s="4">
        <v>0</v>
      </c>
      <c r="C305" s="4">
        <v>0</v>
      </c>
      <c r="D305" s="4">
        <v>1</v>
      </c>
      <c r="E305" s="4">
        <v>222</v>
      </c>
      <c r="F305" s="4">
        <f>ROUND(Source!AO301,O305)</f>
        <v>0</v>
      </c>
      <c r="G305" s="4" t="s">
        <v>68</v>
      </c>
      <c r="H305" s="4" t="s">
        <v>69</v>
      </c>
      <c r="I305" s="4"/>
      <c r="J305" s="4"/>
      <c r="K305" s="4">
        <v>222</v>
      </c>
      <c r="L305" s="4">
        <v>3</v>
      </c>
      <c r="M305" s="4">
        <v>3</v>
      </c>
      <c r="N305" s="4" t="s">
        <v>3</v>
      </c>
      <c r="O305" s="4">
        <v>2</v>
      </c>
      <c r="P305" s="4"/>
      <c r="Q305" s="4"/>
      <c r="R305" s="4"/>
      <c r="S305" s="4"/>
      <c r="T305" s="4"/>
      <c r="U305" s="4"/>
      <c r="V305" s="4"/>
      <c r="W305" s="4">
        <v>0</v>
      </c>
      <c r="X305" s="4">
        <v>1</v>
      </c>
      <c r="Y305" s="4">
        <v>0</v>
      </c>
      <c r="Z305" s="4"/>
      <c r="AA305" s="4"/>
      <c r="AB305" s="4"/>
    </row>
    <row r="306" spans="1:28" x14ac:dyDescent="0.2">
      <c r="A306" s="4">
        <v>50</v>
      </c>
      <c r="B306" s="4">
        <v>0</v>
      </c>
      <c r="C306" s="4">
        <v>0</v>
      </c>
      <c r="D306" s="4">
        <v>1</v>
      </c>
      <c r="E306" s="4">
        <v>225</v>
      </c>
      <c r="F306" s="4">
        <f>ROUND(Source!AV301,O306)</f>
        <v>5741.24</v>
      </c>
      <c r="G306" s="4" t="s">
        <v>70</v>
      </c>
      <c r="H306" s="4" t="s">
        <v>71</v>
      </c>
      <c r="I306" s="4"/>
      <c r="J306" s="4"/>
      <c r="K306" s="4">
        <v>225</v>
      </c>
      <c r="L306" s="4">
        <v>4</v>
      </c>
      <c r="M306" s="4">
        <v>3</v>
      </c>
      <c r="N306" s="4" t="s">
        <v>3</v>
      </c>
      <c r="O306" s="4">
        <v>2</v>
      </c>
      <c r="P306" s="4"/>
      <c r="Q306" s="4"/>
      <c r="R306" s="4"/>
      <c r="S306" s="4"/>
      <c r="T306" s="4"/>
      <c r="U306" s="4"/>
      <c r="V306" s="4"/>
      <c r="W306" s="4">
        <v>5741.24</v>
      </c>
      <c r="X306" s="4">
        <v>1</v>
      </c>
      <c r="Y306" s="4">
        <v>5741.24</v>
      </c>
      <c r="Z306" s="4"/>
      <c r="AA306" s="4"/>
      <c r="AB306" s="4"/>
    </row>
    <row r="307" spans="1:28" x14ac:dyDescent="0.2">
      <c r="A307" s="4">
        <v>50</v>
      </c>
      <c r="B307" s="4">
        <v>0</v>
      </c>
      <c r="C307" s="4">
        <v>0</v>
      </c>
      <c r="D307" s="4">
        <v>1</v>
      </c>
      <c r="E307" s="4">
        <v>226</v>
      </c>
      <c r="F307" s="4">
        <f>ROUND(Source!AW301,O307)</f>
        <v>5741.24</v>
      </c>
      <c r="G307" s="4" t="s">
        <v>72</v>
      </c>
      <c r="H307" s="4" t="s">
        <v>73</v>
      </c>
      <c r="I307" s="4"/>
      <c r="J307" s="4"/>
      <c r="K307" s="4">
        <v>226</v>
      </c>
      <c r="L307" s="4">
        <v>5</v>
      </c>
      <c r="M307" s="4">
        <v>3</v>
      </c>
      <c r="N307" s="4" t="s">
        <v>3</v>
      </c>
      <c r="O307" s="4">
        <v>2</v>
      </c>
      <c r="P307" s="4"/>
      <c r="Q307" s="4"/>
      <c r="R307" s="4"/>
      <c r="S307" s="4"/>
      <c r="T307" s="4"/>
      <c r="U307" s="4"/>
      <c r="V307" s="4"/>
      <c r="W307" s="4">
        <v>5741.24</v>
      </c>
      <c r="X307" s="4">
        <v>1</v>
      </c>
      <c r="Y307" s="4">
        <v>5741.24</v>
      </c>
      <c r="Z307" s="4"/>
      <c r="AA307" s="4"/>
      <c r="AB307" s="4"/>
    </row>
    <row r="308" spans="1:28" x14ac:dyDescent="0.2">
      <c r="A308" s="4">
        <v>50</v>
      </c>
      <c r="B308" s="4">
        <v>0</v>
      </c>
      <c r="C308" s="4">
        <v>0</v>
      </c>
      <c r="D308" s="4">
        <v>1</v>
      </c>
      <c r="E308" s="4">
        <v>227</v>
      </c>
      <c r="F308" s="4">
        <f>ROUND(Source!AX301,O308)</f>
        <v>0</v>
      </c>
      <c r="G308" s="4" t="s">
        <v>74</v>
      </c>
      <c r="H308" s="4" t="s">
        <v>75</v>
      </c>
      <c r="I308" s="4"/>
      <c r="J308" s="4"/>
      <c r="K308" s="4">
        <v>227</v>
      </c>
      <c r="L308" s="4">
        <v>6</v>
      </c>
      <c r="M308" s="4">
        <v>3</v>
      </c>
      <c r="N308" s="4" t="s">
        <v>3</v>
      </c>
      <c r="O308" s="4">
        <v>2</v>
      </c>
      <c r="P308" s="4"/>
      <c r="Q308" s="4"/>
      <c r="R308" s="4"/>
      <c r="S308" s="4"/>
      <c r="T308" s="4"/>
      <c r="U308" s="4"/>
      <c r="V308" s="4"/>
      <c r="W308" s="4">
        <v>0</v>
      </c>
      <c r="X308" s="4">
        <v>1</v>
      </c>
      <c r="Y308" s="4">
        <v>0</v>
      </c>
      <c r="Z308" s="4"/>
      <c r="AA308" s="4"/>
      <c r="AB308" s="4"/>
    </row>
    <row r="309" spans="1:28" x14ac:dyDescent="0.2">
      <c r="A309" s="4">
        <v>50</v>
      </c>
      <c r="B309" s="4">
        <v>0</v>
      </c>
      <c r="C309" s="4">
        <v>0</v>
      </c>
      <c r="D309" s="4">
        <v>1</v>
      </c>
      <c r="E309" s="4">
        <v>228</v>
      </c>
      <c r="F309" s="4">
        <f>ROUND(Source!AY301,O309)</f>
        <v>5741.24</v>
      </c>
      <c r="G309" s="4" t="s">
        <v>76</v>
      </c>
      <c r="H309" s="4" t="s">
        <v>77</v>
      </c>
      <c r="I309" s="4"/>
      <c r="J309" s="4"/>
      <c r="K309" s="4">
        <v>228</v>
      </c>
      <c r="L309" s="4">
        <v>7</v>
      </c>
      <c r="M309" s="4">
        <v>3</v>
      </c>
      <c r="N309" s="4" t="s">
        <v>3</v>
      </c>
      <c r="O309" s="4">
        <v>2</v>
      </c>
      <c r="P309" s="4"/>
      <c r="Q309" s="4"/>
      <c r="R309" s="4"/>
      <c r="S309" s="4"/>
      <c r="T309" s="4"/>
      <c r="U309" s="4"/>
      <c r="V309" s="4"/>
      <c r="W309" s="4">
        <v>5741.24</v>
      </c>
      <c r="X309" s="4">
        <v>1</v>
      </c>
      <c r="Y309" s="4">
        <v>5741.24</v>
      </c>
      <c r="Z309" s="4"/>
      <c r="AA309" s="4"/>
      <c r="AB309" s="4"/>
    </row>
    <row r="310" spans="1:28" x14ac:dyDescent="0.2">
      <c r="A310" s="4">
        <v>50</v>
      </c>
      <c r="B310" s="4">
        <v>0</v>
      </c>
      <c r="C310" s="4">
        <v>0</v>
      </c>
      <c r="D310" s="4">
        <v>1</v>
      </c>
      <c r="E310" s="4">
        <v>216</v>
      </c>
      <c r="F310" s="4">
        <f>ROUND(Source!AP301,O310)</f>
        <v>0</v>
      </c>
      <c r="G310" s="4" t="s">
        <v>78</v>
      </c>
      <c r="H310" s="4" t="s">
        <v>79</v>
      </c>
      <c r="I310" s="4"/>
      <c r="J310" s="4"/>
      <c r="K310" s="4">
        <v>216</v>
      </c>
      <c r="L310" s="4">
        <v>8</v>
      </c>
      <c r="M310" s="4">
        <v>3</v>
      </c>
      <c r="N310" s="4" t="s">
        <v>3</v>
      </c>
      <c r="O310" s="4">
        <v>2</v>
      </c>
      <c r="P310" s="4"/>
      <c r="Q310" s="4"/>
      <c r="R310" s="4"/>
      <c r="S310" s="4"/>
      <c r="T310" s="4"/>
      <c r="U310" s="4"/>
      <c r="V310" s="4"/>
      <c r="W310" s="4">
        <v>0</v>
      </c>
      <c r="X310" s="4">
        <v>1</v>
      </c>
      <c r="Y310" s="4">
        <v>0</v>
      </c>
      <c r="Z310" s="4"/>
      <c r="AA310" s="4"/>
      <c r="AB310" s="4"/>
    </row>
    <row r="311" spans="1:28" x14ac:dyDescent="0.2">
      <c r="A311" s="4">
        <v>50</v>
      </c>
      <c r="B311" s="4">
        <v>0</v>
      </c>
      <c r="C311" s="4">
        <v>0</v>
      </c>
      <c r="D311" s="4">
        <v>1</v>
      </c>
      <c r="E311" s="4">
        <v>223</v>
      </c>
      <c r="F311" s="4">
        <f>ROUND(Source!AQ301,O311)</f>
        <v>0</v>
      </c>
      <c r="G311" s="4" t="s">
        <v>80</v>
      </c>
      <c r="H311" s="4" t="s">
        <v>81</v>
      </c>
      <c r="I311" s="4"/>
      <c r="J311" s="4"/>
      <c r="K311" s="4">
        <v>223</v>
      </c>
      <c r="L311" s="4">
        <v>9</v>
      </c>
      <c r="M311" s="4">
        <v>3</v>
      </c>
      <c r="N311" s="4" t="s">
        <v>3</v>
      </c>
      <c r="O311" s="4">
        <v>2</v>
      </c>
      <c r="P311" s="4"/>
      <c r="Q311" s="4"/>
      <c r="R311" s="4"/>
      <c r="S311" s="4"/>
      <c r="T311" s="4"/>
      <c r="U311" s="4"/>
      <c r="V311" s="4"/>
      <c r="W311" s="4">
        <v>0</v>
      </c>
      <c r="X311" s="4">
        <v>1</v>
      </c>
      <c r="Y311" s="4">
        <v>0</v>
      </c>
      <c r="Z311" s="4"/>
      <c r="AA311" s="4"/>
      <c r="AB311" s="4"/>
    </row>
    <row r="312" spans="1:28" x14ac:dyDescent="0.2">
      <c r="A312" s="4">
        <v>50</v>
      </c>
      <c r="B312" s="4">
        <v>0</v>
      </c>
      <c r="C312" s="4">
        <v>0</v>
      </c>
      <c r="D312" s="4">
        <v>1</v>
      </c>
      <c r="E312" s="4">
        <v>229</v>
      </c>
      <c r="F312" s="4">
        <f>ROUND(Source!AZ301,O312)</f>
        <v>0</v>
      </c>
      <c r="G312" s="4" t="s">
        <v>82</v>
      </c>
      <c r="H312" s="4" t="s">
        <v>83</v>
      </c>
      <c r="I312" s="4"/>
      <c r="J312" s="4"/>
      <c r="K312" s="4">
        <v>229</v>
      </c>
      <c r="L312" s="4">
        <v>10</v>
      </c>
      <c r="M312" s="4">
        <v>3</v>
      </c>
      <c r="N312" s="4" t="s">
        <v>3</v>
      </c>
      <c r="O312" s="4">
        <v>2</v>
      </c>
      <c r="P312" s="4"/>
      <c r="Q312" s="4"/>
      <c r="R312" s="4"/>
      <c r="S312" s="4"/>
      <c r="T312" s="4"/>
      <c r="U312" s="4"/>
      <c r="V312" s="4"/>
      <c r="W312" s="4">
        <v>0</v>
      </c>
      <c r="X312" s="4">
        <v>1</v>
      </c>
      <c r="Y312" s="4">
        <v>0</v>
      </c>
      <c r="Z312" s="4"/>
      <c r="AA312" s="4"/>
      <c r="AB312" s="4"/>
    </row>
    <row r="313" spans="1:28" x14ac:dyDescent="0.2">
      <c r="A313" s="4">
        <v>50</v>
      </c>
      <c r="B313" s="4">
        <v>0</v>
      </c>
      <c r="C313" s="4">
        <v>0</v>
      </c>
      <c r="D313" s="4">
        <v>1</v>
      </c>
      <c r="E313" s="4">
        <v>203</v>
      </c>
      <c r="F313" s="4">
        <f>ROUND(Source!Q301,O313)</f>
        <v>29707.03</v>
      </c>
      <c r="G313" s="4" t="s">
        <v>84</v>
      </c>
      <c r="H313" s="4" t="s">
        <v>85</v>
      </c>
      <c r="I313" s="4"/>
      <c r="J313" s="4"/>
      <c r="K313" s="4">
        <v>203</v>
      </c>
      <c r="L313" s="4">
        <v>11</v>
      </c>
      <c r="M313" s="4">
        <v>3</v>
      </c>
      <c r="N313" s="4" t="s">
        <v>3</v>
      </c>
      <c r="O313" s="4">
        <v>2</v>
      </c>
      <c r="P313" s="4"/>
      <c r="Q313" s="4"/>
      <c r="R313" s="4"/>
      <c r="S313" s="4"/>
      <c r="T313" s="4"/>
      <c r="U313" s="4"/>
      <c r="V313" s="4"/>
      <c r="W313" s="4">
        <v>29707.03</v>
      </c>
      <c r="X313" s="4">
        <v>1</v>
      </c>
      <c r="Y313" s="4">
        <v>29707.03</v>
      </c>
      <c r="Z313" s="4"/>
      <c r="AA313" s="4"/>
      <c r="AB313" s="4"/>
    </row>
    <row r="314" spans="1:28" x14ac:dyDescent="0.2">
      <c r="A314" s="4">
        <v>50</v>
      </c>
      <c r="B314" s="4">
        <v>0</v>
      </c>
      <c r="C314" s="4">
        <v>0</v>
      </c>
      <c r="D314" s="4">
        <v>1</v>
      </c>
      <c r="E314" s="4">
        <v>231</v>
      </c>
      <c r="F314" s="4">
        <f>ROUND(Source!BB301,O314)</f>
        <v>0</v>
      </c>
      <c r="G314" s="4" t="s">
        <v>86</v>
      </c>
      <c r="H314" s="4" t="s">
        <v>87</v>
      </c>
      <c r="I314" s="4"/>
      <c r="J314" s="4"/>
      <c r="K314" s="4">
        <v>231</v>
      </c>
      <c r="L314" s="4">
        <v>12</v>
      </c>
      <c r="M314" s="4">
        <v>3</v>
      </c>
      <c r="N314" s="4" t="s">
        <v>3</v>
      </c>
      <c r="O314" s="4">
        <v>2</v>
      </c>
      <c r="P314" s="4"/>
      <c r="Q314" s="4"/>
      <c r="R314" s="4"/>
      <c r="S314" s="4"/>
      <c r="T314" s="4"/>
      <c r="U314" s="4"/>
      <c r="V314" s="4"/>
      <c r="W314" s="4">
        <v>0</v>
      </c>
      <c r="X314" s="4">
        <v>1</v>
      </c>
      <c r="Y314" s="4">
        <v>0</v>
      </c>
      <c r="Z314" s="4"/>
      <c r="AA314" s="4"/>
      <c r="AB314" s="4"/>
    </row>
    <row r="315" spans="1:28" x14ac:dyDescent="0.2">
      <c r="A315" s="4">
        <v>50</v>
      </c>
      <c r="B315" s="4">
        <v>0</v>
      </c>
      <c r="C315" s="4">
        <v>0</v>
      </c>
      <c r="D315" s="4">
        <v>1</v>
      </c>
      <c r="E315" s="4">
        <v>204</v>
      </c>
      <c r="F315" s="4">
        <f>ROUND(Source!R301,O315)</f>
        <v>18824.29</v>
      </c>
      <c r="G315" s="4" t="s">
        <v>88</v>
      </c>
      <c r="H315" s="4" t="s">
        <v>89</v>
      </c>
      <c r="I315" s="4"/>
      <c r="J315" s="4"/>
      <c r="K315" s="4">
        <v>204</v>
      </c>
      <c r="L315" s="4">
        <v>13</v>
      </c>
      <c r="M315" s="4">
        <v>3</v>
      </c>
      <c r="N315" s="4" t="s">
        <v>3</v>
      </c>
      <c r="O315" s="4">
        <v>2</v>
      </c>
      <c r="P315" s="4"/>
      <c r="Q315" s="4"/>
      <c r="R315" s="4"/>
      <c r="S315" s="4"/>
      <c r="T315" s="4"/>
      <c r="U315" s="4"/>
      <c r="V315" s="4"/>
      <c r="W315" s="4">
        <v>18824.29</v>
      </c>
      <c r="X315" s="4">
        <v>1</v>
      </c>
      <c r="Y315" s="4">
        <v>18824.29</v>
      </c>
      <c r="Z315" s="4"/>
      <c r="AA315" s="4"/>
      <c r="AB315" s="4"/>
    </row>
    <row r="316" spans="1:28" x14ac:dyDescent="0.2">
      <c r="A316" s="4">
        <v>50</v>
      </c>
      <c r="B316" s="4">
        <v>0</v>
      </c>
      <c r="C316" s="4">
        <v>0</v>
      </c>
      <c r="D316" s="4">
        <v>1</v>
      </c>
      <c r="E316" s="4">
        <v>205</v>
      </c>
      <c r="F316" s="4">
        <f>ROUND(Source!S301,O316)</f>
        <v>133486.15</v>
      </c>
      <c r="G316" s="4" t="s">
        <v>90</v>
      </c>
      <c r="H316" s="4" t="s">
        <v>91</v>
      </c>
      <c r="I316" s="4"/>
      <c r="J316" s="4"/>
      <c r="K316" s="4">
        <v>205</v>
      </c>
      <c r="L316" s="4">
        <v>14</v>
      </c>
      <c r="M316" s="4">
        <v>3</v>
      </c>
      <c r="N316" s="4" t="s">
        <v>3</v>
      </c>
      <c r="O316" s="4">
        <v>2</v>
      </c>
      <c r="P316" s="4"/>
      <c r="Q316" s="4"/>
      <c r="R316" s="4"/>
      <c r="S316" s="4"/>
      <c r="T316" s="4"/>
      <c r="U316" s="4"/>
      <c r="V316" s="4"/>
      <c r="W316" s="4">
        <v>133486.15</v>
      </c>
      <c r="X316" s="4">
        <v>1</v>
      </c>
      <c r="Y316" s="4">
        <v>133486.15</v>
      </c>
      <c r="Z316" s="4"/>
      <c r="AA316" s="4"/>
      <c r="AB316" s="4"/>
    </row>
    <row r="317" spans="1:28" x14ac:dyDescent="0.2">
      <c r="A317" s="4">
        <v>50</v>
      </c>
      <c r="B317" s="4">
        <v>0</v>
      </c>
      <c r="C317" s="4">
        <v>0</v>
      </c>
      <c r="D317" s="4">
        <v>1</v>
      </c>
      <c r="E317" s="4">
        <v>232</v>
      </c>
      <c r="F317" s="4">
        <f>ROUND(Source!BC301,O317)</f>
        <v>0</v>
      </c>
      <c r="G317" s="4" t="s">
        <v>92</v>
      </c>
      <c r="H317" s="4" t="s">
        <v>93</v>
      </c>
      <c r="I317" s="4"/>
      <c r="J317" s="4"/>
      <c r="K317" s="4">
        <v>232</v>
      </c>
      <c r="L317" s="4">
        <v>15</v>
      </c>
      <c r="M317" s="4">
        <v>3</v>
      </c>
      <c r="N317" s="4" t="s">
        <v>3</v>
      </c>
      <c r="O317" s="4">
        <v>2</v>
      </c>
      <c r="P317" s="4"/>
      <c r="Q317" s="4"/>
      <c r="R317" s="4"/>
      <c r="S317" s="4"/>
      <c r="T317" s="4"/>
      <c r="U317" s="4"/>
      <c r="V317" s="4"/>
      <c r="W317" s="4">
        <v>0</v>
      </c>
      <c r="X317" s="4">
        <v>1</v>
      </c>
      <c r="Y317" s="4">
        <v>0</v>
      </c>
      <c r="Z317" s="4"/>
      <c r="AA317" s="4"/>
      <c r="AB317" s="4"/>
    </row>
    <row r="318" spans="1:28" x14ac:dyDescent="0.2">
      <c r="A318" s="4">
        <v>50</v>
      </c>
      <c r="B318" s="4">
        <v>0</v>
      </c>
      <c r="C318" s="4">
        <v>0</v>
      </c>
      <c r="D318" s="4">
        <v>1</v>
      </c>
      <c r="E318" s="4">
        <v>214</v>
      </c>
      <c r="F318" s="4">
        <f>ROUND(Source!AS301,O318)</f>
        <v>0</v>
      </c>
      <c r="G318" s="4" t="s">
        <v>94</v>
      </c>
      <c r="H318" s="4" t="s">
        <v>95</v>
      </c>
      <c r="I318" s="4"/>
      <c r="J318" s="4"/>
      <c r="K318" s="4">
        <v>214</v>
      </c>
      <c r="L318" s="4">
        <v>16</v>
      </c>
      <c r="M318" s="4">
        <v>3</v>
      </c>
      <c r="N318" s="4" t="s">
        <v>3</v>
      </c>
      <c r="O318" s="4">
        <v>2</v>
      </c>
      <c r="P318" s="4"/>
      <c r="Q318" s="4"/>
      <c r="R318" s="4"/>
      <c r="S318" s="4"/>
      <c r="T318" s="4"/>
      <c r="U318" s="4"/>
      <c r="V318" s="4"/>
      <c r="W318" s="4">
        <v>0</v>
      </c>
      <c r="X318" s="4">
        <v>1</v>
      </c>
      <c r="Y318" s="4">
        <v>0</v>
      </c>
      <c r="Z318" s="4"/>
      <c r="AA318" s="4"/>
      <c r="AB318" s="4"/>
    </row>
    <row r="319" spans="1:28" x14ac:dyDescent="0.2">
      <c r="A319" s="4">
        <v>50</v>
      </c>
      <c r="B319" s="4">
        <v>0</v>
      </c>
      <c r="C319" s="4">
        <v>0</v>
      </c>
      <c r="D319" s="4">
        <v>1</v>
      </c>
      <c r="E319" s="4">
        <v>215</v>
      </c>
      <c r="F319" s="4">
        <f>ROUND(Source!AT301,O319)</f>
        <v>0</v>
      </c>
      <c r="G319" s="4" t="s">
        <v>96</v>
      </c>
      <c r="H319" s="4" t="s">
        <v>97</v>
      </c>
      <c r="I319" s="4"/>
      <c r="J319" s="4"/>
      <c r="K319" s="4">
        <v>215</v>
      </c>
      <c r="L319" s="4">
        <v>17</v>
      </c>
      <c r="M319" s="4">
        <v>3</v>
      </c>
      <c r="N319" s="4" t="s">
        <v>3</v>
      </c>
      <c r="O319" s="4">
        <v>2</v>
      </c>
      <c r="P319" s="4"/>
      <c r="Q319" s="4"/>
      <c r="R319" s="4"/>
      <c r="S319" s="4"/>
      <c r="T319" s="4"/>
      <c r="U319" s="4"/>
      <c r="V319" s="4"/>
      <c r="W319" s="4">
        <v>0</v>
      </c>
      <c r="X319" s="4">
        <v>1</v>
      </c>
      <c r="Y319" s="4">
        <v>0</v>
      </c>
      <c r="Z319" s="4"/>
      <c r="AA319" s="4"/>
      <c r="AB319" s="4"/>
    </row>
    <row r="320" spans="1:28" x14ac:dyDescent="0.2">
      <c r="A320" s="4">
        <v>50</v>
      </c>
      <c r="B320" s="4">
        <v>0</v>
      </c>
      <c r="C320" s="4">
        <v>0</v>
      </c>
      <c r="D320" s="4">
        <v>1</v>
      </c>
      <c r="E320" s="4">
        <v>217</v>
      </c>
      <c r="F320" s="4">
        <f>ROUND(Source!AU301,O320)</f>
        <v>296053.59999999998</v>
      </c>
      <c r="G320" s="4" t="s">
        <v>98</v>
      </c>
      <c r="H320" s="4" t="s">
        <v>99</v>
      </c>
      <c r="I320" s="4"/>
      <c r="J320" s="4"/>
      <c r="K320" s="4">
        <v>217</v>
      </c>
      <c r="L320" s="4">
        <v>18</v>
      </c>
      <c r="M320" s="4">
        <v>3</v>
      </c>
      <c r="N320" s="4" t="s">
        <v>3</v>
      </c>
      <c r="O320" s="4">
        <v>2</v>
      </c>
      <c r="P320" s="4"/>
      <c r="Q320" s="4"/>
      <c r="R320" s="4"/>
      <c r="S320" s="4"/>
      <c r="T320" s="4"/>
      <c r="U320" s="4"/>
      <c r="V320" s="4"/>
      <c r="W320" s="4">
        <v>296053.59999999998</v>
      </c>
      <c r="X320" s="4">
        <v>1</v>
      </c>
      <c r="Y320" s="4">
        <v>296053.59999999998</v>
      </c>
      <c r="Z320" s="4"/>
      <c r="AA320" s="4"/>
      <c r="AB320" s="4"/>
    </row>
    <row r="321" spans="1:206" x14ac:dyDescent="0.2">
      <c r="A321" s="4">
        <v>50</v>
      </c>
      <c r="B321" s="4">
        <v>0</v>
      </c>
      <c r="C321" s="4">
        <v>0</v>
      </c>
      <c r="D321" s="4">
        <v>1</v>
      </c>
      <c r="E321" s="4">
        <v>230</v>
      </c>
      <c r="F321" s="4">
        <f>ROUND(Source!BA301,O321)</f>
        <v>0</v>
      </c>
      <c r="G321" s="4" t="s">
        <v>100</v>
      </c>
      <c r="H321" s="4" t="s">
        <v>101</v>
      </c>
      <c r="I321" s="4"/>
      <c r="J321" s="4"/>
      <c r="K321" s="4">
        <v>230</v>
      </c>
      <c r="L321" s="4">
        <v>19</v>
      </c>
      <c r="M321" s="4">
        <v>3</v>
      </c>
      <c r="N321" s="4" t="s">
        <v>3</v>
      </c>
      <c r="O321" s="4">
        <v>2</v>
      </c>
      <c r="P321" s="4"/>
      <c r="Q321" s="4"/>
      <c r="R321" s="4"/>
      <c r="S321" s="4"/>
      <c r="T321" s="4"/>
      <c r="U321" s="4"/>
      <c r="V321" s="4"/>
      <c r="W321" s="4">
        <v>0</v>
      </c>
      <c r="X321" s="4">
        <v>1</v>
      </c>
      <c r="Y321" s="4">
        <v>0</v>
      </c>
      <c r="Z321" s="4"/>
      <c r="AA321" s="4"/>
      <c r="AB321" s="4"/>
    </row>
    <row r="322" spans="1:206" x14ac:dyDescent="0.2">
      <c r="A322" s="4">
        <v>50</v>
      </c>
      <c r="B322" s="4">
        <v>0</v>
      </c>
      <c r="C322" s="4">
        <v>0</v>
      </c>
      <c r="D322" s="4">
        <v>1</v>
      </c>
      <c r="E322" s="4">
        <v>206</v>
      </c>
      <c r="F322" s="4">
        <f>ROUND(Source!T301,O322)</f>
        <v>0</v>
      </c>
      <c r="G322" s="4" t="s">
        <v>102</v>
      </c>
      <c r="H322" s="4" t="s">
        <v>103</v>
      </c>
      <c r="I322" s="4"/>
      <c r="J322" s="4"/>
      <c r="K322" s="4">
        <v>206</v>
      </c>
      <c r="L322" s="4">
        <v>20</v>
      </c>
      <c r="M322" s="4">
        <v>3</v>
      </c>
      <c r="N322" s="4" t="s">
        <v>3</v>
      </c>
      <c r="O322" s="4">
        <v>2</v>
      </c>
      <c r="P322" s="4"/>
      <c r="Q322" s="4"/>
      <c r="R322" s="4"/>
      <c r="S322" s="4"/>
      <c r="T322" s="4"/>
      <c r="U322" s="4"/>
      <c r="V322" s="4"/>
      <c r="W322" s="4">
        <v>0</v>
      </c>
      <c r="X322" s="4">
        <v>1</v>
      </c>
      <c r="Y322" s="4">
        <v>0</v>
      </c>
      <c r="Z322" s="4"/>
      <c r="AA322" s="4"/>
      <c r="AB322" s="4"/>
    </row>
    <row r="323" spans="1:206" x14ac:dyDescent="0.2">
      <c r="A323" s="4">
        <v>50</v>
      </c>
      <c r="B323" s="4">
        <v>0</v>
      </c>
      <c r="C323" s="4">
        <v>0</v>
      </c>
      <c r="D323" s="4">
        <v>1</v>
      </c>
      <c r="E323" s="4">
        <v>207</v>
      </c>
      <c r="F323" s="4">
        <f>Source!U301</f>
        <v>217.21349999999998</v>
      </c>
      <c r="G323" s="4" t="s">
        <v>104</v>
      </c>
      <c r="H323" s="4" t="s">
        <v>105</v>
      </c>
      <c r="I323" s="4"/>
      <c r="J323" s="4"/>
      <c r="K323" s="4">
        <v>207</v>
      </c>
      <c r="L323" s="4">
        <v>21</v>
      </c>
      <c r="M323" s="4">
        <v>3</v>
      </c>
      <c r="N323" s="4" t="s">
        <v>3</v>
      </c>
      <c r="O323" s="4">
        <v>-1</v>
      </c>
      <c r="P323" s="4"/>
      <c r="Q323" s="4"/>
      <c r="R323" s="4"/>
      <c r="S323" s="4"/>
      <c r="T323" s="4"/>
      <c r="U323" s="4"/>
      <c r="V323" s="4"/>
      <c r="W323" s="4">
        <v>217.21349999999995</v>
      </c>
      <c r="X323" s="4">
        <v>1</v>
      </c>
      <c r="Y323" s="4">
        <v>217.21349999999995</v>
      </c>
      <c r="Z323" s="4"/>
      <c r="AA323" s="4"/>
      <c r="AB323" s="4"/>
    </row>
    <row r="324" spans="1:206" x14ac:dyDescent="0.2">
      <c r="A324" s="4">
        <v>50</v>
      </c>
      <c r="B324" s="4">
        <v>0</v>
      </c>
      <c r="C324" s="4">
        <v>0</v>
      </c>
      <c r="D324" s="4">
        <v>1</v>
      </c>
      <c r="E324" s="4">
        <v>208</v>
      </c>
      <c r="F324" s="4">
        <f>Source!V301</f>
        <v>0</v>
      </c>
      <c r="G324" s="4" t="s">
        <v>106</v>
      </c>
      <c r="H324" s="4" t="s">
        <v>107</v>
      </c>
      <c r="I324" s="4"/>
      <c r="J324" s="4"/>
      <c r="K324" s="4">
        <v>208</v>
      </c>
      <c r="L324" s="4">
        <v>22</v>
      </c>
      <c r="M324" s="4">
        <v>3</v>
      </c>
      <c r="N324" s="4" t="s">
        <v>3</v>
      </c>
      <c r="O324" s="4">
        <v>-1</v>
      </c>
      <c r="P324" s="4"/>
      <c r="Q324" s="4"/>
      <c r="R324" s="4"/>
      <c r="S324" s="4"/>
      <c r="T324" s="4"/>
      <c r="U324" s="4"/>
      <c r="V324" s="4"/>
      <c r="W324" s="4">
        <v>0</v>
      </c>
      <c r="X324" s="4">
        <v>1</v>
      </c>
      <c r="Y324" s="4">
        <v>0</v>
      </c>
      <c r="Z324" s="4"/>
      <c r="AA324" s="4"/>
      <c r="AB324" s="4"/>
    </row>
    <row r="325" spans="1:206" x14ac:dyDescent="0.2">
      <c r="A325" s="4">
        <v>50</v>
      </c>
      <c r="B325" s="4">
        <v>0</v>
      </c>
      <c r="C325" s="4">
        <v>0</v>
      </c>
      <c r="D325" s="4">
        <v>1</v>
      </c>
      <c r="E325" s="4">
        <v>209</v>
      </c>
      <c r="F325" s="4">
        <f>ROUND(Source!W301,O325)</f>
        <v>0</v>
      </c>
      <c r="G325" s="4" t="s">
        <v>108</v>
      </c>
      <c r="H325" s="4" t="s">
        <v>109</v>
      </c>
      <c r="I325" s="4"/>
      <c r="J325" s="4"/>
      <c r="K325" s="4">
        <v>209</v>
      </c>
      <c r="L325" s="4">
        <v>23</v>
      </c>
      <c r="M325" s="4">
        <v>3</v>
      </c>
      <c r="N325" s="4" t="s">
        <v>3</v>
      </c>
      <c r="O325" s="4">
        <v>2</v>
      </c>
      <c r="P325" s="4"/>
      <c r="Q325" s="4"/>
      <c r="R325" s="4"/>
      <c r="S325" s="4"/>
      <c r="T325" s="4"/>
      <c r="U325" s="4"/>
      <c r="V325" s="4"/>
      <c r="W325" s="4">
        <v>0</v>
      </c>
      <c r="X325" s="4">
        <v>1</v>
      </c>
      <c r="Y325" s="4">
        <v>0</v>
      </c>
      <c r="Z325" s="4"/>
      <c r="AA325" s="4"/>
      <c r="AB325" s="4"/>
    </row>
    <row r="326" spans="1:206" x14ac:dyDescent="0.2">
      <c r="A326" s="4">
        <v>50</v>
      </c>
      <c r="B326" s="4">
        <v>0</v>
      </c>
      <c r="C326" s="4">
        <v>0</v>
      </c>
      <c r="D326" s="4">
        <v>1</v>
      </c>
      <c r="E326" s="4">
        <v>233</v>
      </c>
      <c r="F326" s="4">
        <f>ROUND(Source!BD301,O326)</f>
        <v>0</v>
      </c>
      <c r="G326" s="4" t="s">
        <v>110</v>
      </c>
      <c r="H326" s="4" t="s">
        <v>111</v>
      </c>
      <c r="I326" s="4"/>
      <c r="J326" s="4"/>
      <c r="K326" s="4">
        <v>233</v>
      </c>
      <c r="L326" s="4">
        <v>24</v>
      </c>
      <c r="M326" s="4">
        <v>3</v>
      </c>
      <c r="N326" s="4" t="s">
        <v>3</v>
      </c>
      <c r="O326" s="4">
        <v>2</v>
      </c>
      <c r="P326" s="4"/>
      <c r="Q326" s="4"/>
      <c r="R326" s="4"/>
      <c r="S326" s="4"/>
      <c r="T326" s="4"/>
      <c r="U326" s="4"/>
      <c r="V326" s="4"/>
      <c r="W326" s="4">
        <v>0</v>
      </c>
      <c r="X326" s="4">
        <v>1</v>
      </c>
      <c r="Y326" s="4">
        <v>0</v>
      </c>
      <c r="Z326" s="4"/>
      <c r="AA326" s="4"/>
      <c r="AB326" s="4"/>
    </row>
    <row r="327" spans="1:206" x14ac:dyDescent="0.2">
      <c r="A327" s="4">
        <v>50</v>
      </c>
      <c r="B327" s="4">
        <v>0</v>
      </c>
      <c r="C327" s="4">
        <v>0</v>
      </c>
      <c r="D327" s="4">
        <v>1</v>
      </c>
      <c r="E327" s="4">
        <v>210</v>
      </c>
      <c r="F327" s="4">
        <f>ROUND(Source!X301,O327)</f>
        <v>93440.320000000007</v>
      </c>
      <c r="G327" s="4" t="s">
        <v>112</v>
      </c>
      <c r="H327" s="4" t="s">
        <v>113</v>
      </c>
      <c r="I327" s="4"/>
      <c r="J327" s="4"/>
      <c r="K327" s="4">
        <v>210</v>
      </c>
      <c r="L327" s="4">
        <v>25</v>
      </c>
      <c r="M327" s="4">
        <v>3</v>
      </c>
      <c r="N327" s="4" t="s">
        <v>3</v>
      </c>
      <c r="O327" s="4">
        <v>2</v>
      </c>
      <c r="P327" s="4"/>
      <c r="Q327" s="4"/>
      <c r="R327" s="4"/>
      <c r="S327" s="4"/>
      <c r="T327" s="4"/>
      <c r="U327" s="4"/>
      <c r="V327" s="4"/>
      <c r="W327" s="4">
        <v>93440.320000000007</v>
      </c>
      <c r="X327" s="4">
        <v>1</v>
      </c>
      <c r="Y327" s="4">
        <v>93440.320000000007</v>
      </c>
      <c r="Z327" s="4"/>
      <c r="AA327" s="4"/>
      <c r="AB327" s="4"/>
    </row>
    <row r="328" spans="1:206" x14ac:dyDescent="0.2">
      <c r="A328" s="4">
        <v>50</v>
      </c>
      <c r="B328" s="4">
        <v>0</v>
      </c>
      <c r="C328" s="4">
        <v>0</v>
      </c>
      <c r="D328" s="4">
        <v>1</v>
      </c>
      <c r="E328" s="4">
        <v>211</v>
      </c>
      <c r="F328" s="4">
        <f>ROUND(Source!Y301,O328)</f>
        <v>13348.63</v>
      </c>
      <c r="G328" s="4" t="s">
        <v>114</v>
      </c>
      <c r="H328" s="4" t="s">
        <v>115</v>
      </c>
      <c r="I328" s="4"/>
      <c r="J328" s="4"/>
      <c r="K328" s="4">
        <v>211</v>
      </c>
      <c r="L328" s="4">
        <v>26</v>
      </c>
      <c r="M328" s="4">
        <v>3</v>
      </c>
      <c r="N328" s="4" t="s">
        <v>3</v>
      </c>
      <c r="O328" s="4">
        <v>2</v>
      </c>
      <c r="P328" s="4"/>
      <c r="Q328" s="4"/>
      <c r="R328" s="4"/>
      <c r="S328" s="4"/>
      <c r="T328" s="4"/>
      <c r="U328" s="4"/>
      <c r="V328" s="4"/>
      <c r="W328" s="4">
        <v>13348.63</v>
      </c>
      <c r="X328" s="4">
        <v>1</v>
      </c>
      <c r="Y328" s="4">
        <v>13348.63</v>
      </c>
      <c r="Z328" s="4"/>
      <c r="AA328" s="4"/>
      <c r="AB328" s="4"/>
    </row>
    <row r="329" spans="1:206" x14ac:dyDescent="0.2">
      <c r="A329" s="4">
        <v>50</v>
      </c>
      <c r="B329" s="4">
        <v>0</v>
      </c>
      <c r="C329" s="4">
        <v>0</v>
      </c>
      <c r="D329" s="4">
        <v>1</v>
      </c>
      <c r="E329" s="4">
        <v>224</v>
      </c>
      <c r="F329" s="4">
        <f>ROUND(Source!AR301,O329)</f>
        <v>296053.59999999998</v>
      </c>
      <c r="G329" s="4" t="s">
        <v>116</v>
      </c>
      <c r="H329" s="4" t="s">
        <v>117</v>
      </c>
      <c r="I329" s="4"/>
      <c r="J329" s="4"/>
      <c r="K329" s="4">
        <v>224</v>
      </c>
      <c r="L329" s="4">
        <v>27</v>
      </c>
      <c r="M329" s="4">
        <v>3</v>
      </c>
      <c r="N329" s="4" t="s">
        <v>3</v>
      </c>
      <c r="O329" s="4">
        <v>2</v>
      </c>
      <c r="P329" s="4"/>
      <c r="Q329" s="4"/>
      <c r="R329" s="4"/>
      <c r="S329" s="4"/>
      <c r="T329" s="4"/>
      <c r="U329" s="4"/>
      <c r="V329" s="4"/>
      <c r="W329" s="4">
        <v>296053.59999999998</v>
      </c>
      <c r="X329" s="4">
        <v>1</v>
      </c>
      <c r="Y329" s="4">
        <v>296053.59999999998</v>
      </c>
      <c r="Z329" s="4"/>
      <c r="AA329" s="4"/>
      <c r="AB329" s="4"/>
    </row>
    <row r="331" spans="1:206" x14ac:dyDescent="0.2">
      <c r="A331" s="1">
        <v>4</v>
      </c>
      <c r="B331" s="1">
        <v>1</v>
      </c>
      <c r="C331" s="1"/>
      <c r="D331" s="1">
        <f>ROW(A420)</f>
        <v>420</v>
      </c>
      <c r="E331" s="1"/>
      <c r="F331" s="1" t="s">
        <v>12</v>
      </c>
      <c r="G331" s="1" t="s">
        <v>297</v>
      </c>
      <c r="H331" s="1" t="s">
        <v>3</v>
      </c>
      <c r="I331" s="1">
        <v>0</v>
      </c>
      <c r="J331" s="1"/>
      <c r="K331" s="1">
        <v>0</v>
      </c>
      <c r="L331" s="1"/>
      <c r="M331" s="1" t="s">
        <v>3</v>
      </c>
      <c r="N331" s="1"/>
      <c r="O331" s="1"/>
      <c r="P331" s="1"/>
      <c r="Q331" s="1"/>
      <c r="R331" s="1"/>
      <c r="S331" s="1">
        <v>0</v>
      </c>
      <c r="T331" s="1"/>
      <c r="U331" s="1" t="s">
        <v>3</v>
      </c>
      <c r="V331" s="1">
        <v>0</v>
      </c>
      <c r="W331" s="1"/>
      <c r="X331" s="1"/>
      <c r="Y331" s="1"/>
      <c r="Z331" s="1"/>
      <c r="AA331" s="1"/>
      <c r="AB331" s="1" t="s">
        <v>3</v>
      </c>
      <c r="AC331" s="1" t="s">
        <v>3</v>
      </c>
      <c r="AD331" s="1" t="s">
        <v>3</v>
      </c>
      <c r="AE331" s="1" t="s">
        <v>3</v>
      </c>
      <c r="AF331" s="1" t="s">
        <v>3</v>
      </c>
      <c r="AG331" s="1" t="s">
        <v>3</v>
      </c>
      <c r="AH331" s="1"/>
      <c r="AI331" s="1"/>
      <c r="AJ331" s="1"/>
      <c r="AK331" s="1"/>
      <c r="AL331" s="1"/>
      <c r="AM331" s="1"/>
      <c r="AN331" s="1"/>
      <c r="AO331" s="1"/>
      <c r="AP331" s="1" t="s">
        <v>3</v>
      </c>
      <c r="AQ331" s="1" t="s">
        <v>3</v>
      </c>
      <c r="AR331" s="1" t="s">
        <v>3</v>
      </c>
      <c r="AS331" s="1"/>
      <c r="AT331" s="1"/>
      <c r="AU331" s="1"/>
      <c r="AV331" s="1"/>
      <c r="AW331" s="1"/>
      <c r="AX331" s="1"/>
      <c r="AY331" s="1"/>
      <c r="AZ331" s="1" t="s">
        <v>3</v>
      </c>
      <c r="BA331" s="1"/>
      <c r="BB331" s="1" t="s">
        <v>3</v>
      </c>
      <c r="BC331" s="1" t="s">
        <v>3</v>
      </c>
      <c r="BD331" s="1" t="s">
        <v>3</v>
      </c>
      <c r="BE331" s="1" t="s">
        <v>3</v>
      </c>
      <c r="BF331" s="1" t="s">
        <v>3</v>
      </c>
      <c r="BG331" s="1" t="s">
        <v>3</v>
      </c>
      <c r="BH331" s="1" t="s">
        <v>3</v>
      </c>
      <c r="BI331" s="1" t="s">
        <v>3</v>
      </c>
      <c r="BJ331" s="1" t="s">
        <v>3</v>
      </c>
      <c r="BK331" s="1" t="s">
        <v>3</v>
      </c>
      <c r="BL331" s="1" t="s">
        <v>3</v>
      </c>
      <c r="BM331" s="1" t="s">
        <v>3</v>
      </c>
      <c r="BN331" s="1" t="s">
        <v>3</v>
      </c>
      <c r="BO331" s="1" t="s">
        <v>3</v>
      </c>
      <c r="BP331" s="1" t="s">
        <v>3</v>
      </c>
      <c r="BQ331" s="1"/>
      <c r="BR331" s="1"/>
      <c r="BS331" s="1"/>
      <c r="BT331" s="1"/>
      <c r="BU331" s="1"/>
      <c r="BV331" s="1"/>
      <c r="BW331" s="1"/>
      <c r="BX331" s="1">
        <v>0</v>
      </c>
      <c r="BY331" s="1"/>
      <c r="BZ331" s="1"/>
      <c r="CA331" s="1"/>
      <c r="CB331" s="1"/>
      <c r="CC331" s="1"/>
      <c r="CD331" s="1"/>
      <c r="CE331" s="1"/>
      <c r="CF331" s="1"/>
      <c r="CG331" s="1"/>
      <c r="CH331" s="1"/>
      <c r="CI331" s="1"/>
      <c r="CJ331" s="1">
        <v>0</v>
      </c>
    </row>
    <row r="333" spans="1:206" x14ac:dyDescent="0.2">
      <c r="A333" s="2">
        <v>52</v>
      </c>
      <c r="B333" s="2">
        <f t="shared" ref="B333:G333" si="258">B420</f>
        <v>1</v>
      </c>
      <c r="C333" s="2">
        <f t="shared" si="258"/>
        <v>4</v>
      </c>
      <c r="D333" s="2">
        <f t="shared" si="258"/>
        <v>331</v>
      </c>
      <c r="E333" s="2">
        <f t="shared" si="258"/>
        <v>0</v>
      </c>
      <c r="F333" s="2" t="str">
        <f t="shared" si="258"/>
        <v>Новый раздел</v>
      </c>
      <c r="G333" s="2" t="str">
        <f t="shared" si="258"/>
        <v>Вентиляция</v>
      </c>
      <c r="H333" s="2"/>
      <c r="I333" s="2"/>
      <c r="J333" s="2"/>
      <c r="K333" s="2"/>
      <c r="L333" s="2"/>
      <c r="M333" s="2"/>
      <c r="N333" s="2"/>
      <c r="O333" s="2">
        <f t="shared" ref="O333:AT333" si="259">O420</f>
        <v>55844.86</v>
      </c>
      <c r="P333" s="2">
        <f t="shared" si="259"/>
        <v>180.84</v>
      </c>
      <c r="Q333" s="2">
        <f t="shared" si="259"/>
        <v>29.8</v>
      </c>
      <c r="R333" s="2">
        <f t="shared" si="259"/>
        <v>0.4</v>
      </c>
      <c r="S333" s="2">
        <f t="shared" si="259"/>
        <v>55634.22</v>
      </c>
      <c r="T333" s="2">
        <f t="shared" si="259"/>
        <v>0</v>
      </c>
      <c r="U333" s="2">
        <f t="shared" si="259"/>
        <v>83.839999999999989</v>
      </c>
      <c r="V333" s="2">
        <f t="shared" si="259"/>
        <v>0</v>
      </c>
      <c r="W333" s="2">
        <f t="shared" si="259"/>
        <v>0</v>
      </c>
      <c r="X333" s="2">
        <f t="shared" si="259"/>
        <v>38943.949999999997</v>
      </c>
      <c r="Y333" s="2">
        <f t="shared" si="259"/>
        <v>5563.42</v>
      </c>
      <c r="Z333" s="2">
        <f t="shared" si="259"/>
        <v>0</v>
      </c>
      <c r="AA333" s="2">
        <f t="shared" si="259"/>
        <v>0</v>
      </c>
      <c r="AB333" s="2">
        <f t="shared" si="259"/>
        <v>0</v>
      </c>
      <c r="AC333" s="2">
        <f t="shared" si="259"/>
        <v>0</v>
      </c>
      <c r="AD333" s="2">
        <f t="shared" si="259"/>
        <v>0</v>
      </c>
      <c r="AE333" s="2">
        <f t="shared" si="259"/>
        <v>0</v>
      </c>
      <c r="AF333" s="2">
        <f t="shared" si="259"/>
        <v>0</v>
      </c>
      <c r="AG333" s="2">
        <f t="shared" si="259"/>
        <v>0</v>
      </c>
      <c r="AH333" s="2">
        <f t="shared" si="259"/>
        <v>0</v>
      </c>
      <c r="AI333" s="2">
        <f t="shared" si="259"/>
        <v>0</v>
      </c>
      <c r="AJ333" s="2">
        <f t="shared" si="259"/>
        <v>0</v>
      </c>
      <c r="AK333" s="2">
        <f t="shared" si="259"/>
        <v>0</v>
      </c>
      <c r="AL333" s="2">
        <f t="shared" si="259"/>
        <v>0</v>
      </c>
      <c r="AM333" s="2">
        <f t="shared" si="259"/>
        <v>0</v>
      </c>
      <c r="AN333" s="2">
        <f t="shared" si="259"/>
        <v>0</v>
      </c>
      <c r="AO333" s="2">
        <f t="shared" si="259"/>
        <v>0</v>
      </c>
      <c r="AP333" s="2">
        <f t="shared" si="259"/>
        <v>0</v>
      </c>
      <c r="AQ333" s="2">
        <f t="shared" si="259"/>
        <v>0</v>
      </c>
      <c r="AR333" s="2">
        <f t="shared" si="259"/>
        <v>100352.66</v>
      </c>
      <c r="AS333" s="2">
        <f t="shared" si="259"/>
        <v>0</v>
      </c>
      <c r="AT333" s="2">
        <f t="shared" si="259"/>
        <v>0</v>
      </c>
      <c r="AU333" s="2">
        <f t="shared" ref="AU333:BZ333" si="260">AU420</f>
        <v>100352.66</v>
      </c>
      <c r="AV333" s="2">
        <f t="shared" si="260"/>
        <v>180.84</v>
      </c>
      <c r="AW333" s="2">
        <f t="shared" si="260"/>
        <v>180.84</v>
      </c>
      <c r="AX333" s="2">
        <f t="shared" si="260"/>
        <v>0</v>
      </c>
      <c r="AY333" s="2">
        <f t="shared" si="260"/>
        <v>180.84</v>
      </c>
      <c r="AZ333" s="2">
        <f t="shared" si="260"/>
        <v>0</v>
      </c>
      <c r="BA333" s="2">
        <f t="shared" si="260"/>
        <v>0</v>
      </c>
      <c r="BB333" s="2">
        <f t="shared" si="260"/>
        <v>0</v>
      </c>
      <c r="BC333" s="2">
        <f t="shared" si="260"/>
        <v>0</v>
      </c>
      <c r="BD333" s="2">
        <f t="shared" si="260"/>
        <v>0</v>
      </c>
      <c r="BE333" s="2">
        <f t="shared" si="260"/>
        <v>0</v>
      </c>
      <c r="BF333" s="2">
        <f t="shared" si="260"/>
        <v>0</v>
      </c>
      <c r="BG333" s="2">
        <f t="shared" si="260"/>
        <v>0</v>
      </c>
      <c r="BH333" s="2">
        <f t="shared" si="260"/>
        <v>0</v>
      </c>
      <c r="BI333" s="2">
        <f t="shared" si="260"/>
        <v>0</v>
      </c>
      <c r="BJ333" s="2">
        <f t="shared" si="260"/>
        <v>0</v>
      </c>
      <c r="BK333" s="2">
        <f t="shared" si="260"/>
        <v>0</v>
      </c>
      <c r="BL333" s="2">
        <f t="shared" si="260"/>
        <v>0</v>
      </c>
      <c r="BM333" s="2">
        <f t="shared" si="260"/>
        <v>0</v>
      </c>
      <c r="BN333" s="2">
        <f t="shared" si="260"/>
        <v>0</v>
      </c>
      <c r="BO333" s="2">
        <f t="shared" si="260"/>
        <v>0</v>
      </c>
      <c r="BP333" s="2">
        <f t="shared" si="260"/>
        <v>0</v>
      </c>
      <c r="BQ333" s="2">
        <f t="shared" si="260"/>
        <v>0</v>
      </c>
      <c r="BR333" s="2">
        <f t="shared" si="260"/>
        <v>0</v>
      </c>
      <c r="BS333" s="2">
        <f t="shared" si="260"/>
        <v>0</v>
      </c>
      <c r="BT333" s="2">
        <f t="shared" si="260"/>
        <v>0</v>
      </c>
      <c r="BU333" s="2">
        <f t="shared" si="260"/>
        <v>0</v>
      </c>
      <c r="BV333" s="2">
        <f t="shared" si="260"/>
        <v>0</v>
      </c>
      <c r="BW333" s="2">
        <f t="shared" si="260"/>
        <v>0</v>
      </c>
      <c r="BX333" s="2">
        <f t="shared" si="260"/>
        <v>0</v>
      </c>
      <c r="BY333" s="2">
        <f t="shared" si="260"/>
        <v>0</v>
      </c>
      <c r="BZ333" s="2">
        <f t="shared" si="260"/>
        <v>0</v>
      </c>
      <c r="CA333" s="2">
        <f t="shared" ref="CA333:DF333" si="261">CA420</f>
        <v>0</v>
      </c>
      <c r="CB333" s="2">
        <f t="shared" si="261"/>
        <v>0</v>
      </c>
      <c r="CC333" s="2">
        <f t="shared" si="261"/>
        <v>0</v>
      </c>
      <c r="CD333" s="2">
        <f t="shared" si="261"/>
        <v>0</v>
      </c>
      <c r="CE333" s="2">
        <f t="shared" si="261"/>
        <v>0</v>
      </c>
      <c r="CF333" s="2">
        <f t="shared" si="261"/>
        <v>0</v>
      </c>
      <c r="CG333" s="2">
        <f t="shared" si="261"/>
        <v>0</v>
      </c>
      <c r="CH333" s="2">
        <f t="shared" si="261"/>
        <v>0</v>
      </c>
      <c r="CI333" s="2">
        <f t="shared" si="261"/>
        <v>0</v>
      </c>
      <c r="CJ333" s="2">
        <f t="shared" si="261"/>
        <v>0</v>
      </c>
      <c r="CK333" s="2">
        <f t="shared" si="261"/>
        <v>0</v>
      </c>
      <c r="CL333" s="2">
        <f t="shared" si="261"/>
        <v>0</v>
      </c>
      <c r="CM333" s="2">
        <f t="shared" si="261"/>
        <v>0</v>
      </c>
      <c r="CN333" s="2">
        <f t="shared" si="261"/>
        <v>0</v>
      </c>
      <c r="CO333" s="2">
        <f t="shared" si="261"/>
        <v>0</v>
      </c>
      <c r="CP333" s="2">
        <f t="shared" si="261"/>
        <v>0</v>
      </c>
      <c r="CQ333" s="2">
        <f t="shared" si="261"/>
        <v>0</v>
      </c>
      <c r="CR333" s="2">
        <f t="shared" si="261"/>
        <v>0</v>
      </c>
      <c r="CS333" s="2">
        <f t="shared" si="261"/>
        <v>0</v>
      </c>
      <c r="CT333" s="2">
        <f t="shared" si="261"/>
        <v>0</v>
      </c>
      <c r="CU333" s="2">
        <f t="shared" si="261"/>
        <v>0</v>
      </c>
      <c r="CV333" s="2">
        <f t="shared" si="261"/>
        <v>0</v>
      </c>
      <c r="CW333" s="2">
        <f t="shared" si="261"/>
        <v>0</v>
      </c>
      <c r="CX333" s="2">
        <f t="shared" si="261"/>
        <v>0</v>
      </c>
      <c r="CY333" s="2">
        <f t="shared" si="261"/>
        <v>0</v>
      </c>
      <c r="CZ333" s="2">
        <f t="shared" si="261"/>
        <v>0</v>
      </c>
      <c r="DA333" s="2">
        <f t="shared" si="261"/>
        <v>0</v>
      </c>
      <c r="DB333" s="2">
        <f t="shared" si="261"/>
        <v>0</v>
      </c>
      <c r="DC333" s="2">
        <f t="shared" si="261"/>
        <v>0</v>
      </c>
      <c r="DD333" s="2">
        <f t="shared" si="261"/>
        <v>0</v>
      </c>
      <c r="DE333" s="2">
        <f t="shared" si="261"/>
        <v>0</v>
      </c>
      <c r="DF333" s="2">
        <f t="shared" si="261"/>
        <v>0</v>
      </c>
      <c r="DG333" s="3">
        <f t="shared" ref="DG333:EL333" si="262">DG420</f>
        <v>0</v>
      </c>
      <c r="DH333" s="3">
        <f t="shared" si="262"/>
        <v>0</v>
      </c>
      <c r="DI333" s="3">
        <f t="shared" si="262"/>
        <v>0</v>
      </c>
      <c r="DJ333" s="3">
        <f t="shared" si="262"/>
        <v>0</v>
      </c>
      <c r="DK333" s="3">
        <f t="shared" si="262"/>
        <v>0</v>
      </c>
      <c r="DL333" s="3">
        <f t="shared" si="262"/>
        <v>0</v>
      </c>
      <c r="DM333" s="3">
        <f t="shared" si="262"/>
        <v>0</v>
      </c>
      <c r="DN333" s="3">
        <f t="shared" si="262"/>
        <v>0</v>
      </c>
      <c r="DO333" s="3">
        <f t="shared" si="262"/>
        <v>0</v>
      </c>
      <c r="DP333" s="3">
        <f t="shared" si="262"/>
        <v>0</v>
      </c>
      <c r="DQ333" s="3">
        <f t="shared" si="262"/>
        <v>0</v>
      </c>
      <c r="DR333" s="3">
        <f t="shared" si="262"/>
        <v>0</v>
      </c>
      <c r="DS333" s="3">
        <f t="shared" si="262"/>
        <v>0</v>
      </c>
      <c r="DT333" s="3">
        <f t="shared" si="262"/>
        <v>0</v>
      </c>
      <c r="DU333" s="3">
        <f t="shared" si="262"/>
        <v>0</v>
      </c>
      <c r="DV333" s="3">
        <f t="shared" si="262"/>
        <v>0</v>
      </c>
      <c r="DW333" s="3">
        <f t="shared" si="262"/>
        <v>0</v>
      </c>
      <c r="DX333" s="3">
        <f t="shared" si="262"/>
        <v>0</v>
      </c>
      <c r="DY333" s="3">
        <f t="shared" si="262"/>
        <v>0</v>
      </c>
      <c r="DZ333" s="3">
        <f t="shared" si="262"/>
        <v>0</v>
      </c>
      <c r="EA333" s="3">
        <f t="shared" si="262"/>
        <v>0</v>
      </c>
      <c r="EB333" s="3">
        <f t="shared" si="262"/>
        <v>0</v>
      </c>
      <c r="EC333" s="3">
        <f t="shared" si="262"/>
        <v>0</v>
      </c>
      <c r="ED333" s="3">
        <f t="shared" si="262"/>
        <v>0</v>
      </c>
      <c r="EE333" s="3">
        <f t="shared" si="262"/>
        <v>0</v>
      </c>
      <c r="EF333" s="3">
        <f t="shared" si="262"/>
        <v>0</v>
      </c>
      <c r="EG333" s="3">
        <f t="shared" si="262"/>
        <v>0</v>
      </c>
      <c r="EH333" s="3">
        <f t="shared" si="262"/>
        <v>0</v>
      </c>
      <c r="EI333" s="3">
        <f t="shared" si="262"/>
        <v>0</v>
      </c>
      <c r="EJ333" s="3">
        <f t="shared" si="262"/>
        <v>0</v>
      </c>
      <c r="EK333" s="3">
        <f t="shared" si="262"/>
        <v>0</v>
      </c>
      <c r="EL333" s="3">
        <f t="shared" si="262"/>
        <v>0</v>
      </c>
      <c r="EM333" s="3">
        <f t="shared" ref="EM333:FR333" si="263">EM420</f>
        <v>0</v>
      </c>
      <c r="EN333" s="3">
        <f t="shared" si="263"/>
        <v>0</v>
      </c>
      <c r="EO333" s="3">
        <f t="shared" si="263"/>
        <v>0</v>
      </c>
      <c r="EP333" s="3">
        <f t="shared" si="263"/>
        <v>0</v>
      </c>
      <c r="EQ333" s="3">
        <f t="shared" si="263"/>
        <v>0</v>
      </c>
      <c r="ER333" s="3">
        <f t="shared" si="263"/>
        <v>0</v>
      </c>
      <c r="ES333" s="3">
        <f t="shared" si="263"/>
        <v>0</v>
      </c>
      <c r="ET333" s="3">
        <f t="shared" si="263"/>
        <v>0</v>
      </c>
      <c r="EU333" s="3">
        <f t="shared" si="263"/>
        <v>0</v>
      </c>
      <c r="EV333" s="3">
        <f t="shared" si="263"/>
        <v>0</v>
      </c>
      <c r="EW333" s="3">
        <f t="shared" si="263"/>
        <v>0</v>
      </c>
      <c r="EX333" s="3">
        <f t="shared" si="263"/>
        <v>0</v>
      </c>
      <c r="EY333" s="3">
        <f t="shared" si="263"/>
        <v>0</v>
      </c>
      <c r="EZ333" s="3">
        <f t="shared" si="263"/>
        <v>0</v>
      </c>
      <c r="FA333" s="3">
        <f t="shared" si="263"/>
        <v>0</v>
      </c>
      <c r="FB333" s="3">
        <f t="shared" si="263"/>
        <v>0</v>
      </c>
      <c r="FC333" s="3">
        <f t="shared" si="263"/>
        <v>0</v>
      </c>
      <c r="FD333" s="3">
        <f t="shared" si="263"/>
        <v>0</v>
      </c>
      <c r="FE333" s="3">
        <f t="shared" si="263"/>
        <v>0</v>
      </c>
      <c r="FF333" s="3">
        <f t="shared" si="263"/>
        <v>0</v>
      </c>
      <c r="FG333" s="3">
        <f t="shared" si="263"/>
        <v>0</v>
      </c>
      <c r="FH333" s="3">
        <f t="shared" si="263"/>
        <v>0</v>
      </c>
      <c r="FI333" s="3">
        <f t="shared" si="263"/>
        <v>0</v>
      </c>
      <c r="FJ333" s="3">
        <f t="shared" si="263"/>
        <v>0</v>
      </c>
      <c r="FK333" s="3">
        <f t="shared" si="263"/>
        <v>0</v>
      </c>
      <c r="FL333" s="3">
        <f t="shared" si="263"/>
        <v>0</v>
      </c>
      <c r="FM333" s="3">
        <f t="shared" si="263"/>
        <v>0</v>
      </c>
      <c r="FN333" s="3">
        <f t="shared" si="263"/>
        <v>0</v>
      </c>
      <c r="FO333" s="3">
        <f t="shared" si="263"/>
        <v>0</v>
      </c>
      <c r="FP333" s="3">
        <f t="shared" si="263"/>
        <v>0</v>
      </c>
      <c r="FQ333" s="3">
        <f t="shared" si="263"/>
        <v>0</v>
      </c>
      <c r="FR333" s="3">
        <f t="shared" si="263"/>
        <v>0</v>
      </c>
      <c r="FS333" s="3">
        <f t="shared" ref="FS333:GX333" si="264">FS420</f>
        <v>0</v>
      </c>
      <c r="FT333" s="3">
        <f t="shared" si="264"/>
        <v>0</v>
      </c>
      <c r="FU333" s="3">
        <f t="shared" si="264"/>
        <v>0</v>
      </c>
      <c r="FV333" s="3">
        <f t="shared" si="264"/>
        <v>0</v>
      </c>
      <c r="FW333" s="3">
        <f t="shared" si="264"/>
        <v>0</v>
      </c>
      <c r="FX333" s="3">
        <f t="shared" si="264"/>
        <v>0</v>
      </c>
      <c r="FY333" s="3">
        <f t="shared" si="264"/>
        <v>0</v>
      </c>
      <c r="FZ333" s="3">
        <f t="shared" si="264"/>
        <v>0</v>
      </c>
      <c r="GA333" s="3">
        <f t="shared" si="264"/>
        <v>0</v>
      </c>
      <c r="GB333" s="3">
        <f t="shared" si="264"/>
        <v>0</v>
      </c>
      <c r="GC333" s="3">
        <f t="shared" si="264"/>
        <v>0</v>
      </c>
      <c r="GD333" s="3">
        <f t="shared" si="264"/>
        <v>0</v>
      </c>
      <c r="GE333" s="3">
        <f t="shared" si="264"/>
        <v>0</v>
      </c>
      <c r="GF333" s="3">
        <f t="shared" si="264"/>
        <v>0</v>
      </c>
      <c r="GG333" s="3">
        <f t="shared" si="264"/>
        <v>0</v>
      </c>
      <c r="GH333" s="3">
        <f t="shared" si="264"/>
        <v>0</v>
      </c>
      <c r="GI333" s="3">
        <f t="shared" si="264"/>
        <v>0</v>
      </c>
      <c r="GJ333" s="3">
        <f t="shared" si="264"/>
        <v>0</v>
      </c>
      <c r="GK333" s="3">
        <f t="shared" si="264"/>
        <v>0</v>
      </c>
      <c r="GL333" s="3">
        <f t="shared" si="264"/>
        <v>0</v>
      </c>
      <c r="GM333" s="3">
        <f t="shared" si="264"/>
        <v>0</v>
      </c>
      <c r="GN333" s="3">
        <f t="shared" si="264"/>
        <v>0</v>
      </c>
      <c r="GO333" s="3">
        <f t="shared" si="264"/>
        <v>0</v>
      </c>
      <c r="GP333" s="3">
        <f t="shared" si="264"/>
        <v>0</v>
      </c>
      <c r="GQ333" s="3">
        <f t="shared" si="264"/>
        <v>0</v>
      </c>
      <c r="GR333" s="3">
        <f t="shared" si="264"/>
        <v>0</v>
      </c>
      <c r="GS333" s="3">
        <f t="shared" si="264"/>
        <v>0</v>
      </c>
      <c r="GT333" s="3">
        <f t="shared" si="264"/>
        <v>0</v>
      </c>
      <c r="GU333" s="3">
        <f t="shared" si="264"/>
        <v>0</v>
      </c>
      <c r="GV333" s="3">
        <f t="shared" si="264"/>
        <v>0</v>
      </c>
      <c r="GW333" s="3">
        <f t="shared" si="264"/>
        <v>0</v>
      </c>
      <c r="GX333" s="3">
        <f t="shared" si="264"/>
        <v>0</v>
      </c>
    </row>
    <row r="335" spans="1:206" x14ac:dyDescent="0.2">
      <c r="A335" s="1">
        <v>5</v>
      </c>
      <c r="B335" s="1">
        <v>1</v>
      </c>
      <c r="C335" s="1"/>
      <c r="D335" s="1">
        <f>ROW(A353)</f>
        <v>353</v>
      </c>
      <c r="E335" s="1"/>
      <c r="F335" s="1" t="s">
        <v>14</v>
      </c>
      <c r="G335" s="1" t="s">
        <v>298</v>
      </c>
      <c r="H335" s="1" t="s">
        <v>3</v>
      </c>
      <c r="I335" s="1">
        <v>0</v>
      </c>
      <c r="J335" s="1"/>
      <c r="K335" s="1">
        <v>0</v>
      </c>
      <c r="L335" s="1"/>
      <c r="M335" s="1" t="s">
        <v>3</v>
      </c>
      <c r="N335" s="1"/>
      <c r="O335" s="1"/>
      <c r="P335" s="1"/>
      <c r="Q335" s="1"/>
      <c r="R335" s="1"/>
      <c r="S335" s="1">
        <v>0</v>
      </c>
      <c r="T335" s="1"/>
      <c r="U335" s="1" t="s">
        <v>3</v>
      </c>
      <c r="V335" s="1">
        <v>0</v>
      </c>
      <c r="W335" s="1"/>
      <c r="X335" s="1"/>
      <c r="Y335" s="1"/>
      <c r="Z335" s="1"/>
      <c r="AA335" s="1"/>
      <c r="AB335" s="1" t="s">
        <v>3</v>
      </c>
      <c r="AC335" s="1" t="s">
        <v>3</v>
      </c>
      <c r="AD335" s="1" t="s">
        <v>3</v>
      </c>
      <c r="AE335" s="1" t="s">
        <v>3</v>
      </c>
      <c r="AF335" s="1" t="s">
        <v>3</v>
      </c>
      <c r="AG335" s="1" t="s">
        <v>3</v>
      </c>
      <c r="AH335" s="1"/>
      <c r="AI335" s="1"/>
      <c r="AJ335" s="1"/>
      <c r="AK335" s="1"/>
      <c r="AL335" s="1"/>
      <c r="AM335" s="1"/>
      <c r="AN335" s="1"/>
      <c r="AO335" s="1"/>
      <c r="AP335" s="1" t="s">
        <v>3</v>
      </c>
      <c r="AQ335" s="1" t="s">
        <v>3</v>
      </c>
      <c r="AR335" s="1" t="s">
        <v>3</v>
      </c>
      <c r="AS335" s="1"/>
      <c r="AT335" s="1"/>
      <c r="AU335" s="1"/>
      <c r="AV335" s="1"/>
      <c r="AW335" s="1"/>
      <c r="AX335" s="1"/>
      <c r="AY335" s="1"/>
      <c r="AZ335" s="1" t="s">
        <v>3</v>
      </c>
      <c r="BA335" s="1"/>
      <c r="BB335" s="1" t="s">
        <v>3</v>
      </c>
      <c r="BC335" s="1" t="s">
        <v>3</v>
      </c>
      <c r="BD335" s="1" t="s">
        <v>3</v>
      </c>
      <c r="BE335" s="1" t="s">
        <v>3</v>
      </c>
      <c r="BF335" s="1" t="s">
        <v>3</v>
      </c>
      <c r="BG335" s="1" t="s">
        <v>3</v>
      </c>
      <c r="BH335" s="1" t="s">
        <v>3</v>
      </c>
      <c r="BI335" s="1" t="s">
        <v>3</v>
      </c>
      <c r="BJ335" s="1" t="s">
        <v>3</v>
      </c>
      <c r="BK335" s="1" t="s">
        <v>3</v>
      </c>
      <c r="BL335" s="1" t="s">
        <v>3</v>
      </c>
      <c r="BM335" s="1" t="s">
        <v>3</v>
      </c>
      <c r="BN335" s="1" t="s">
        <v>3</v>
      </c>
      <c r="BO335" s="1" t="s">
        <v>3</v>
      </c>
      <c r="BP335" s="1" t="s">
        <v>3</v>
      </c>
      <c r="BQ335" s="1"/>
      <c r="BR335" s="1"/>
      <c r="BS335" s="1"/>
      <c r="BT335" s="1"/>
      <c r="BU335" s="1"/>
      <c r="BV335" s="1"/>
      <c r="BW335" s="1"/>
      <c r="BX335" s="1">
        <v>0</v>
      </c>
      <c r="BY335" s="1"/>
      <c r="BZ335" s="1"/>
      <c r="CA335" s="1"/>
      <c r="CB335" s="1"/>
      <c r="CC335" s="1"/>
      <c r="CD335" s="1"/>
      <c r="CE335" s="1"/>
      <c r="CF335" s="1"/>
      <c r="CG335" s="1"/>
      <c r="CH335" s="1"/>
      <c r="CI335" s="1"/>
      <c r="CJ335" s="1">
        <v>0</v>
      </c>
    </row>
    <row r="337" spans="1:245" x14ac:dyDescent="0.2">
      <c r="A337" s="2">
        <v>52</v>
      </c>
      <c r="B337" s="2">
        <f t="shared" ref="B337:G337" si="265">B353</f>
        <v>1</v>
      </c>
      <c r="C337" s="2">
        <f t="shared" si="265"/>
        <v>5</v>
      </c>
      <c r="D337" s="2">
        <f t="shared" si="265"/>
        <v>335</v>
      </c>
      <c r="E337" s="2">
        <f t="shared" si="265"/>
        <v>0</v>
      </c>
      <c r="F337" s="2" t="str">
        <f t="shared" si="265"/>
        <v>Новый подраздел</v>
      </c>
      <c r="G337" s="2" t="str">
        <f t="shared" si="265"/>
        <v>Общеобменная вентиляция</v>
      </c>
      <c r="H337" s="2"/>
      <c r="I337" s="2"/>
      <c r="J337" s="2"/>
      <c r="K337" s="2"/>
      <c r="L337" s="2"/>
      <c r="M337" s="2"/>
      <c r="N337" s="2"/>
      <c r="O337" s="2">
        <f t="shared" ref="O337:AT337" si="266">O353</f>
        <v>55844.86</v>
      </c>
      <c r="P337" s="2">
        <f t="shared" si="266"/>
        <v>180.84</v>
      </c>
      <c r="Q337" s="2">
        <f t="shared" si="266"/>
        <v>29.8</v>
      </c>
      <c r="R337" s="2">
        <f t="shared" si="266"/>
        <v>0.4</v>
      </c>
      <c r="S337" s="2">
        <f t="shared" si="266"/>
        <v>55634.22</v>
      </c>
      <c r="T337" s="2">
        <f t="shared" si="266"/>
        <v>0</v>
      </c>
      <c r="U337" s="2">
        <f t="shared" si="266"/>
        <v>83.839999999999989</v>
      </c>
      <c r="V337" s="2">
        <f t="shared" si="266"/>
        <v>0</v>
      </c>
      <c r="W337" s="2">
        <f t="shared" si="266"/>
        <v>0</v>
      </c>
      <c r="X337" s="2">
        <f t="shared" si="266"/>
        <v>38943.949999999997</v>
      </c>
      <c r="Y337" s="2">
        <f t="shared" si="266"/>
        <v>5563.42</v>
      </c>
      <c r="Z337" s="2">
        <f t="shared" si="266"/>
        <v>0</v>
      </c>
      <c r="AA337" s="2">
        <f t="shared" si="266"/>
        <v>0</v>
      </c>
      <c r="AB337" s="2">
        <f t="shared" si="266"/>
        <v>55844.86</v>
      </c>
      <c r="AC337" s="2">
        <f t="shared" si="266"/>
        <v>180.84</v>
      </c>
      <c r="AD337" s="2">
        <f t="shared" si="266"/>
        <v>29.8</v>
      </c>
      <c r="AE337" s="2">
        <f t="shared" si="266"/>
        <v>0.4</v>
      </c>
      <c r="AF337" s="2">
        <f t="shared" si="266"/>
        <v>55634.22</v>
      </c>
      <c r="AG337" s="2">
        <f t="shared" si="266"/>
        <v>0</v>
      </c>
      <c r="AH337" s="2">
        <f t="shared" si="266"/>
        <v>83.839999999999989</v>
      </c>
      <c r="AI337" s="2">
        <f t="shared" si="266"/>
        <v>0</v>
      </c>
      <c r="AJ337" s="2">
        <f t="shared" si="266"/>
        <v>0</v>
      </c>
      <c r="AK337" s="2">
        <f t="shared" si="266"/>
        <v>38943.949999999997</v>
      </c>
      <c r="AL337" s="2">
        <f t="shared" si="266"/>
        <v>5563.42</v>
      </c>
      <c r="AM337" s="2">
        <f t="shared" si="266"/>
        <v>0</v>
      </c>
      <c r="AN337" s="2">
        <f t="shared" si="266"/>
        <v>0</v>
      </c>
      <c r="AO337" s="2">
        <f t="shared" si="266"/>
        <v>0</v>
      </c>
      <c r="AP337" s="2">
        <f t="shared" si="266"/>
        <v>0</v>
      </c>
      <c r="AQ337" s="2">
        <f t="shared" si="266"/>
        <v>0</v>
      </c>
      <c r="AR337" s="2">
        <f t="shared" si="266"/>
        <v>100352.66</v>
      </c>
      <c r="AS337" s="2">
        <f t="shared" si="266"/>
        <v>0</v>
      </c>
      <c r="AT337" s="2">
        <f t="shared" si="266"/>
        <v>0</v>
      </c>
      <c r="AU337" s="2">
        <f t="shared" ref="AU337:BZ337" si="267">AU353</f>
        <v>100352.66</v>
      </c>
      <c r="AV337" s="2">
        <f t="shared" si="267"/>
        <v>180.84</v>
      </c>
      <c r="AW337" s="2">
        <f t="shared" si="267"/>
        <v>180.84</v>
      </c>
      <c r="AX337" s="2">
        <f t="shared" si="267"/>
        <v>0</v>
      </c>
      <c r="AY337" s="2">
        <f t="shared" si="267"/>
        <v>180.84</v>
      </c>
      <c r="AZ337" s="2">
        <f t="shared" si="267"/>
        <v>0</v>
      </c>
      <c r="BA337" s="2">
        <f t="shared" si="267"/>
        <v>0</v>
      </c>
      <c r="BB337" s="2">
        <f t="shared" si="267"/>
        <v>0</v>
      </c>
      <c r="BC337" s="2">
        <f t="shared" si="267"/>
        <v>0</v>
      </c>
      <c r="BD337" s="2">
        <f t="shared" si="267"/>
        <v>0</v>
      </c>
      <c r="BE337" s="2">
        <f t="shared" si="267"/>
        <v>0</v>
      </c>
      <c r="BF337" s="2">
        <f t="shared" si="267"/>
        <v>0</v>
      </c>
      <c r="BG337" s="2">
        <f t="shared" si="267"/>
        <v>0</v>
      </c>
      <c r="BH337" s="2">
        <f t="shared" si="267"/>
        <v>0</v>
      </c>
      <c r="BI337" s="2">
        <f t="shared" si="267"/>
        <v>0</v>
      </c>
      <c r="BJ337" s="2">
        <f t="shared" si="267"/>
        <v>0</v>
      </c>
      <c r="BK337" s="2">
        <f t="shared" si="267"/>
        <v>0</v>
      </c>
      <c r="BL337" s="2">
        <f t="shared" si="267"/>
        <v>0</v>
      </c>
      <c r="BM337" s="2">
        <f t="shared" si="267"/>
        <v>0</v>
      </c>
      <c r="BN337" s="2">
        <f t="shared" si="267"/>
        <v>0</v>
      </c>
      <c r="BO337" s="2">
        <f t="shared" si="267"/>
        <v>0</v>
      </c>
      <c r="BP337" s="2">
        <f t="shared" si="267"/>
        <v>0</v>
      </c>
      <c r="BQ337" s="2">
        <f t="shared" si="267"/>
        <v>0</v>
      </c>
      <c r="BR337" s="2">
        <f t="shared" si="267"/>
        <v>0</v>
      </c>
      <c r="BS337" s="2">
        <f t="shared" si="267"/>
        <v>0</v>
      </c>
      <c r="BT337" s="2">
        <f t="shared" si="267"/>
        <v>0</v>
      </c>
      <c r="BU337" s="2">
        <f t="shared" si="267"/>
        <v>0</v>
      </c>
      <c r="BV337" s="2">
        <f t="shared" si="267"/>
        <v>0</v>
      </c>
      <c r="BW337" s="2">
        <f t="shared" si="267"/>
        <v>0</v>
      </c>
      <c r="BX337" s="2">
        <f t="shared" si="267"/>
        <v>0</v>
      </c>
      <c r="BY337" s="2">
        <f t="shared" si="267"/>
        <v>0</v>
      </c>
      <c r="BZ337" s="2">
        <f t="shared" si="267"/>
        <v>0</v>
      </c>
      <c r="CA337" s="2">
        <f t="shared" ref="CA337:DF337" si="268">CA353</f>
        <v>100352.66</v>
      </c>
      <c r="CB337" s="2">
        <f t="shared" si="268"/>
        <v>0</v>
      </c>
      <c r="CC337" s="2">
        <f t="shared" si="268"/>
        <v>0</v>
      </c>
      <c r="CD337" s="2">
        <f t="shared" si="268"/>
        <v>100352.66</v>
      </c>
      <c r="CE337" s="2">
        <f t="shared" si="268"/>
        <v>180.84</v>
      </c>
      <c r="CF337" s="2">
        <f t="shared" si="268"/>
        <v>180.84</v>
      </c>
      <c r="CG337" s="2">
        <f t="shared" si="268"/>
        <v>0</v>
      </c>
      <c r="CH337" s="2">
        <f t="shared" si="268"/>
        <v>180.84</v>
      </c>
      <c r="CI337" s="2">
        <f t="shared" si="268"/>
        <v>0</v>
      </c>
      <c r="CJ337" s="2">
        <f t="shared" si="268"/>
        <v>0</v>
      </c>
      <c r="CK337" s="2">
        <f t="shared" si="268"/>
        <v>0</v>
      </c>
      <c r="CL337" s="2">
        <f t="shared" si="268"/>
        <v>0</v>
      </c>
      <c r="CM337" s="2">
        <f t="shared" si="268"/>
        <v>0</v>
      </c>
      <c r="CN337" s="2">
        <f t="shared" si="268"/>
        <v>0</v>
      </c>
      <c r="CO337" s="2">
        <f t="shared" si="268"/>
        <v>0</v>
      </c>
      <c r="CP337" s="2">
        <f t="shared" si="268"/>
        <v>0</v>
      </c>
      <c r="CQ337" s="2">
        <f t="shared" si="268"/>
        <v>0</v>
      </c>
      <c r="CR337" s="2">
        <f t="shared" si="268"/>
        <v>0</v>
      </c>
      <c r="CS337" s="2">
        <f t="shared" si="268"/>
        <v>0</v>
      </c>
      <c r="CT337" s="2">
        <f t="shared" si="268"/>
        <v>0</v>
      </c>
      <c r="CU337" s="2">
        <f t="shared" si="268"/>
        <v>0</v>
      </c>
      <c r="CV337" s="2">
        <f t="shared" si="268"/>
        <v>0</v>
      </c>
      <c r="CW337" s="2">
        <f t="shared" si="268"/>
        <v>0</v>
      </c>
      <c r="CX337" s="2">
        <f t="shared" si="268"/>
        <v>0</v>
      </c>
      <c r="CY337" s="2">
        <f t="shared" si="268"/>
        <v>0</v>
      </c>
      <c r="CZ337" s="2">
        <f t="shared" si="268"/>
        <v>0</v>
      </c>
      <c r="DA337" s="2">
        <f t="shared" si="268"/>
        <v>0</v>
      </c>
      <c r="DB337" s="2">
        <f t="shared" si="268"/>
        <v>0</v>
      </c>
      <c r="DC337" s="2">
        <f t="shared" si="268"/>
        <v>0</v>
      </c>
      <c r="DD337" s="2">
        <f t="shared" si="268"/>
        <v>0</v>
      </c>
      <c r="DE337" s="2">
        <f t="shared" si="268"/>
        <v>0</v>
      </c>
      <c r="DF337" s="2">
        <f t="shared" si="268"/>
        <v>0</v>
      </c>
      <c r="DG337" s="3">
        <f t="shared" ref="DG337:EL337" si="269">DG353</f>
        <v>0</v>
      </c>
      <c r="DH337" s="3">
        <f t="shared" si="269"/>
        <v>0</v>
      </c>
      <c r="DI337" s="3">
        <f t="shared" si="269"/>
        <v>0</v>
      </c>
      <c r="DJ337" s="3">
        <f t="shared" si="269"/>
        <v>0</v>
      </c>
      <c r="DK337" s="3">
        <f t="shared" si="269"/>
        <v>0</v>
      </c>
      <c r="DL337" s="3">
        <f t="shared" si="269"/>
        <v>0</v>
      </c>
      <c r="DM337" s="3">
        <f t="shared" si="269"/>
        <v>0</v>
      </c>
      <c r="DN337" s="3">
        <f t="shared" si="269"/>
        <v>0</v>
      </c>
      <c r="DO337" s="3">
        <f t="shared" si="269"/>
        <v>0</v>
      </c>
      <c r="DP337" s="3">
        <f t="shared" si="269"/>
        <v>0</v>
      </c>
      <c r="DQ337" s="3">
        <f t="shared" si="269"/>
        <v>0</v>
      </c>
      <c r="DR337" s="3">
        <f t="shared" si="269"/>
        <v>0</v>
      </c>
      <c r="DS337" s="3">
        <f t="shared" si="269"/>
        <v>0</v>
      </c>
      <c r="DT337" s="3">
        <f t="shared" si="269"/>
        <v>0</v>
      </c>
      <c r="DU337" s="3">
        <f t="shared" si="269"/>
        <v>0</v>
      </c>
      <c r="DV337" s="3">
        <f t="shared" si="269"/>
        <v>0</v>
      </c>
      <c r="DW337" s="3">
        <f t="shared" si="269"/>
        <v>0</v>
      </c>
      <c r="DX337" s="3">
        <f t="shared" si="269"/>
        <v>0</v>
      </c>
      <c r="DY337" s="3">
        <f t="shared" si="269"/>
        <v>0</v>
      </c>
      <c r="DZ337" s="3">
        <f t="shared" si="269"/>
        <v>0</v>
      </c>
      <c r="EA337" s="3">
        <f t="shared" si="269"/>
        <v>0</v>
      </c>
      <c r="EB337" s="3">
        <f t="shared" si="269"/>
        <v>0</v>
      </c>
      <c r="EC337" s="3">
        <f t="shared" si="269"/>
        <v>0</v>
      </c>
      <c r="ED337" s="3">
        <f t="shared" si="269"/>
        <v>0</v>
      </c>
      <c r="EE337" s="3">
        <f t="shared" si="269"/>
        <v>0</v>
      </c>
      <c r="EF337" s="3">
        <f t="shared" si="269"/>
        <v>0</v>
      </c>
      <c r="EG337" s="3">
        <f t="shared" si="269"/>
        <v>0</v>
      </c>
      <c r="EH337" s="3">
        <f t="shared" si="269"/>
        <v>0</v>
      </c>
      <c r="EI337" s="3">
        <f t="shared" si="269"/>
        <v>0</v>
      </c>
      <c r="EJ337" s="3">
        <f t="shared" si="269"/>
        <v>0</v>
      </c>
      <c r="EK337" s="3">
        <f t="shared" si="269"/>
        <v>0</v>
      </c>
      <c r="EL337" s="3">
        <f t="shared" si="269"/>
        <v>0</v>
      </c>
      <c r="EM337" s="3">
        <f t="shared" ref="EM337:FR337" si="270">EM353</f>
        <v>0</v>
      </c>
      <c r="EN337" s="3">
        <f t="shared" si="270"/>
        <v>0</v>
      </c>
      <c r="EO337" s="3">
        <f t="shared" si="270"/>
        <v>0</v>
      </c>
      <c r="EP337" s="3">
        <f t="shared" si="270"/>
        <v>0</v>
      </c>
      <c r="EQ337" s="3">
        <f t="shared" si="270"/>
        <v>0</v>
      </c>
      <c r="ER337" s="3">
        <f t="shared" si="270"/>
        <v>0</v>
      </c>
      <c r="ES337" s="3">
        <f t="shared" si="270"/>
        <v>0</v>
      </c>
      <c r="ET337" s="3">
        <f t="shared" si="270"/>
        <v>0</v>
      </c>
      <c r="EU337" s="3">
        <f t="shared" si="270"/>
        <v>0</v>
      </c>
      <c r="EV337" s="3">
        <f t="shared" si="270"/>
        <v>0</v>
      </c>
      <c r="EW337" s="3">
        <f t="shared" si="270"/>
        <v>0</v>
      </c>
      <c r="EX337" s="3">
        <f t="shared" si="270"/>
        <v>0</v>
      </c>
      <c r="EY337" s="3">
        <f t="shared" si="270"/>
        <v>0</v>
      </c>
      <c r="EZ337" s="3">
        <f t="shared" si="270"/>
        <v>0</v>
      </c>
      <c r="FA337" s="3">
        <f t="shared" si="270"/>
        <v>0</v>
      </c>
      <c r="FB337" s="3">
        <f t="shared" si="270"/>
        <v>0</v>
      </c>
      <c r="FC337" s="3">
        <f t="shared" si="270"/>
        <v>0</v>
      </c>
      <c r="FD337" s="3">
        <f t="shared" si="270"/>
        <v>0</v>
      </c>
      <c r="FE337" s="3">
        <f t="shared" si="270"/>
        <v>0</v>
      </c>
      <c r="FF337" s="3">
        <f t="shared" si="270"/>
        <v>0</v>
      </c>
      <c r="FG337" s="3">
        <f t="shared" si="270"/>
        <v>0</v>
      </c>
      <c r="FH337" s="3">
        <f t="shared" si="270"/>
        <v>0</v>
      </c>
      <c r="FI337" s="3">
        <f t="shared" si="270"/>
        <v>0</v>
      </c>
      <c r="FJ337" s="3">
        <f t="shared" si="270"/>
        <v>0</v>
      </c>
      <c r="FK337" s="3">
        <f t="shared" si="270"/>
        <v>0</v>
      </c>
      <c r="FL337" s="3">
        <f t="shared" si="270"/>
        <v>0</v>
      </c>
      <c r="FM337" s="3">
        <f t="shared" si="270"/>
        <v>0</v>
      </c>
      <c r="FN337" s="3">
        <f t="shared" si="270"/>
        <v>0</v>
      </c>
      <c r="FO337" s="3">
        <f t="shared" si="270"/>
        <v>0</v>
      </c>
      <c r="FP337" s="3">
        <f t="shared" si="270"/>
        <v>0</v>
      </c>
      <c r="FQ337" s="3">
        <f t="shared" si="270"/>
        <v>0</v>
      </c>
      <c r="FR337" s="3">
        <f t="shared" si="270"/>
        <v>0</v>
      </c>
      <c r="FS337" s="3">
        <f t="shared" ref="FS337:GX337" si="271">FS353</f>
        <v>0</v>
      </c>
      <c r="FT337" s="3">
        <f t="shared" si="271"/>
        <v>0</v>
      </c>
      <c r="FU337" s="3">
        <f t="shared" si="271"/>
        <v>0</v>
      </c>
      <c r="FV337" s="3">
        <f t="shared" si="271"/>
        <v>0</v>
      </c>
      <c r="FW337" s="3">
        <f t="shared" si="271"/>
        <v>0</v>
      </c>
      <c r="FX337" s="3">
        <f t="shared" si="271"/>
        <v>0</v>
      </c>
      <c r="FY337" s="3">
        <f t="shared" si="271"/>
        <v>0</v>
      </c>
      <c r="FZ337" s="3">
        <f t="shared" si="271"/>
        <v>0</v>
      </c>
      <c r="GA337" s="3">
        <f t="shared" si="271"/>
        <v>0</v>
      </c>
      <c r="GB337" s="3">
        <f t="shared" si="271"/>
        <v>0</v>
      </c>
      <c r="GC337" s="3">
        <f t="shared" si="271"/>
        <v>0</v>
      </c>
      <c r="GD337" s="3">
        <f t="shared" si="271"/>
        <v>0</v>
      </c>
      <c r="GE337" s="3">
        <f t="shared" si="271"/>
        <v>0</v>
      </c>
      <c r="GF337" s="3">
        <f t="shared" si="271"/>
        <v>0</v>
      </c>
      <c r="GG337" s="3">
        <f t="shared" si="271"/>
        <v>0</v>
      </c>
      <c r="GH337" s="3">
        <f t="shared" si="271"/>
        <v>0</v>
      </c>
      <c r="GI337" s="3">
        <f t="shared" si="271"/>
        <v>0</v>
      </c>
      <c r="GJ337" s="3">
        <f t="shared" si="271"/>
        <v>0</v>
      </c>
      <c r="GK337" s="3">
        <f t="shared" si="271"/>
        <v>0</v>
      </c>
      <c r="GL337" s="3">
        <f t="shared" si="271"/>
        <v>0</v>
      </c>
      <c r="GM337" s="3">
        <f t="shared" si="271"/>
        <v>0</v>
      </c>
      <c r="GN337" s="3">
        <f t="shared" si="271"/>
        <v>0</v>
      </c>
      <c r="GO337" s="3">
        <f t="shared" si="271"/>
        <v>0</v>
      </c>
      <c r="GP337" s="3">
        <f t="shared" si="271"/>
        <v>0</v>
      </c>
      <c r="GQ337" s="3">
        <f t="shared" si="271"/>
        <v>0</v>
      </c>
      <c r="GR337" s="3">
        <f t="shared" si="271"/>
        <v>0</v>
      </c>
      <c r="GS337" s="3">
        <f t="shared" si="271"/>
        <v>0</v>
      </c>
      <c r="GT337" s="3">
        <f t="shared" si="271"/>
        <v>0</v>
      </c>
      <c r="GU337" s="3">
        <f t="shared" si="271"/>
        <v>0</v>
      </c>
      <c r="GV337" s="3">
        <f t="shared" si="271"/>
        <v>0</v>
      </c>
      <c r="GW337" s="3">
        <f t="shared" si="271"/>
        <v>0</v>
      </c>
      <c r="GX337" s="3">
        <f t="shared" si="271"/>
        <v>0</v>
      </c>
    </row>
    <row r="339" spans="1:245" x14ac:dyDescent="0.2">
      <c r="A339">
        <v>17</v>
      </c>
      <c r="B339">
        <v>1</v>
      </c>
      <c r="D339">
        <f>ROW(EtalonRes!A175)</f>
        <v>175</v>
      </c>
      <c r="E339" t="s">
        <v>3</v>
      </c>
      <c r="F339" t="s">
        <v>299</v>
      </c>
      <c r="G339" t="s">
        <v>300</v>
      </c>
      <c r="H339" t="s">
        <v>301</v>
      </c>
      <c r="I339">
        <v>4</v>
      </c>
      <c r="J339">
        <v>0</v>
      </c>
      <c r="K339">
        <v>4</v>
      </c>
      <c r="O339">
        <f t="shared" ref="O339:O351" si="272">ROUND(CP339,2)</f>
        <v>66551.679999999993</v>
      </c>
      <c r="P339">
        <f t="shared" ref="P339:P351" si="273">ROUND(CQ339*I339,2)</f>
        <v>45.36</v>
      </c>
      <c r="Q339">
        <f t="shared" ref="Q339:Q351" si="274">ROUND(CR339*I339,2)</f>
        <v>29719.119999999999</v>
      </c>
      <c r="R339">
        <f t="shared" ref="R339:R351" si="275">ROUND(CS339*I339,2)</f>
        <v>18708.16</v>
      </c>
      <c r="S339">
        <f t="shared" ref="S339:S351" si="276">ROUND(CT339*I339,2)</f>
        <v>36787.199999999997</v>
      </c>
      <c r="T339">
        <f t="shared" ref="T339:T351" si="277">ROUND(CU339*I339,2)</f>
        <v>0</v>
      </c>
      <c r="U339">
        <f t="shared" ref="U339:U351" si="278">CV339*I339</f>
        <v>60.48</v>
      </c>
      <c r="V339">
        <f t="shared" ref="V339:V351" si="279">CW339*I339</f>
        <v>0</v>
      </c>
      <c r="W339">
        <f t="shared" ref="W339:W351" si="280">ROUND(CX339*I339,2)</f>
        <v>0</v>
      </c>
      <c r="X339">
        <f t="shared" ref="X339:X351" si="281">ROUND(CY339,2)</f>
        <v>25751.040000000001</v>
      </c>
      <c r="Y339">
        <f t="shared" ref="Y339:Y351" si="282">ROUND(CZ339,2)</f>
        <v>3678.72</v>
      </c>
      <c r="AA339">
        <v>-1</v>
      </c>
      <c r="AB339">
        <f t="shared" ref="AB339:AB351" si="283">ROUND((AC339+AD339+AF339),6)</f>
        <v>16637.919999999998</v>
      </c>
      <c r="AC339">
        <f>ROUND(((ES339*2)),6)</f>
        <v>11.34</v>
      </c>
      <c r="AD339">
        <f>ROUND(((((ET339*2))-((EU339*2)))+AE339),6)</f>
        <v>7429.78</v>
      </c>
      <c r="AE339">
        <f>ROUND(((EU339*2)),6)</f>
        <v>4677.04</v>
      </c>
      <c r="AF339">
        <f>ROUND(((EV339*2)),6)</f>
        <v>9196.7999999999993</v>
      </c>
      <c r="AG339">
        <f t="shared" ref="AG339:AG351" si="284">ROUND((AP339),6)</f>
        <v>0</v>
      </c>
      <c r="AH339">
        <f>((EW339*2))</f>
        <v>15.12</v>
      </c>
      <c r="AI339">
        <f>((EX339*2))</f>
        <v>0</v>
      </c>
      <c r="AJ339">
        <f t="shared" ref="AJ339:AJ351" si="285">(AS339)</f>
        <v>0</v>
      </c>
      <c r="AK339">
        <v>8318.9599999999991</v>
      </c>
      <c r="AL339">
        <v>5.67</v>
      </c>
      <c r="AM339">
        <v>3714.89</v>
      </c>
      <c r="AN339">
        <v>2338.52</v>
      </c>
      <c r="AO339">
        <v>4598.3999999999996</v>
      </c>
      <c r="AP339">
        <v>0</v>
      </c>
      <c r="AQ339">
        <v>7.56</v>
      </c>
      <c r="AR339">
        <v>0</v>
      </c>
      <c r="AS339">
        <v>0</v>
      </c>
      <c r="AT339">
        <v>70</v>
      </c>
      <c r="AU339">
        <v>10</v>
      </c>
      <c r="AV339">
        <v>1</v>
      </c>
      <c r="AW339">
        <v>1</v>
      </c>
      <c r="AZ339">
        <v>1</v>
      </c>
      <c r="BA339">
        <v>1</v>
      </c>
      <c r="BB339">
        <v>1</v>
      </c>
      <c r="BC339">
        <v>1</v>
      </c>
      <c r="BD339" t="s">
        <v>3</v>
      </c>
      <c r="BE339" t="s">
        <v>3</v>
      </c>
      <c r="BF339" t="s">
        <v>3</v>
      </c>
      <c r="BG339" t="s">
        <v>3</v>
      </c>
      <c r="BH339">
        <v>0</v>
      </c>
      <c r="BI339">
        <v>4</v>
      </c>
      <c r="BJ339" t="s">
        <v>302</v>
      </c>
      <c r="BM339">
        <v>0</v>
      </c>
      <c r="BN339">
        <v>0</v>
      </c>
      <c r="BO339" t="s">
        <v>3</v>
      </c>
      <c r="BP339">
        <v>0</v>
      </c>
      <c r="BQ339">
        <v>1</v>
      </c>
      <c r="BR339">
        <v>0</v>
      </c>
      <c r="BS339">
        <v>1</v>
      </c>
      <c r="BT339">
        <v>1</v>
      </c>
      <c r="BU339">
        <v>1</v>
      </c>
      <c r="BV339">
        <v>1</v>
      </c>
      <c r="BW339">
        <v>1</v>
      </c>
      <c r="BX339">
        <v>1</v>
      </c>
      <c r="BY339" t="s">
        <v>3</v>
      </c>
      <c r="BZ339">
        <v>70</v>
      </c>
      <c r="CA339">
        <v>10</v>
      </c>
      <c r="CB339" t="s">
        <v>3</v>
      </c>
      <c r="CE339">
        <v>0</v>
      </c>
      <c r="CF339">
        <v>0</v>
      </c>
      <c r="CG339">
        <v>0</v>
      </c>
      <c r="CM339">
        <v>0</v>
      </c>
      <c r="CN339" t="s">
        <v>3</v>
      </c>
      <c r="CO339">
        <v>0</v>
      </c>
      <c r="CP339">
        <f t="shared" ref="CP339:CP351" si="286">(P339+Q339+S339)</f>
        <v>66551.679999999993</v>
      </c>
      <c r="CQ339">
        <f t="shared" ref="CQ339:CQ351" si="287">(AC339*BC339*AW339)</f>
        <v>11.34</v>
      </c>
      <c r="CR339">
        <f>(((((ET339*2))*BB339-((EU339*2))*BS339)+AE339*BS339)*AV339)</f>
        <v>7429.78</v>
      </c>
      <c r="CS339">
        <f t="shared" ref="CS339:CS351" si="288">(AE339*BS339*AV339)</f>
        <v>4677.04</v>
      </c>
      <c r="CT339">
        <f t="shared" ref="CT339:CT351" si="289">(AF339*BA339*AV339)</f>
        <v>9196.7999999999993</v>
      </c>
      <c r="CU339">
        <f t="shared" ref="CU339:CU351" si="290">AG339</f>
        <v>0</v>
      </c>
      <c r="CV339">
        <f t="shared" ref="CV339:CV351" si="291">(AH339*AV339)</f>
        <v>15.12</v>
      </c>
      <c r="CW339">
        <f t="shared" ref="CW339:CW351" si="292">AI339</f>
        <v>0</v>
      </c>
      <c r="CX339">
        <f t="shared" ref="CX339:CX351" si="293">AJ339</f>
        <v>0</v>
      </c>
      <c r="CY339">
        <f t="shared" ref="CY339:CY351" si="294">((S339*BZ339)/100)</f>
        <v>25751.040000000001</v>
      </c>
      <c r="CZ339">
        <f t="shared" ref="CZ339:CZ351" si="295">((S339*CA339)/100)</f>
        <v>3678.72</v>
      </c>
      <c r="DC339" t="s">
        <v>3</v>
      </c>
      <c r="DD339" t="s">
        <v>45</v>
      </c>
      <c r="DE339" t="s">
        <v>45</v>
      </c>
      <c r="DF339" t="s">
        <v>45</v>
      </c>
      <c r="DG339" t="s">
        <v>45</v>
      </c>
      <c r="DH339" t="s">
        <v>3</v>
      </c>
      <c r="DI339" t="s">
        <v>45</v>
      </c>
      <c r="DJ339" t="s">
        <v>45</v>
      </c>
      <c r="DK339" t="s">
        <v>3</v>
      </c>
      <c r="DL339" t="s">
        <v>3</v>
      </c>
      <c r="DM339" t="s">
        <v>3</v>
      </c>
      <c r="DN339">
        <v>0</v>
      </c>
      <c r="DO339">
        <v>0</v>
      </c>
      <c r="DP339">
        <v>1</v>
      </c>
      <c r="DQ339">
        <v>1</v>
      </c>
      <c r="DU339">
        <v>1013</v>
      </c>
      <c r="DV339" t="s">
        <v>301</v>
      </c>
      <c r="DW339" t="s">
        <v>301</v>
      </c>
      <c r="DX339">
        <v>1</v>
      </c>
      <c r="DZ339" t="s">
        <v>3</v>
      </c>
      <c r="EA339" t="s">
        <v>3</v>
      </c>
      <c r="EB339" t="s">
        <v>3</v>
      </c>
      <c r="EC339" t="s">
        <v>3</v>
      </c>
      <c r="EE339">
        <v>1441815344</v>
      </c>
      <c r="EF339">
        <v>1</v>
      </c>
      <c r="EG339" t="s">
        <v>21</v>
      </c>
      <c r="EH339">
        <v>0</v>
      </c>
      <c r="EI339" t="s">
        <v>3</v>
      </c>
      <c r="EJ339">
        <v>4</v>
      </c>
      <c r="EK339">
        <v>0</v>
      </c>
      <c r="EL339" t="s">
        <v>22</v>
      </c>
      <c r="EM339" t="s">
        <v>23</v>
      </c>
      <c r="EO339" t="s">
        <v>3</v>
      </c>
      <c r="EQ339">
        <v>1311744</v>
      </c>
      <c r="ER339">
        <v>8318.9599999999991</v>
      </c>
      <c r="ES339">
        <v>5.67</v>
      </c>
      <c r="ET339">
        <v>3714.89</v>
      </c>
      <c r="EU339">
        <v>2338.52</v>
      </c>
      <c r="EV339">
        <v>4598.3999999999996</v>
      </c>
      <c r="EW339">
        <v>7.56</v>
      </c>
      <c r="EX339">
        <v>0</v>
      </c>
      <c r="EY339">
        <v>0</v>
      </c>
      <c r="FQ339">
        <v>0</v>
      </c>
      <c r="FR339">
        <f t="shared" ref="FR339:FR351" si="296">ROUND(IF(BI339=3,GM339,0),2)</f>
        <v>0</v>
      </c>
      <c r="FS339">
        <v>0</v>
      </c>
      <c r="FX339">
        <v>70</v>
      </c>
      <c r="FY339">
        <v>10</v>
      </c>
      <c r="GA339" t="s">
        <v>3</v>
      </c>
      <c r="GD339">
        <v>0</v>
      </c>
      <c r="GF339">
        <v>1801048025</v>
      </c>
      <c r="GG339">
        <v>2</v>
      </c>
      <c r="GH339">
        <v>1</v>
      </c>
      <c r="GI339">
        <v>-2</v>
      </c>
      <c r="GJ339">
        <v>0</v>
      </c>
      <c r="GK339">
        <f>ROUND(R339*(R12)/100,2)</f>
        <v>20204.810000000001</v>
      </c>
      <c r="GL339">
        <f t="shared" ref="GL339:GL351" si="297">ROUND(IF(AND(BH339=3,BI339=3,FS339&lt;&gt;0),P339,0),2)</f>
        <v>0</v>
      </c>
      <c r="GM339">
        <f t="shared" ref="GM339:GM351" si="298">ROUND(O339+X339+Y339+GK339,2)+GX339</f>
        <v>116186.25</v>
      </c>
      <c r="GN339">
        <f t="shared" ref="GN339:GN351" si="299">IF(OR(BI339=0,BI339=1),GM339-GX339,0)</f>
        <v>0</v>
      </c>
      <c r="GO339">
        <f t="shared" ref="GO339:GO351" si="300">IF(BI339=2,GM339-GX339,0)</f>
        <v>0</v>
      </c>
      <c r="GP339">
        <f t="shared" ref="GP339:GP351" si="301">IF(BI339=4,GM339-GX339,0)</f>
        <v>116186.25</v>
      </c>
      <c r="GR339">
        <v>0</v>
      </c>
      <c r="GS339">
        <v>3</v>
      </c>
      <c r="GT339">
        <v>0</v>
      </c>
      <c r="GU339" t="s">
        <v>3</v>
      </c>
      <c r="GV339">
        <f t="shared" ref="GV339:GV351" si="302">ROUND((GT339),6)</f>
        <v>0</v>
      </c>
      <c r="GW339">
        <v>1</v>
      </c>
      <c r="GX339">
        <f t="shared" ref="GX339:GX351" si="303">ROUND(HC339*I339,2)</f>
        <v>0</v>
      </c>
      <c r="HA339">
        <v>0</v>
      </c>
      <c r="HB339">
        <v>0</v>
      </c>
      <c r="HC339">
        <f t="shared" ref="HC339:HC351" si="304">GV339*GW339</f>
        <v>0</v>
      </c>
      <c r="HE339" t="s">
        <v>3</v>
      </c>
      <c r="HF339" t="s">
        <v>3</v>
      </c>
      <c r="HM339" t="s">
        <v>3</v>
      </c>
      <c r="HN339" t="s">
        <v>3</v>
      </c>
      <c r="HO339" t="s">
        <v>3</v>
      </c>
      <c r="HP339" t="s">
        <v>3</v>
      </c>
      <c r="HQ339" t="s">
        <v>3</v>
      </c>
      <c r="IK339">
        <v>0</v>
      </c>
    </row>
    <row r="340" spans="1:245" x14ac:dyDescent="0.2">
      <c r="A340">
        <v>17</v>
      </c>
      <c r="B340">
        <v>1</v>
      </c>
      <c r="D340">
        <f>ROW(EtalonRes!A177)</f>
        <v>177</v>
      </c>
      <c r="E340" t="s">
        <v>3</v>
      </c>
      <c r="F340" t="s">
        <v>303</v>
      </c>
      <c r="G340" t="s">
        <v>304</v>
      </c>
      <c r="H340" t="s">
        <v>301</v>
      </c>
      <c r="I340">
        <v>4</v>
      </c>
      <c r="J340">
        <v>0</v>
      </c>
      <c r="K340">
        <v>4</v>
      </c>
      <c r="O340">
        <f t="shared" si="272"/>
        <v>7963.92</v>
      </c>
      <c r="P340">
        <f t="shared" si="273"/>
        <v>1.04</v>
      </c>
      <c r="Q340">
        <f t="shared" si="274"/>
        <v>0</v>
      </c>
      <c r="R340">
        <f t="shared" si="275"/>
        <v>0</v>
      </c>
      <c r="S340">
        <f t="shared" si="276"/>
        <v>7962.88</v>
      </c>
      <c r="T340">
        <f t="shared" si="277"/>
        <v>0</v>
      </c>
      <c r="U340">
        <f t="shared" si="278"/>
        <v>12</v>
      </c>
      <c r="V340">
        <f t="shared" si="279"/>
        <v>0</v>
      </c>
      <c r="W340">
        <f t="shared" si="280"/>
        <v>0</v>
      </c>
      <c r="X340">
        <f t="shared" si="281"/>
        <v>5574.02</v>
      </c>
      <c r="Y340">
        <f t="shared" si="282"/>
        <v>796.29</v>
      </c>
      <c r="AA340">
        <v>-1</v>
      </c>
      <c r="AB340">
        <f t="shared" si="283"/>
        <v>1990.98</v>
      </c>
      <c r="AC340">
        <f>ROUND(((ES340*2)),6)</f>
        <v>0.26</v>
      </c>
      <c r="AD340">
        <f>ROUND(((((ET340*2))-((EU340*2)))+AE340),6)</f>
        <v>0</v>
      </c>
      <c r="AE340">
        <f>ROUND(((EU340*2)),6)</f>
        <v>0</v>
      </c>
      <c r="AF340">
        <f>ROUND(((EV340*2)),6)</f>
        <v>1990.72</v>
      </c>
      <c r="AG340">
        <f t="shared" si="284"/>
        <v>0</v>
      </c>
      <c r="AH340">
        <f>((EW340*2))</f>
        <v>3</v>
      </c>
      <c r="AI340">
        <f>((EX340*2))</f>
        <v>0</v>
      </c>
      <c r="AJ340">
        <f t="shared" si="285"/>
        <v>0</v>
      </c>
      <c r="AK340">
        <v>995.49</v>
      </c>
      <c r="AL340">
        <v>0.13</v>
      </c>
      <c r="AM340">
        <v>0</v>
      </c>
      <c r="AN340">
        <v>0</v>
      </c>
      <c r="AO340">
        <v>995.36</v>
      </c>
      <c r="AP340">
        <v>0</v>
      </c>
      <c r="AQ340">
        <v>1.5</v>
      </c>
      <c r="AR340">
        <v>0</v>
      </c>
      <c r="AS340">
        <v>0</v>
      </c>
      <c r="AT340">
        <v>70</v>
      </c>
      <c r="AU340">
        <v>10</v>
      </c>
      <c r="AV340">
        <v>1</v>
      </c>
      <c r="AW340">
        <v>1</v>
      </c>
      <c r="AZ340">
        <v>1</v>
      </c>
      <c r="BA340">
        <v>1</v>
      </c>
      <c r="BB340">
        <v>1</v>
      </c>
      <c r="BC340">
        <v>1</v>
      </c>
      <c r="BD340" t="s">
        <v>3</v>
      </c>
      <c r="BE340" t="s">
        <v>3</v>
      </c>
      <c r="BF340" t="s">
        <v>3</v>
      </c>
      <c r="BG340" t="s">
        <v>3</v>
      </c>
      <c r="BH340">
        <v>0</v>
      </c>
      <c r="BI340">
        <v>4</v>
      </c>
      <c r="BJ340" t="s">
        <v>305</v>
      </c>
      <c r="BM340">
        <v>0</v>
      </c>
      <c r="BN340">
        <v>0</v>
      </c>
      <c r="BO340" t="s">
        <v>3</v>
      </c>
      <c r="BP340">
        <v>0</v>
      </c>
      <c r="BQ340">
        <v>1</v>
      </c>
      <c r="BR340">
        <v>0</v>
      </c>
      <c r="BS340">
        <v>1</v>
      </c>
      <c r="BT340">
        <v>1</v>
      </c>
      <c r="BU340">
        <v>1</v>
      </c>
      <c r="BV340">
        <v>1</v>
      </c>
      <c r="BW340">
        <v>1</v>
      </c>
      <c r="BX340">
        <v>1</v>
      </c>
      <c r="BY340" t="s">
        <v>3</v>
      </c>
      <c r="BZ340">
        <v>70</v>
      </c>
      <c r="CA340">
        <v>10</v>
      </c>
      <c r="CB340" t="s">
        <v>3</v>
      </c>
      <c r="CE340">
        <v>0</v>
      </c>
      <c r="CF340">
        <v>0</v>
      </c>
      <c r="CG340">
        <v>0</v>
      </c>
      <c r="CM340">
        <v>0</v>
      </c>
      <c r="CN340" t="s">
        <v>3</v>
      </c>
      <c r="CO340">
        <v>0</v>
      </c>
      <c r="CP340">
        <f t="shared" si="286"/>
        <v>7963.92</v>
      </c>
      <c r="CQ340">
        <f t="shared" si="287"/>
        <v>0.26</v>
      </c>
      <c r="CR340">
        <f>(((((ET340*2))*BB340-((EU340*2))*BS340)+AE340*BS340)*AV340)</f>
        <v>0</v>
      </c>
      <c r="CS340">
        <f t="shared" si="288"/>
        <v>0</v>
      </c>
      <c r="CT340">
        <f t="shared" si="289"/>
        <v>1990.72</v>
      </c>
      <c r="CU340">
        <f t="shared" si="290"/>
        <v>0</v>
      </c>
      <c r="CV340">
        <f t="shared" si="291"/>
        <v>3</v>
      </c>
      <c r="CW340">
        <f t="shared" si="292"/>
        <v>0</v>
      </c>
      <c r="CX340">
        <f t="shared" si="293"/>
        <v>0</v>
      </c>
      <c r="CY340">
        <f t="shared" si="294"/>
        <v>5574.0159999999996</v>
      </c>
      <c r="CZ340">
        <f t="shared" si="295"/>
        <v>796.28800000000001</v>
      </c>
      <c r="DC340" t="s">
        <v>3</v>
      </c>
      <c r="DD340" t="s">
        <v>45</v>
      </c>
      <c r="DE340" t="s">
        <v>45</v>
      </c>
      <c r="DF340" t="s">
        <v>45</v>
      </c>
      <c r="DG340" t="s">
        <v>45</v>
      </c>
      <c r="DH340" t="s">
        <v>3</v>
      </c>
      <c r="DI340" t="s">
        <v>45</v>
      </c>
      <c r="DJ340" t="s">
        <v>45</v>
      </c>
      <c r="DK340" t="s">
        <v>3</v>
      </c>
      <c r="DL340" t="s">
        <v>3</v>
      </c>
      <c r="DM340" t="s">
        <v>3</v>
      </c>
      <c r="DN340">
        <v>0</v>
      </c>
      <c r="DO340">
        <v>0</v>
      </c>
      <c r="DP340">
        <v>1</v>
      </c>
      <c r="DQ340">
        <v>1</v>
      </c>
      <c r="DU340">
        <v>1013</v>
      </c>
      <c r="DV340" t="s">
        <v>301</v>
      </c>
      <c r="DW340" t="s">
        <v>301</v>
      </c>
      <c r="DX340">
        <v>1</v>
      </c>
      <c r="DZ340" t="s">
        <v>3</v>
      </c>
      <c r="EA340" t="s">
        <v>3</v>
      </c>
      <c r="EB340" t="s">
        <v>3</v>
      </c>
      <c r="EC340" t="s">
        <v>3</v>
      </c>
      <c r="EE340">
        <v>1441815344</v>
      </c>
      <c r="EF340">
        <v>1</v>
      </c>
      <c r="EG340" t="s">
        <v>21</v>
      </c>
      <c r="EH340">
        <v>0</v>
      </c>
      <c r="EI340" t="s">
        <v>3</v>
      </c>
      <c r="EJ340">
        <v>4</v>
      </c>
      <c r="EK340">
        <v>0</v>
      </c>
      <c r="EL340" t="s">
        <v>22</v>
      </c>
      <c r="EM340" t="s">
        <v>23</v>
      </c>
      <c r="EO340" t="s">
        <v>3</v>
      </c>
      <c r="EQ340">
        <v>1024</v>
      </c>
      <c r="ER340">
        <v>995.49</v>
      </c>
      <c r="ES340">
        <v>0.13</v>
      </c>
      <c r="ET340">
        <v>0</v>
      </c>
      <c r="EU340">
        <v>0</v>
      </c>
      <c r="EV340">
        <v>995.36</v>
      </c>
      <c r="EW340">
        <v>1.5</v>
      </c>
      <c r="EX340">
        <v>0</v>
      </c>
      <c r="EY340">
        <v>0</v>
      </c>
      <c r="FQ340">
        <v>0</v>
      </c>
      <c r="FR340">
        <f t="shared" si="296"/>
        <v>0</v>
      </c>
      <c r="FS340">
        <v>0</v>
      </c>
      <c r="FX340">
        <v>70</v>
      </c>
      <c r="FY340">
        <v>10</v>
      </c>
      <c r="GA340" t="s">
        <v>3</v>
      </c>
      <c r="GD340">
        <v>0</v>
      </c>
      <c r="GF340">
        <v>1316401234</v>
      </c>
      <c r="GG340">
        <v>2</v>
      </c>
      <c r="GH340">
        <v>1</v>
      </c>
      <c r="GI340">
        <v>-2</v>
      </c>
      <c r="GJ340">
        <v>0</v>
      </c>
      <c r="GK340">
        <f>ROUND(R340*(R12)/100,2)</f>
        <v>0</v>
      </c>
      <c r="GL340">
        <f t="shared" si="297"/>
        <v>0</v>
      </c>
      <c r="GM340">
        <f t="shared" si="298"/>
        <v>14334.23</v>
      </c>
      <c r="GN340">
        <f t="shared" si="299"/>
        <v>0</v>
      </c>
      <c r="GO340">
        <f t="shared" si="300"/>
        <v>0</v>
      </c>
      <c r="GP340">
        <f t="shared" si="301"/>
        <v>14334.23</v>
      </c>
      <c r="GR340">
        <v>0</v>
      </c>
      <c r="GS340">
        <v>3</v>
      </c>
      <c r="GT340">
        <v>0</v>
      </c>
      <c r="GU340" t="s">
        <v>3</v>
      </c>
      <c r="GV340">
        <f t="shared" si="302"/>
        <v>0</v>
      </c>
      <c r="GW340">
        <v>1</v>
      </c>
      <c r="GX340">
        <f t="shared" si="303"/>
        <v>0</v>
      </c>
      <c r="HA340">
        <v>0</v>
      </c>
      <c r="HB340">
        <v>0</v>
      </c>
      <c r="HC340">
        <f t="shared" si="304"/>
        <v>0</v>
      </c>
      <c r="HE340" t="s">
        <v>3</v>
      </c>
      <c r="HF340" t="s">
        <v>3</v>
      </c>
      <c r="HM340" t="s">
        <v>3</v>
      </c>
      <c r="HN340" t="s">
        <v>3</v>
      </c>
      <c r="HO340" t="s">
        <v>3</v>
      </c>
      <c r="HP340" t="s">
        <v>3</v>
      </c>
      <c r="HQ340" t="s">
        <v>3</v>
      </c>
      <c r="IK340">
        <v>0</v>
      </c>
    </row>
    <row r="341" spans="1:245" x14ac:dyDescent="0.2">
      <c r="A341">
        <v>17</v>
      </c>
      <c r="B341">
        <v>1</v>
      </c>
      <c r="D341">
        <f>ROW(EtalonRes!A180)</f>
        <v>180</v>
      </c>
      <c r="E341" t="s">
        <v>3</v>
      </c>
      <c r="F341" t="s">
        <v>306</v>
      </c>
      <c r="G341" t="s">
        <v>307</v>
      </c>
      <c r="H341" t="s">
        <v>301</v>
      </c>
      <c r="I341">
        <v>4</v>
      </c>
      <c r="J341">
        <v>0</v>
      </c>
      <c r="K341">
        <v>4</v>
      </c>
      <c r="O341">
        <f t="shared" si="272"/>
        <v>21206.880000000001</v>
      </c>
      <c r="P341">
        <f t="shared" si="273"/>
        <v>25.56</v>
      </c>
      <c r="Q341">
        <f t="shared" si="274"/>
        <v>0</v>
      </c>
      <c r="R341">
        <f t="shared" si="275"/>
        <v>0</v>
      </c>
      <c r="S341">
        <f t="shared" si="276"/>
        <v>21181.32</v>
      </c>
      <c r="T341">
        <f t="shared" si="277"/>
        <v>0</v>
      </c>
      <c r="U341">
        <f t="shared" si="278"/>
        <v>31.92</v>
      </c>
      <c r="V341">
        <f t="shared" si="279"/>
        <v>0</v>
      </c>
      <c r="W341">
        <f t="shared" si="280"/>
        <v>0</v>
      </c>
      <c r="X341">
        <f t="shared" si="281"/>
        <v>14826.92</v>
      </c>
      <c r="Y341">
        <f t="shared" si="282"/>
        <v>2118.13</v>
      </c>
      <c r="AA341">
        <v>-1</v>
      </c>
      <c r="AB341">
        <f t="shared" si="283"/>
        <v>5301.72</v>
      </c>
      <c r="AC341">
        <f>ROUND((ES341),6)</f>
        <v>6.39</v>
      </c>
      <c r="AD341">
        <f>ROUND((((ET341)-(EU341))+AE341),6)</f>
        <v>0</v>
      </c>
      <c r="AE341">
        <f>ROUND((EU341),6)</f>
        <v>0</v>
      </c>
      <c r="AF341">
        <f>ROUND((EV341),6)</f>
        <v>5295.33</v>
      </c>
      <c r="AG341">
        <f t="shared" si="284"/>
        <v>0</v>
      </c>
      <c r="AH341">
        <f>(EW341)</f>
        <v>7.98</v>
      </c>
      <c r="AI341">
        <f>(EX341)</f>
        <v>0</v>
      </c>
      <c r="AJ341">
        <f t="shared" si="285"/>
        <v>0</v>
      </c>
      <c r="AK341">
        <v>5301.72</v>
      </c>
      <c r="AL341">
        <v>6.39</v>
      </c>
      <c r="AM341">
        <v>0</v>
      </c>
      <c r="AN341">
        <v>0</v>
      </c>
      <c r="AO341">
        <v>5295.33</v>
      </c>
      <c r="AP341">
        <v>0</v>
      </c>
      <c r="AQ341">
        <v>7.98</v>
      </c>
      <c r="AR341">
        <v>0</v>
      </c>
      <c r="AS341">
        <v>0</v>
      </c>
      <c r="AT341">
        <v>70</v>
      </c>
      <c r="AU341">
        <v>10</v>
      </c>
      <c r="AV341">
        <v>1</v>
      </c>
      <c r="AW341">
        <v>1</v>
      </c>
      <c r="AZ341">
        <v>1</v>
      </c>
      <c r="BA341">
        <v>1</v>
      </c>
      <c r="BB341">
        <v>1</v>
      </c>
      <c r="BC341">
        <v>1</v>
      </c>
      <c r="BD341" t="s">
        <v>3</v>
      </c>
      <c r="BE341" t="s">
        <v>3</v>
      </c>
      <c r="BF341" t="s">
        <v>3</v>
      </c>
      <c r="BG341" t="s">
        <v>3</v>
      </c>
      <c r="BH341">
        <v>0</v>
      </c>
      <c r="BI341">
        <v>4</v>
      </c>
      <c r="BJ341" t="s">
        <v>308</v>
      </c>
      <c r="BM341">
        <v>0</v>
      </c>
      <c r="BN341">
        <v>0</v>
      </c>
      <c r="BO341" t="s">
        <v>3</v>
      </c>
      <c r="BP341">
        <v>0</v>
      </c>
      <c r="BQ341">
        <v>1</v>
      </c>
      <c r="BR341">
        <v>0</v>
      </c>
      <c r="BS341">
        <v>1</v>
      </c>
      <c r="BT341">
        <v>1</v>
      </c>
      <c r="BU341">
        <v>1</v>
      </c>
      <c r="BV341">
        <v>1</v>
      </c>
      <c r="BW341">
        <v>1</v>
      </c>
      <c r="BX341">
        <v>1</v>
      </c>
      <c r="BY341" t="s">
        <v>3</v>
      </c>
      <c r="BZ341">
        <v>70</v>
      </c>
      <c r="CA341">
        <v>10</v>
      </c>
      <c r="CB341" t="s">
        <v>3</v>
      </c>
      <c r="CE341">
        <v>0</v>
      </c>
      <c r="CF341">
        <v>0</v>
      </c>
      <c r="CG341">
        <v>0</v>
      </c>
      <c r="CM341">
        <v>0</v>
      </c>
      <c r="CN341" t="s">
        <v>3</v>
      </c>
      <c r="CO341">
        <v>0</v>
      </c>
      <c r="CP341">
        <f t="shared" si="286"/>
        <v>21206.880000000001</v>
      </c>
      <c r="CQ341">
        <f t="shared" si="287"/>
        <v>6.39</v>
      </c>
      <c r="CR341">
        <f>((((ET341)*BB341-(EU341)*BS341)+AE341*BS341)*AV341)</f>
        <v>0</v>
      </c>
      <c r="CS341">
        <f t="shared" si="288"/>
        <v>0</v>
      </c>
      <c r="CT341">
        <f t="shared" si="289"/>
        <v>5295.33</v>
      </c>
      <c r="CU341">
        <f t="shared" si="290"/>
        <v>0</v>
      </c>
      <c r="CV341">
        <f t="shared" si="291"/>
        <v>7.98</v>
      </c>
      <c r="CW341">
        <f t="shared" si="292"/>
        <v>0</v>
      </c>
      <c r="CX341">
        <f t="shared" si="293"/>
        <v>0</v>
      </c>
      <c r="CY341">
        <f t="shared" si="294"/>
        <v>14826.923999999999</v>
      </c>
      <c r="CZ341">
        <f t="shared" si="295"/>
        <v>2118.1320000000001</v>
      </c>
      <c r="DC341" t="s">
        <v>3</v>
      </c>
      <c r="DD341" t="s">
        <v>3</v>
      </c>
      <c r="DE341" t="s">
        <v>3</v>
      </c>
      <c r="DF341" t="s">
        <v>3</v>
      </c>
      <c r="DG341" t="s">
        <v>3</v>
      </c>
      <c r="DH341" t="s">
        <v>3</v>
      </c>
      <c r="DI341" t="s">
        <v>3</v>
      </c>
      <c r="DJ341" t="s">
        <v>3</v>
      </c>
      <c r="DK341" t="s">
        <v>3</v>
      </c>
      <c r="DL341" t="s">
        <v>3</v>
      </c>
      <c r="DM341" t="s">
        <v>3</v>
      </c>
      <c r="DN341">
        <v>0</v>
      </c>
      <c r="DO341">
        <v>0</v>
      </c>
      <c r="DP341">
        <v>1</v>
      </c>
      <c r="DQ341">
        <v>1</v>
      </c>
      <c r="DU341">
        <v>1013</v>
      </c>
      <c r="DV341" t="s">
        <v>301</v>
      </c>
      <c r="DW341" t="s">
        <v>301</v>
      </c>
      <c r="DX341">
        <v>1</v>
      </c>
      <c r="DZ341" t="s">
        <v>3</v>
      </c>
      <c r="EA341" t="s">
        <v>3</v>
      </c>
      <c r="EB341" t="s">
        <v>3</v>
      </c>
      <c r="EC341" t="s">
        <v>3</v>
      </c>
      <c r="EE341">
        <v>1441815344</v>
      </c>
      <c r="EF341">
        <v>1</v>
      </c>
      <c r="EG341" t="s">
        <v>21</v>
      </c>
      <c r="EH341">
        <v>0</v>
      </c>
      <c r="EI341" t="s">
        <v>3</v>
      </c>
      <c r="EJ341">
        <v>4</v>
      </c>
      <c r="EK341">
        <v>0</v>
      </c>
      <c r="EL341" t="s">
        <v>22</v>
      </c>
      <c r="EM341" t="s">
        <v>23</v>
      </c>
      <c r="EO341" t="s">
        <v>3</v>
      </c>
      <c r="EQ341">
        <v>1311744</v>
      </c>
      <c r="ER341">
        <v>5301.72</v>
      </c>
      <c r="ES341">
        <v>6.39</v>
      </c>
      <c r="ET341">
        <v>0</v>
      </c>
      <c r="EU341">
        <v>0</v>
      </c>
      <c r="EV341">
        <v>5295.33</v>
      </c>
      <c r="EW341">
        <v>7.98</v>
      </c>
      <c r="EX341">
        <v>0</v>
      </c>
      <c r="EY341">
        <v>0</v>
      </c>
      <c r="FQ341">
        <v>0</v>
      </c>
      <c r="FR341">
        <f t="shared" si="296"/>
        <v>0</v>
      </c>
      <c r="FS341">
        <v>0</v>
      </c>
      <c r="FX341">
        <v>70</v>
      </c>
      <c r="FY341">
        <v>10</v>
      </c>
      <c r="GA341" t="s">
        <v>3</v>
      </c>
      <c r="GD341">
        <v>0</v>
      </c>
      <c r="GF341">
        <v>-325709671</v>
      </c>
      <c r="GG341">
        <v>2</v>
      </c>
      <c r="GH341">
        <v>1</v>
      </c>
      <c r="GI341">
        <v>-2</v>
      </c>
      <c r="GJ341">
        <v>0</v>
      </c>
      <c r="GK341">
        <f>ROUND(R341*(R12)/100,2)</f>
        <v>0</v>
      </c>
      <c r="GL341">
        <f t="shared" si="297"/>
        <v>0</v>
      </c>
      <c r="GM341">
        <f t="shared" si="298"/>
        <v>38151.93</v>
      </c>
      <c r="GN341">
        <f t="shared" si="299"/>
        <v>0</v>
      </c>
      <c r="GO341">
        <f t="shared" si="300"/>
        <v>0</v>
      </c>
      <c r="GP341">
        <f t="shared" si="301"/>
        <v>38151.93</v>
      </c>
      <c r="GR341">
        <v>0</v>
      </c>
      <c r="GS341">
        <v>3</v>
      </c>
      <c r="GT341">
        <v>0</v>
      </c>
      <c r="GU341" t="s">
        <v>3</v>
      </c>
      <c r="GV341">
        <f t="shared" si="302"/>
        <v>0</v>
      </c>
      <c r="GW341">
        <v>1</v>
      </c>
      <c r="GX341">
        <f t="shared" si="303"/>
        <v>0</v>
      </c>
      <c r="HA341">
        <v>0</v>
      </c>
      <c r="HB341">
        <v>0</v>
      </c>
      <c r="HC341">
        <f t="shared" si="304"/>
        <v>0</v>
      </c>
      <c r="HE341" t="s">
        <v>3</v>
      </c>
      <c r="HF341" t="s">
        <v>3</v>
      </c>
      <c r="HM341" t="s">
        <v>3</v>
      </c>
      <c r="HN341" t="s">
        <v>3</v>
      </c>
      <c r="HO341" t="s">
        <v>3</v>
      </c>
      <c r="HP341" t="s">
        <v>3</v>
      </c>
      <c r="HQ341" t="s">
        <v>3</v>
      </c>
      <c r="IK341">
        <v>0</v>
      </c>
    </row>
    <row r="342" spans="1:245" x14ac:dyDescent="0.2">
      <c r="A342">
        <v>17</v>
      </c>
      <c r="B342">
        <v>1</v>
      </c>
      <c r="D342">
        <f>ROW(EtalonRes!A182)</f>
        <v>182</v>
      </c>
      <c r="E342" t="s">
        <v>309</v>
      </c>
      <c r="F342" t="s">
        <v>310</v>
      </c>
      <c r="G342" t="s">
        <v>311</v>
      </c>
      <c r="H342" t="s">
        <v>301</v>
      </c>
      <c r="I342">
        <v>4</v>
      </c>
      <c r="J342">
        <v>0</v>
      </c>
      <c r="K342">
        <v>4</v>
      </c>
      <c r="O342">
        <f t="shared" si="272"/>
        <v>14758.96</v>
      </c>
      <c r="P342">
        <f t="shared" si="273"/>
        <v>1.04</v>
      </c>
      <c r="Q342">
        <f t="shared" si="274"/>
        <v>0</v>
      </c>
      <c r="R342">
        <f t="shared" si="275"/>
        <v>0</v>
      </c>
      <c r="S342">
        <f t="shared" si="276"/>
        <v>14757.92</v>
      </c>
      <c r="T342">
        <f t="shared" si="277"/>
        <v>0</v>
      </c>
      <c r="U342">
        <f t="shared" si="278"/>
        <v>22.24</v>
      </c>
      <c r="V342">
        <f t="shared" si="279"/>
        <v>0</v>
      </c>
      <c r="W342">
        <f t="shared" si="280"/>
        <v>0</v>
      </c>
      <c r="X342">
        <f t="shared" si="281"/>
        <v>10330.540000000001</v>
      </c>
      <c r="Y342">
        <f t="shared" si="282"/>
        <v>1475.79</v>
      </c>
      <c r="AA342">
        <v>1470944657</v>
      </c>
      <c r="AB342">
        <f t="shared" si="283"/>
        <v>3689.74</v>
      </c>
      <c r="AC342">
        <f>ROUND(((ES342*2)),6)</f>
        <v>0.26</v>
      </c>
      <c r="AD342">
        <f>ROUND(((((ET342*2))-((EU342*2)))+AE342),6)</f>
        <v>0</v>
      </c>
      <c r="AE342">
        <f t="shared" ref="AE342:AF344" si="305">ROUND(((EU342*2)),6)</f>
        <v>0</v>
      </c>
      <c r="AF342">
        <f t="shared" si="305"/>
        <v>3689.48</v>
      </c>
      <c r="AG342">
        <f t="shared" si="284"/>
        <v>0</v>
      </c>
      <c r="AH342">
        <f t="shared" ref="AH342:AI344" si="306">((EW342*2))</f>
        <v>5.56</v>
      </c>
      <c r="AI342">
        <f t="shared" si="306"/>
        <v>0</v>
      </c>
      <c r="AJ342">
        <f t="shared" si="285"/>
        <v>0</v>
      </c>
      <c r="AK342">
        <v>1844.87</v>
      </c>
      <c r="AL342">
        <v>0.13</v>
      </c>
      <c r="AM342">
        <v>0</v>
      </c>
      <c r="AN342">
        <v>0</v>
      </c>
      <c r="AO342">
        <v>1844.74</v>
      </c>
      <c r="AP342">
        <v>0</v>
      </c>
      <c r="AQ342">
        <v>2.78</v>
      </c>
      <c r="AR342">
        <v>0</v>
      </c>
      <c r="AS342">
        <v>0</v>
      </c>
      <c r="AT342">
        <v>70</v>
      </c>
      <c r="AU342">
        <v>10</v>
      </c>
      <c r="AV342">
        <v>1</v>
      </c>
      <c r="AW342">
        <v>1</v>
      </c>
      <c r="AZ342">
        <v>1</v>
      </c>
      <c r="BA342">
        <v>1</v>
      </c>
      <c r="BB342">
        <v>1</v>
      </c>
      <c r="BC342">
        <v>1</v>
      </c>
      <c r="BD342" t="s">
        <v>3</v>
      </c>
      <c r="BE342" t="s">
        <v>3</v>
      </c>
      <c r="BF342" t="s">
        <v>3</v>
      </c>
      <c r="BG342" t="s">
        <v>3</v>
      </c>
      <c r="BH342">
        <v>0</v>
      </c>
      <c r="BI342">
        <v>4</v>
      </c>
      <c r="BJ342" t="s">
        <v>312</v>
      </c>
      <c r="BM342">
        <v>0</v>
      </c>
      <c r="BN342">
        <v>0</v>
      </c>
      <c r="BO342" t="s">
        <v>3</v>
      </c>
      <c r="BP342">
        <v>0</v>
      </c>
      <c r="BQ342">
        <v>1</v>
      </c>
      <c r="BR342">
        <v>0</v>
      </c>
      <c r="BS342">
        <v>1</v>
      </c>
      <c r="BT342">
        <v>1</v>
      </c>
      <c r="BU342">
        <v>1</v>
      </c>
      <c r="BV342">
        <v>1</v>
      </c>
      <c r="BW342">
        <v>1</v>
      </c>
      <c r="BX342">
        <v>1</v>
      </c>
      <c r="BY342" t="s">
        <v>3</v>
      </c>
      <c r="BZ342">
        <v>70</v>
      </c>
      <c r="CA342">
        <v>10</v>
      </c>
      <c r="CB342" t="s">
        <v>3</v>
      </c>
      <c r="CE342">
        <v>0</v>
      </c>
      <c r="CF342">
        <v>0</v>
      </c>
      <c r="CG342">
        <v>0</v>
      </c>
      <c r="CM342">
        <v>0</v>
      </c>
      <c r="CN342" t="s">
        <v>3</v>
      </c>
      <c r="CO342">
        <v>0</v>
      </c>
      <c r="CP342">
        <f t="shared" si="286"/>
        <v>14758.960000000001</v>
      </c>
      <c r="CQ342">
        <f t="shared" si="287"/>
        <v>0.26</v>
      </c>
      <c r="CR342">
        <f>(((((ET342*2))*BB342-((EU342*2))*BS342)+AE342*BS342)*AV342)</f>
        <v>0</v>
      </c>
      <c r="CS342">
        <f t="shared" si="288"/>
        <v>0</v>
      </c>
      <c r="CT342">
        <f t="shared" si="289"/>
        <v>3689.48</v>
      </c>
      <c r="CU342">
        <f t="shared" si="290"/>
        <v>0</v>
      </c>
      <c r="CV342">
        <f t="shared" si="291"/>
        <v>5.56</v>
      </c>
      <c r="CW342">
        <f t="shared" si="292"/>
        <v>0</v>
      </c>
      <c r="CX342">
        <f t="shared" si="293"/>
        <v>0</v>
      </c>
      <c r="CY342">
        <f t="shared" si="294"/>
        <v>10330.544</v>
      </c>
      <c r="CZ342">
        <f t="shared" si="295"/>
        <v>1475.7920000000001</v>
      </c>
      <c r="DC342" t="s">
        <v>3</v>
      </c>
      <c r="DD342" t="s">
        <v>45</v>
      </c>
      <c r="DE342" t="s">
        <v>45</v>
      </c>
      <c r="DF342" t="s">
        <v>45</v>
      </c>
      <c r="DG342" t="s">
        <v>45</v>
      </c>
      <c r="DH342" t="s">
        <v>3</v>
      </c>
      <c r="DI342" t="s">
        <v>45</v>
      </c>
      <c r="DJ342" t="s">
        <v>45</v>
      </c>
      <c r="DK342" t="s">
        <v>3</v>
      </c>
      <c r="DL342" t="s">
        <v>3</v>
      </c>
      <c r="DM342" t="s">
        <v>3</v>
      </c>
      <c r="DN342">
        <v>0</v>
      </c>
      <c r="DO342">
        <v>0</v>
      </c>
      <c r="DP342">
        <v>1</v>
      </c>
      <c r="DQ342">
        <v>1</v>
      </c>
      <c r="DU342">
        <v>1013</v>
      </c>
      <c r="DV342" t="s">
        <v>301</v>
      </c>
      <c r="DW342" t="s">
        <v>301</v>
      </c>
      <c r="DX342">
        <v>1</v>
      </c>
      <c r="DZ342" t="s">
        <v>3</v>
      </c>
      <c r="EA342" t="s">
        <v>3</v>
      </c>
      <c r="EB342" t="s">
        <v>3</v>
      </c>
      <c r="EC342" t="s">
        <v>3</v>
      </c>
      <c r="EE342">
        <v>1441815344</v>
      </c>
      <c r="EF342">
        <v>1</v>
      </c>
      <c r="EG342" t="s">
        <v>21</v>
      </c>
      <c r="EH342">
        <v>0</v>
      </c>
      <c r="EI342" t="s">
        <v>3</v>
      </c>
      <c r="EJ342">
        <v>4</v>
      </c>
      <c r="EK342">
        <v>0</v>
      </c>
      <c r="EL342" t="s">
        <v>22</v>
      </c>
      <c r="EM342" t="s">
        <v>23</v>
      </c>
      <c r="EO342" t="s">
        <v>3</v>
      </c>
      <c r="EQ342">
        <v>0</v>
      </c>
      <c r="ER342">
        <v>1844.87</v>
      </c>
      <c r="ES342">
        <v>0.13</v>
      </c>
      <c r="ET342">
        <v>0</v>
      </c>
      <c r="EU342">
        <v>0</v>
      </c>
      <c r="EV342">
        <v>1844.74</v>
      </c>
      <c r="EW342">
        <v>2.78</v>
      </c>
      <c r="EX342">
        <v>0</v>
      </c>
      <c r="EY342">
        <v>0</v>
      </c>
      <c r="FQ342">
        <v>0</v>
      </c>
      <c r="FR342">
        <f t="shared" si="296"/>
        <v>0</v>
      </c>
      <c r="FS342">
        <v>0</v>
      </c>
      <c r="FX342">
        <v>70</v>
      </c>
      <c r="FY342">
        <v>10</v>
      </c>
      <c r="GA342" t="s">
        <v>3</v>
      </c>
      <c r="GD342">
        <v>0</v>
      </c>
      <c r="GF342">
        <v>-1375426856</v>
      </c>
      <c r="GG342">
        <v>2</v>
      </c>
      <c r="GH342">
        <v>1</v>
      </c>
      <c r="GI342">
        <v>-2</v>
      </c>
      <c r="GJ342">
        <v>0</v>
      </c>
      <c r="GK342">
        <f>ROUND(R342*(R12)/100,2)</f>
        <v>0</v>
      </c>
      <c r="GL342">
        <f t="shared" si="297"/>
        <v>0</v>
      </c>
      <c r="GM342">
        <f t="shared" si="298"/>
        <v>26565.29</v>
      </c>
      <c r="GN342">
        <f t="shared" si="299"/>
        <v>0</v>
      </c>
      <c r="GO342">
        <f t="shared" si="300"/>
        <v>0</v>
      </c>
      <c r="GP342">
        <f t="shared" si="301"/>
        <v>26565.29</v>
      </c>
      <c r="GR342">
        <v>0</v>
      </c>
      <c r="GS342">
        <v>3</v>
      </c>
      <c r="GT342">
        <v>0</v>
      </c>
      <c r="GU342" t="s">
        <v>3</v>
      </c>
      <c r="GV342">
        <f t="shared" si="302"/>
        <v>0</v>
      </c>
      <c r="GW342">
        <v>1</v>
      </c>
      <c r="GX342">
        <f t="shared" si="303"/>
        <v>0</v>
      </c>
      <c r="HA342">
        <v>0</v>
      </c>
      <c r="HB342">
        <v>0</v>
      </c>
      <c r="HC342">
        <f t="shared" si="304"/>
        <v>0</v>
      </c>
      <c r="HE342" t="s">
        <v>3</v>
      </c>
      <c r="HF342" t="s">
        <v>3</v>
      </c>
      <c r="HM342" t="s">
        <v>3</v>
      </c>
      <c r="HN342" t="s">
        <v>3</v>
      </c>
      <c r="HO342" t="s">
        <v>3</v>
      </c>
      <c r="HP342" t="s">
        <v>3</v>
      </c>
      <c r="HQ342" t="s">
        <v>3</v>
      </c>
      <c r="IK342">
        <v>0</v>
      </c>
    </row>
    <row r="343" spans="1:245" x14ac:dyDescent="0.2">
      <c r="A343">
        <v>17</v>
      </c>
      <c r="B343">
        <v>1</v>
      </c>
      <c r="D343">
        <f>ROW(EtalonRes!A185)</f>
        <v>185</v>
      </c>
      <c r="E343" t="s">
        <v>3</v>
      </c>
      <c r="F343" t="s">
        <v>313</v>
      </c>
      <c r="G343" t="s">
        <v>314</v>
      </c>
      <c r="H343" t="s">
        <v>301</v>
      </c>
      <c r="I343">
        <v>5</v>
      </c>
      <c r="J343">
        <v>0</v>
      </c>
      <c r="K343">
        <v>5</v>
      </c>
      <c r="O343">
        <f t="shared" si="272"/>
        <v>13045.3</v>
      </c>
      <c r="P343">
        <f t="shared" si="273"/>
        <v>9.4</v>
      </c>
      <c r="Q343">
        <f t="shared" si="274"/>
        <v>29.8</v>
      </c>
      <c r="R343">
        <f t="shared" si="275"/>
        <v>0.4</v>
      </c>
      <c r="S343">
        <f t="shared" si="276"/>
        <v>13006.1</v>
      </c>
      <c r="T343">
        <f t="shared" si="277"/>
        <v>0</v>
      </c>
      <c r="U343">
        <f t="shared" si="278"/>
        <v>19.600000000000001</v>
      </c>
      <c r="V343">
        <f t="shared" si="279"/>
        <v>0</v>
      </c>
      <c r="W343">
        <f t="shared" si="280"/>
        <v>0</v>
      </c>
      <c r="X343">
        <f t="shared" si="281"/>
        <v>9104.27</v>
      </c>
      <c r="Y343">
        <f t="shared" si="282"/>
        <v>1300.6099999999999</v>
      </c>
      <c r="AA343">
        <v>-1</v>
      </c>
      <c r="AB343">
        <f t="shared" si="283"/>
        <v>2609.06</v>
      </c>
      <c r="AC343">
        <f>ROUND(((ES343*2)),6)</f>
        <v>1.88</v>
      </c>
      <c r="AD343">
        <f>ROUND(((((ET343*2))-((EU343*2)))+AE343),6)</f>
        <v>5.96</v>
      </c>
      <c r="AE343">
        <f t="shared" si="305"/>
        <v>0.08</v>
      </c>
      <c r="AF343">
        <f t="shared" si="305"/>
        <v>2601.2199999999998</v>
      </c>
      <c r="AG343">
        <f t="shared" si="284"/>
        <v>0</v>
      </c>
      <c r="AH343">
        <f t="shared" si="306"/>
        <v>3.92</v>
      </c>
      <c r="AI343">
        <f t="shared" si="306"/>
        <v>0</v>
      </c>
      <c r="AJ343">
        <f t="shared" si="285"/>
        <v>0</v>
      </c>
      <c r="AK343">
        <v>1304.53</v>
      </c>
      <c r="AL343">
        <v>0.94</v>
      </c>
      <c r="AM343">
        <v>2.98</v>
      </c>
      <c r="AN343">
        <v>0.04</v>
      </c>
      <c r="AO343">
        <v>1300.6099999999999</v>
      </c>
      <c r="AP343">
        <v>0</v>
      </c>
      <c r="AQ343">
        <v>1.96</v>
      </c>
      <c r="AR343">
        <v>0</v>
      </c>
      <c r="AS343">
        <v>0</v>
      </c>
      <c r="AT343">
        <v>70</v>
      </c>
      <c r="AU343">
        <v>10</v>
      </c>
      <c r="AV343">
        <v>1</v>
      </c>
      <c r="AW343">
        <v>1</v>
      </c>
      <c r="AZ343">
        <v>1</v>
      </c>
      <c r="BA343">
        <v>1</v>
      </c>
      <c r="BB343">
        <v>1</v>
      </c>
      <c r="BC343">
        <v>1</v>
      </c>
      <c r="BD343" t="s">
        <v>3</v>
      </c>
      <c r="BE343" t="s">
        <v>3</v>
      </c>
      <c r="BF343" t="s">
        <v>3</v>
      </c>
      <c r="BG343" t="s">
        <v>3</v>
      </c>
      <c r="BH343">
        <v>0</v>
      </c>
      <c r="BI343">
        <v>4</v>
      </c>
      <c r="BJ343" t="s">
        <v>315</v>
      </c>
      <c r="BM343">
        <v>0</v>
      </c>
      <c r="BN343">
        <v>0</v>
      </c>
      <c r="BO343" t="s">
        <v>3</v>
      </c>
      <c r="BP343">
        <v>0</v>
      </c>
      <c r="BQ343">
        <v>1</v>
      </c>
      <c r="BR343">
        <v>0</v>
      </c>
      <c r="BS343">
        <v>1</v>
      </c>
      <c r="BT343">
        <v>1</v>
      </c>
      <c r="BU343">
        <v>1</v>
      </c>
      <c r="BV343">
        <v>1</v>
      </c>
      <c r="BW343">
        <v>1</v>
      </c>
      <c r="BX343">
        <v>1</v>
      </c>
      <c r="BY343" t="s">
        <v>3</v>
      </c>
      <c r="BZ343">
        <v>70</v>
      </c>
      <c r="CA343">
        <v>10</v>
      </c>
      <c r="CB343" t="s">
        <v>3</v>
      </c>
      <c r="CE343">
        <v>0</v>
      </c>
      <c r="CF343">
        <v>0</v>
      </c>
      <c r="CG343">
        <v>0</v>
      </c>
      <c r="CM343">
        <v>0</v>
      </c>
      <c r="CN343" t="s">
        <v>3</v>
      </c>
      <c r="CO343">
        <v>0</v>
      </c>
      <c r="CP343">
        <f t="shared" si="286"/>
        <v>13045.300000000001</v>
      </c>
      <c r="CQ343">
        <f t="shared" si="287"/>
        <v>1.88</v>
      </c>
      <c r="CR343">
        <f>(((((ET343*2))*BB343-((EU343*2))*BS343)+AE343*BS343)*AV343)</f>
        <v>5.96</v>
      </c>
      <c r="CS343">
        <f t="shared" si="288"/>
        <v>0.08</v>
      </c>
      <c r="CT343">
        <f t="shared" si="289"/>
        <v>2601.2199999999998</v>
      </c>
      <c r="CU343">
        <f t="shared" si="290"/>
        <v>0</v>
      </c>
      <c r="CV343">
        <f t="shared" si="291"/>
        <v>3.92</v>
      </c>
      <c r="CW343">
        <f t="shared" si="292"/>
        <v>0</v>
      </c>
      <c r="CX343">
        <f t="shared" si="293"/>
        <v>0</v>
      </c>
      <c r="CY343">
        <f t="shared" si="294"/>
        <v>9104.27</v>
      </c>
      <c r="CZ343">
        <f t="shared" si="295"/>
        <v>1300.6099999999999</v>
      </c>
      <c r="DC343" t="s">
        <v>3</v>
      </c>
      <c r="DD343" t="s">
        <v>45</v>
      </c>
      <c r="DE343" t="s">
        <v>45</v>
      </c>
      <c r="DF343" t="s">
        <v>45</v>
      </c>
      <c r="DG343" t="s">
        <v>45</v>
      </c>
      <c r="DH343" t="s">
        <v>3</v>
      </c>
      <c r="DI343" t="s">
        <v>45</v>
      </c>
      <c r="DJ343" t="s">
        <v>45</v>
      </c>
      <c r="DK343" t="s">
        <v>3</v>
      </c>
      <c r="DL343" t="s">
        <v>3</v>
      </c>
      <c r="DM343" t="s">
        <v>3</v>
      </c>
      <c r="DN343">
        <v>0</v>
      </c>
      <c r="DO343">
        <v>0</v>
      </c>
      <c r="DP343">
        <v>1</v>
      </c>
      <c r="DQ343">
        <v>1</v>
      </c>
      <c r="DU343">
        <v>1013</v>
      </c>
      <c r="DV343" t="s">
        <v>301</v>
      </c>
      <c r="DW343" t="s">
        <v>301</v>
      </c>
      <c r="DX343">
        <v>1</v>
      </c>
      <c r="DZ343" t="s">
        <v>3</v>
      </c>
      <c r="EA343" t="s">
        <v>3</v>
      </c>
      <c r="EB343" t="s">
        <v>3</v>
      </c>
      <c r="EC343" t="s">
        <v>3</v>
      </c>
      <c r="EE343">
        <v>1441815344</v>
      </c>
      <c r="EF343">
        <v>1</v>
      </c>
      <c r="EG343" t="s">
        <v>21</v>
      </c>
      <c r="EH343">
        <v>0</v>
      </c>
      <c r="EI343" t="s">
        <v>3</v>
      </c>
      <c r="EJ343">
        <v>4</v>
      </c>
      <c r="EK343">
        <v>0</v>
      </c>
      <c r="EL343" t="s">
        <v>22</v>
      </c>
      <c r="EM343" t="s">
        <v>23</v>
      </c>
      <c r="EO343" t="s">
        <v>3</v>
      </c>
      <c r="EQ343">
        <v>1024</v>
      </c>
      <c r="ER343">
        <v>1304.53</v>
      </c>
      <c r="ES343">
        <v>0.94</v>
      </c>
      <c r="ET343">
        <v>2.98</v>
      </c>
      <c r="EU343">
        <v>0.04</v>
      </c>
      <c r="EV343">
        <v>1300.6099999999999</v>
      </c>
      <c r="EW343">
        <v>1.96</v>
      </c>
      <c r="EX343">
        <v>0</v>
      </c>
      <c r="EY343">
        <v>0</v>
      </c>
      <c r="FQ343">
        <v>0</v>
      </c>
      <c r="FR343">
        <f t="shared" si="296"/>
        <v>0</v>
      </c>
      <c r="FS343">
        <v>0</v>
      </c>
      <c r="FX343">
        <v>70</v>
      </c>
      <c r="FY343">
        <v>10</v>
      </c>
      <c r="GA343" t="s">
        <v>3</v>
      </c>
      <c r="GD343">
        <v>0</v>
      </c>
      <c r="GF343">
        <v>-978389559</v>
      </c>
      <c r="GG343">
        <v>2</v>
      </c>
      <c r="GH343">
        <v>1</v>
      </c>
      <c r="GI343">
        <v>-2</v>
      </c>
      <c r="GJ343">
        <v>0</v>
      </c>
      <c r="GK343">
        <f>ROUND(R343*(R12)/100,2)</f>
        <v>0.43</v>
      </c>
      <c r="GL343">
        <f t="shared" si="297"/>
        <v>0</v>
      </c>
      <c r="GM343">
        <f t="shared" si="298"/>
        <v>23450.61</v>
      </c>
      <c r="GN343">
        <f t="shared" si="299"/>
        <v>0</v>
      </c>
      <c r="GO343">
        <f t="shared" si="300"/>
        <v>0</v>
      </c>
      <c r="GP343">
        <f t="shared" si="301"/>
        <v>23450.61</v>
      </c>
      <c r="GR343">
        <v>0</v>
      </c>
      <c r="GS343">
        <v>3</v>
      </c>
      <c r="GT343">
        <v>0</v>
      </c>
      <c r="GU343" t="s">
        <v>3</v>
      </c>
      <c r="GV343">
        <f t="shared" si="302"/>
        <v>0</v>
      </c>
      <c r="GW343">
        <v>1</v>
      </c>
      <c r="GX343">
        <f t="shared" si="303"/>
        <v>0</v>
      </c>
      <c r="HA343">
        <v>0</v>
      </c>
      <c r="HB343">
        <v>0</v>
      </c>
      <c r="HC343">
        <f t="shared" si="304"/>
        <v>0</v>
      </c>
      <c r="HE343" t="s">
        <v>3</v>
      </c>
      <c r="HF343" t="s">
        <v>3</v>
      </c>
      <c r="HM343" t="s">
        <v>3</v>
      </c>
      <c r="HN343" t="s">
        <v>3</v>
      </c>
      <c r="HO343" t="s">
        <v>3</v>
      </c>
      <c r="HP343" t="s">
        <v>3</v>
      </c>
      <c r="HQ343" t="s">
        <v>3</v>
      </c>
      <c r="IK343">
        <v>0</v>
      </c>
    </row>
    <row r="344" spans="1:245" x14ac:dyDescent="0.2">
      <c r="A344">
        <v>17</v>
      </c>
      <c r="B344">
        <v>1</v>
      </c>
      <c r="D344">
        <f>ROW(EtalonRes!A188)</f>
        <v>188</v>
      </c>
      <c r="E344" t="s">
        <v>316</v>
      </c>
      <c r="F344" t="s">
        <v>317</v>
      </c>
      <c r="G344" t="s">
        <v>318</v>
      </c>
      <c r="H344" t="s">
        <v>301</v>
      </c>
      <c r="I344">
        <v>5</v>
      </c>
      <c r="J344">
        <v>0</v>
      </c>
      <c r="K344">
        <v>5</v>
      </c>
      <c r="O344">
        <f t="shared" si="272"/>
        <v>25292.5</v>
      </c>
      <c r="P344">
        <f t="shared" si="273"/>
        <v>179.5</v>
      </c>
      <c r="Q344">
        <f t="shared" si="274"/>
        <v>29.8</v>
      </c>
      <c r="R344">
        <f t="shared" si="275"/>
        <v>0.4</v>
      </c>
      <c r="S344">
        <f t="shared" si="276"/>
        <v>25083.200000000001</v>
      </c>
      <c r="T344">
        <f t="shared" si="277"/>
        <v>0</v>
      </c>
      <c r="U344">
        <f t="shared" si="278"/>
        <v>37.799999999999997</v>
      </c>
      <c r="V344">
        <f t="shared" si="279"/>
        <v>0</v>
      </c>
      <c r="W344">
        <f t="shared" si="280"/>
        <v>0</v>
      </c>
      <c r="X344">
        <f t="shared" si="281"/>
        <v>17558.240000000002</v>
      </c>
      <c r="Y344">
        <f t="shared" si="282"/>
        <v>2508.3200000000002</v>
      </c>
      <c r="AA344">
        <v>1470944657</v>
      </c>
      <c r="AB344">
        <f t="shared" si="283"/>
        <v>5058.5</v>
      </c>
      <c r="AC344">
        <f>ROUND(((ES344*2)),6)</f>
        <v>35.9</v>
      </c>
      <c r="AD344">
        <f>ROUND(((((ET344*2))-((EU344*2)))+AE344),6)</f>
        <v>5.96</v>
      </c>
      <c r="AE344">
        <f t="shared" si="305"/>
        <v>0.08</v>
      </c>
      <c r="AF344">
        <f t="shared" si="305"/>
        <v>5016.6400000000003</v>
      </c>
      <c r="AG344">
        <f t="shared" si="284"/>
        <v>0</v>
      </c>
      <c r="AH344">
        <f t="shared" si="306"/>
        <v>7.56</v>
      </c>
      <c r="AI344">
        <f t="shared" si="306"/>
        <v>0</v>
      </c>
      <c r="AJ344">
        <f t="shared" si="285"/>
        <v>0</v>
      </c>
      <c r="AK344">
        <v>2529.25</v>
      </c>
      <c r="AL344">
        <v>17.95</v>
      </c>
      <c r="AM344">
        <v>2.98</v>
      </c>
      <c r="AN344">
        <v>0.04</v>
      </c>
      <c r="AO344">
        <v>2508.3200000000002</v>
      </c>
      <c r="AP344">
        <v>0</v>
      </c>
      <c r="AQ344">
        <v>3.78</v>
      </c>
      <c r="AR344">
        <v>0</v>
      </c>
      <c r="AS344">
        <v>0</v>
      </c>
      <c r="AT344">
        <v>70</v>
      </c>
      <c r="AU344">
        <v>10</v>
      </c>
      <c r="AV344">
        <v>1</v>
      </c>
      <c r="AW344">
        <v>1</v>
      </c>
      <c r="AZ344">
        <v>1</v>
      </c>
      <c r="BA344">
        <v>1</v>
      </c>
      <c r="BB344">
        <v>1</v>
      </c>
      <c r="BC344">
        <v>1</v>
      </c>
      <c r="BD344" t="s">
        <v>3</v>
      </c>
      <c r="BE344" t="s">
        <v>3</v>
      </c>
      <c r="BF344" t="s">
        <v>3</v>
      </c>
      <c r="BG344" t="s">
        <v>3</v>
      </c>
      <c r="BH344">
        <v>0</v>
      </c>
      <c r="BI344">
        <v>4</v>
      </c>
      <c r="BJ344" t="s">
        <v>319</v>
      </c>
      <c r="BM344">
        <v>0</v>
      </c>
      <c r="BN344">
        <v>0</v>
      </c>
      <c r="BO344" t="s">
        <v>3</v>
      </c>
      <c r="BP344">
        <v>0</v>
      </c>
      <c r="BQ344">
        <v>1</v>
      </c>
      <c r="BR344">
        <v>0</v>
      </c>
      <c r="BS344">
        <v>1</v>
      </c>
      <c r="BT344">
        <v>1</v>
      </c>
      <c r="BU344">
        <v>1</v>
      </c>
      <c r="BV344">
        <v>1</v>
      </c>
      <c r="BW344">
        <v>1</v>
      </c>
      <c r="BX344">
        <v>1</v>
      </c>
      <c r="BY344" t="s">
        <v>3</v>
      </c>
      <c r="BZ344">
        <v>70</v>
      </c>
      <c r="CA344">
        <v>10</v>
      </c>
      <c r="CB344" t="s">
        <v>3</v>
      </c>
      <c r="CE344">
        <v>0</v>
      </c>
      <c r="CF344">
        <v>0</v>
      </c>
      <c r="CG344">
        <v>0</v>
      </c>
      <c r="CM344">
        <v>0</v>
      </c>
      <c r="CN344" t="s">
        <v>3</v>
      </c>
      <c r="CO344">
        <v>0</v>
      </c>
      <c r="CP344">
        <f t="shared" si="286"/>
        <v>25292.5</v>
      </c>
      <c r="CQ344">
        <f t="shared" si="287"/>
        <v>35.9</v>
      </c>
      <c r="CR344">
        <f>(((((ET344*2))*BB344-((EU344*2))*BS344)+AE344*BS344)*AV344)</f>
        <v>5.96</v>
      </c>
      <c r="CS344">
        <f t="shared" si="288"/>
        <v>0.08</v>
      </c>
      <c r="CT344">
        <f t="shared" si="289"/>
        <v>5016.6400000000003</v>
      </c>
      <c r="CU344">
        <f t="shared" si="290"/>
        <v>0</v>
      </c>
      <c r="CV344">
        <f t="shared" si="291"/>
        <v>7.56</v>
      </c>
      <c r="CW344">
        <f t="shared" si="292"/>
        <v>0</v>
      </c>
      <c r="CX344">
        <f t="shared" si="293"/>
        <v>0</v>
      </c>
      <c r="CY344">
        <f t="shared" si="294"/>
        <v>17558.240000000002</v>
      </c>
      <c r="CZ344">
        <f t="shared" si="295"/>
        <v>2508.3200000000002</v>
      </c>
      <c r="DC344" t="s">
        <v>3</v>
      </c>
      <c r="DD344" t="s">
        <v>45</v>
      </c>
      <c r="DE344" t="s">
        <v>45</v>
      </c>
      <c r="DF344" t="s">
        <v>45</v>
      </c>
      <c r="DG344" t="s">
        <v>45</v>
      </c>
      <c r="DH344" t="s">
        <v>3</v>
      </c>
      <c r="DI344" t="s">
        <v>45</v>
      </c>
      <c r="DJ344" t="s">
        <v>45</v>
      </c>
      <c r="DK344" t="s">
        <v>3</v>
      </c>
      <c r="DL344" t="s">
        <v>3</v>
      </c>
      <c r="DM344" t="s">
        <v>3</v>
      </c>
      <c r="DN344">
        <v>0</v>
      </c>
      <c r="DO344">
        <v>0</v>
      </c>
      <c r="DP344">
        <v>1</v>
      </c>
      <c r="DQ344">
        <v>1</v>
      </c>
      <c r="DU344">
        <v>1013</v>
      </c>
      <c r="DV344" t="s">
        <v>301</v>
      </c>
      <c r="DW344" t="s">
        <v>301</v>
      </c>
      <c r="DX344">
        <v>1</v>
      </c>
      <c r="DZ344" t="s">
        <v>3</v>
      </c>
      <c r="EA344" t="s">
        <v>3</v>
      </c>
      <c r="EB344" t="s">
        <v>3</v>
      </c>
      <c r="EC344" t="s">
        <v>3</v>
      </c>
      <c r="EE344">
        <v>1441815344</v>
      </c>
      <c r="EF344">
        <v>1</v>
      </c>
      <c r="EG344" t="s">
        <v>21</v>
      </c>
      <c r="EH344">
        <v>0</v>
      </c>
      <c r="EI344" t="s">
        <v>3</v>
      </c>
      <c r="EJ344">
        <v>4</v>
      </c>
      <c r="EK344">
        <v>0</v>
      </c>
      <c r="EL344" t="s">
        <v>22</v>
      </c>
      <c r="EM344" t="s">
        <v>23</v>
      </c>
      <c r="EO344" t="s">
        <v>3</v>
      </c>
      <c r="EQ344">
        <v>0</v>
      </c>
      <c r="ER344">
        <v>2529.25</v>
      </c>
      <c r="ES344">
        <v>17.95</v>
      </c>
      <c r="ET344">
        <v>2.98</v>
      </c>
      <c r="EU344">
        <v>0.04</v>
      </c>
      <c r="EV344">
        <v>2508.3200000000002</v>
      </c>
      <c r="EW344">
        <v>3.78</v>
      </c>
      <c r="EX344">
        <v>0</v>
      </c>
      <c r="EY344">
        <v>0</v>
      </c>
      <c r="FQ344">
        <v>0</v>
      </c>
      <c r="FR344">
        <f t="shared" si="296"/>
        <v>0</v>
      </c>
      <c r="FS344">
        <v>0</v>
      </c>
      <c r="FX344">
        <v>70</v>
      </c>
      <c r="FY344">
        <v>10</v>
      </c>
      <c r="GA344" t="s">
        <v>3</v>
      </c>
      <c r="GD344">
        <v>0</v>
      </c>
      <c r="GF344">
        <v>-1927278573</v>
      </c>
      <c r="GG344">
        <v>2</v>
      </c>
      <c r="GH344">
        <v>1</v>
      </c>
      <c r="GI344">
        <v>-2</v>
      </c>
      <c r="GJ344">
        <v>0</v>
      </c>
      <c r="GK344">
        <f>ROUND(R344*(R12)/100,2)</f>
        <v>0.43</v>
      </c>
      <c r="GL344">
        <f t="shared" si="297"/>
        <v>0</v>
      </c>
      <c r="GM344">
        <f t="shared" si="298"/>
        <v>45359.49</v>
      </c>
      <c r="GN344">
        <f t="shared" si="299"/>
        <v>0</v>
      </c>
      <c r="GO344">
        <f t="shared" si="300"/>
        <v>0</v>
      </c>
      <c r="GP344">
        <f t="shared" si="301"/>
        <v>45359.49</v>
      </c>
      <c r="GR344">
        <v>0</v>
      </c>
      <c r="GS344">
        <v>3</v>
      </c>
      <c r="GT344">
        <v>0</v>
      </c>
      <c r="GU344" t="s">
        <v>3</v>
      </c>
      <c r="GV344">
        <f t="shared" si="302"/>
        <v>0</v>
      </c>
      <c r="GW344">
        <v>1</v>
      </c>
      <c r="GX344">
        <f t="shared" si="303"/>
        <v>0</v>
      </c>
      <c r="HA344">
        <v>0</v>
      </c>
      <c r="HB344">
        <v>0</v>
      </c>
      <c r="HC344">
        <f t="shared" si="304"/>
        <v>0</v>
      </c>
      <c r="HE344" t="s">
        <v>3</v>
      </c>
      <c r="HF344" t="s">
        <v>3</v>
      </c>
      <c r="HM344" t="s">
        <v>3</v>
      </c>
      <c r="HN344" t="s">
        <v>3</v>
      </c>
      <c r="HO344" t="s">
        <v>3</v>
      </c>
      <c r="HP344" t="s">
        <v>3</v>
      </c>
      <c r="HQ344" t="s">
        <v>3</v>
      </c>
      <c r="IK344">
        <v>0</v>
      </c>
    </row>
    <row r="345" spans="1:245" x14ac:dyDescent="0.2">
      <c r="A345">
        <v>17</v>
      </c>
      <c r="B345">
        <v>1</v>
      </c>
      <c r="D345">
        <f>ROW(EtalonRes!A192)</f>
        <v>192</v>
      </c>
      <c r="E345" t="s">
        <v>3</v>
      </c>
      <c r="F345" t="s">
        <v>320</v>
      </c>
      <c r="G345" t="s">
        <v>321</v>
      </c>
      <c r="H345" t="s">
        <v>301</v>
      </c>
      <c r="I345">
        <v>5</v>
      </c>
      <c r="J345">
        <v>0</v>
      </c>
      <c r="K345">
        <v>5</v>
      </c>
      <c r="O345">
        <f t="shared" si="272"/>
        <v>31712.400000000001</v>
      </c>
      <c r="P345">
        <f t="shared" si="273"/>
        <v>112.25</v>
      </c>
      <c r="Q345">
        <f t="shared" si="274"/>
        <v>80.349999999999994</v>
      </c>
      <c r="R345">
        <f t="shared" si="275"/>
        <v>1.1000000000000001</v>
      </c>
      <c r="S345">
        <f t="shared" si="276"/>
        <v>31519.8</v>
      </c>
      <c r="T345">
        <f t="shared" si="277"/>
        <v>0</v>
      </c>
      <c r="U345">
        <f t="shared" si="278"/>
        <v>47.5</v>
      </c>
      <c r="V345">
        <f t="shared" si="279"/>
        <v>0</v>
      </c>
      <c r="W345">
        <f t="shared" si="280"/>
        <v>0</v>
      </c>
      <c r="X345">
        <f t="shared" si="281"/>
        <v>22063.86</v>
      </c>
      <c r="Y345">
        <f t="shared" si="282"/>
        <v>3151.98</v>
      </c>
      <c r="AA345">
        <v>-1</v>
      </c>
      <c r="AB345">
        <f t="shared" si="283"/>
        <v>6342.48</v>
      </c>
      <c r="AC345">
        <f>ROUND((ES345),6)</f>
        <v>22.45</v>
      </c>
      <c r="AD345">
        <f>ROUND((((ET345)-(EU345))+AE345),6)</f>
        <v>16.07</v>
      </c>
      <c r="AE345">
        <f>ROUND((EU345),6)</f>
        <v>0.22</v>
      </c>
      <c r="AF345">
        <f>ROUND((EV345),6)</f>
        <v>6303.96</v>
      </c>
      <c r="AG345">
        <f t="shared" si="284"/>
        <v>0</v>
      </c>
      <c r="AH345">
        <f>(EW345)</f>
        <v>9.5</v>
      </c>
      <c r="AI345">
        <f>(EX345)</f>
        <v>0</v>
      </c>
      <c r="AJ345">
        <f t="shared" si="285"/>
        <v>0</v>
      </c>
      <c r="AK345">
        <v>6342.48</v>
      </c>
      <c r="AL345">
        <v>22.45</v>
      </c>
      <c r="AM345">
        <v>16.07</v>
      </c>
      <c r="AN345">
        <v>0.22</v>
      </c>
      <c r="AO345">
        <v>6303.96</v>
      </c>
      <c r="AP345">
        <v>0</v>
      </c>
      <c r="AQ345">
        <v>9.5</v>
      </c>
      <c r="AR345">
        <v>0</v>
      </c>
      <c r="AS345">
        <v>0</v>
      </c>
      <c r="AT345">
        <v>70</v>
      </c>
      <c r="AU345">
        <v>10</v>
      </c>
      <c r="AV345">
        <v>1</v>
      </c>
      <c r="AW345">
        <v>1</v>
      </c>
      <c r="AZ345">
        <v>1</v>
      </c>
      <c r="BA345">
        <v>1</v>
      </c>
      <c r="BB345">
        <v>1</v>
      </c>
      <c r="BC345">
        <v>1</v>
      </c>
      <c r="BD345" t="s">
        <v>3</v>
      </c>
      <c r="BE345" t="s">
        <v>3</v>
      </c>
      <c r="BF345" t="s">
        <v>3</v>
      </c>
      <c r="BG345" t="s">
        <v>3</v>
      </c>
      <c r="BH345">
        <v>0</v>
      </c>
      <c r="BI345">
        <v>4</v>
      </c>
      <c r="BJ345" t="s">
        <v>322</v>
      </c>
      <c r="BM345">
        <v>0</v>
      </c>
      <c r="BN345">
        <v>0</v>
      </c>
      <c r="BO345" t="s">
        <v>3</v>
      </c>
      <c r="BP345">
        <v>0</v>
      </c>
      <c r="BQ345">
        <v>1</v>
      </c>
      <c r="BR345">
        <v>0</v>
      </c>
      <c r="BS345">
        <v>1</v>
      </c>
      <c r="BT345">
        <v>1</v>
      </c>
      <c r="BU345">
        <v>1</v>
      </c>
      <c r="BV345">
        <v>1</v>
      </c>
      <c r="BW345">
        <v>1</v>
      </c>
      <c r="BX345">
        <v>1</v>
      </c>
      <c r="BY345" t="s">
        <v>3</v>
      </c>
      <c r="BZ345">
        <v>70</v>
      </c>
      <c r="CA345">
        <v>10</v>
      </c>
      <c r="CB345" t="s">
        <v>3</v>
      </c>
      <c r="CE345">
        <v>0</v>
      </c>
      <c r="CF345">
        <v>0</v>
      </c>
      <c r="CG345">
        <v>0</v>
      </c>
      <c r="CM345">
        <v>0</v>
      </c>
      <c r="CN345" t="s">
        <v>3</v>
      </c>
      <c r="CO345">
        <v>0</v>
      </c>
      <c r="CP345">
        <f t="shared" si="286"/>
        <v>31712.399999999998</v>
      </c>
      <c r="CQ345">
        <f t="shared" si="287"/>
        <v>22.45</v>
      </c>
      <c r="CR345">
        <f>((((ET345)*BB345-(EU345)*BS345)+AE345*BS345)*AV345)</f>
        <v>16.07</v>
      </c>
      <c r="CS345">
        <f t="shared" si="288"/>
        <v>0.22</v>
      </c>
      <c r="CT345">
        <f t="shared" si="289"/>
        <v>6303.96</v>
      </c>
      <c r="CU345">
        <f t="shared" si="290"/>
        <v>0</v>
      </c>
      <c r="CV345">
        <f t="shared" si="291"/>
        <v>9.5</v>
      </c>
      <c r="CW345">
        <f t="shared" si="292"/>
        <v>0</v>
      </c>
      <c r="CX345">
        <f t="shared" si="293"/>
        <v>0</v>
      </c>
      <c r="CY345">
        <f t="shared" si="294"/>
        <v>22063.86</v>
      </c>
      <c r="CZ345">
        <f t="shared" si="295"/>
        <v>3151.98</v>
      </c>
      <c r="DC345" t="s">
        <v>3</v>
      </c>
      <c r="DD345" t="s">
        <v>3</v>
      </c>
      <c r="DE345" t="s">
        <v>3</v>
      </c>
      <c r="DF345" t="s">
        <v>3</v>
      </c>
      <c r="DG345" t="s">
        <v>3</v>
      </c>
      <c r="DH345" t="s">
        <v>3</v>
      </c>
      <c r="DI345" t="s">
        <v>3</v>
      </c>
      <c r="DJ345" t="s">
        <v>3</v>
      </c>
      <c r="DK345" t="s">
        <v>3</v>
      </c>
      <c r="DL345" t="s">
        <v>3</v>
      </c>
      <c r="DM345" t="s">
        <v>3</v>
      </c>
      <c r="DN345">
        <v>0</v>
      </c>
      <c r="DO345">
        <v>0</v>
      </c>
      <c r="DP345">
        <v>1</v>
      </c>
      <c r="DQ345">
        <v>1</v>
      </c>
      <c r="DU345">
        <v>1013</v>
      </c>
      <c r="DV345" t="s">
        <v>301</v>
      </c>
      <c r="DW345" t="s">
        <v>301</v>
      </c>
      <c r="DX345">
        <v>1</v>
      </c>
      <c r="DZ345" t="s">
        <v>3</v>
      </c>
      <c r="EA345" t="s">
        <v>3</v>
      </c>
      <c r="EB345" t="s">
        <v>3</v>
      </c>
      <c r="EC345" t="s">
        <v>3</v>
      </c>
      <c r="EE345">
        <v>1441815344</v>
      </c>
      <c r="EF345">
        <v>1</v>
      </c>
      <c r="EG345" t="s">
        <v>21</v>
      </c>
      <c r="EH345">
        <v>0</v>
      </c>
      <c r="EI345" t="s">
        <v>3</v>
      </c>
      <c r="EJ345">
        <v>4</v>
      </c>
      <c r="EK345">
        <v>0</v>
      </c>
      <c r="EL345" t="s">
        <v>22</v>
      </c>
      <c r="EM345" t="s">
        <v>23</v>
      </c>
      <c r="EO345" t="s">
        <v>3</v>
      </c>
      <c r="EQ345">
        <v>1311744</v>
      </c>
      <c r="ER345">
        <v>6342.48</v>
      </c>
      <c r="ES345">
        <v>22.45</v>
      </c>
      <c r="ET345">
        <v>16.07</v>
      </c>
      <c r="EU345">
        <v>0.22</v>
      </c>
      <c r="EV345">
        <v>6303.96</v>
      </c>
      <c r="EW345">
        <v>9.5</v>
      </c>
      <c r="EX345">
        <v>0</v>
      </c>
      <c r="EY345">
        <v>0</v>
      </c>
      <c r="FQ345">
        <v>0</v>
      </c>
      <c r="FR345">
        <f t="shared" si="296"/>
        <v>0</v>
      </c>
      <c r="FS345">
        <v>0</v>
      </c>
      <c r="FX345">
        <v>70</v>
      </c>
      <c r="FY345">
        <v>10</v>
      </c>
      <c r="GA345" t="s">
        <v>3</v>
      </c>
      <c r="GD345">
        <v>0</v>
      </c>
      <c r="GF345">
        <v>2139662597</v>
      </c>
      <c r="GG345">
        <v>2</v>
      </c>
      <c r="GH345">
        <v>1</v>
      </c>
      <c r="GI345">
        <v>-2</v>
      </c>
      <c r="GJ345">
        <v>0</v>
      </c>
      <c r="GK345">
        <f>ROUND(R345*(R12)/100,2)</f>
        <v>1.19</v>
      </c>
      <c r="GL345">
        <f t="shared" si="297"/>
        <v>0</v>
      </c>
      <c r="GM345">
        <f t="shared" si="298"/>
        <v>56929.43</v>
      </c>
      <c r="GN345">
        <f t="shared" si="299"/>
        <v>0</v>
      </c>
      <c r="GO345">
        <f t="shared" si="300"/>
        <v>0</v>
      </c>
      <c r="GP345">
        <f t="shared" si="301"/>
        <v>56929.43</v>
      </c>
      <c r="GR345">
        <v>0</v>
      </c>
      <c r="GS345">
        <v>3</v>
      </c>
      <c r="GT345">
        <v>0</v>
      </c>
      <c r="GU345" t="s">
        <v>3</v>
      </c>
      <c r="GV345">
        <f t="shared" si="302"/>
        <v>0</v>
      </c>
      <c r="GW345">
        <v>1</v>
      </c>
      <c r="GX345">
        <f t="shared" si="303"/>
        <v>0</v>
      </c>
      <c r="HA345">
        <v>0</v>
      </c>
      <c r="HB345">
        <v>0</v>
      </c>
      <c r="HC345">
        <f t="shared" si="304"/>
        <v>0</v>
      </c>
      <c r="HE345" t="s">
        <v>3</v>
      </c>
      <c r="HF345" t="s">
        <v>3</v>
      </c>
      <c r="HM345" t="s">
        <v>3</v>
      </c>
      <c r="HN345" t="s">
        <v>3</v>
      </c>
      <c r="HO345" t="s">
        <v>3</v>
      </c>
      <c r="HP345" t="s">
        <v>3</v>
      </c>
      <c r="HQ345" t="s">
        <v>3</v>
      </c>
      <c r="IK345">
        <v>0</v>
      </c>
    </row>
    <row r="346" spans="1:245" x14ac:dyDescent="0.2">
      <c r="A346">
        <v>17</v>
      </c>
      <c r="B346">
        <v>1</v>
      </c>
      <c r="D346">
        <f>ROW(EtalonRes!A194)</f>
        <v>194</v>
      </c>
      <c r="E346" t="s">
        <v>3</v>
      </c>
      <c r="F346" t="s">
        <v>323</v>
      </c>
      <c r="G346" t="s">
        <v>324</v>
      </c>
      <c r="H346" t="s">
        <v>301</v>
      </c>
      <c r="I346">
        <v>5</v>
      </c>
      <c r="J346">
        <v>0</v>
      </c>
      <c r="K346">
        <v>5</v>
      </c>
      <c r="O346">
        <f t="shared" si="272"/>
        <v>7299.7</v>
      </c>
      <c r="P346">
        <f t="shared" si="273"/>
        <v>0.4</v>
      </c>
      <c r="Q346">
        <f t="shared" si="274"/>
        <v>0</v>
      </c>
      <c r="R346">
        <f t="shared" si="275"/>
        <v>0</v>
      </c>
      <c r="S346">
        <f t="shared" si="276"/>
        <v>7299.3</v>
      </c>
      <c r="T346">
        <f t="shared" si="277"/>
        <v>0</v>
      </c>
      <c r="U346">
        <f t="shared" si="278"/>
        <v>11</v>
      </c>
      <c r="V346">
        <f t="shared" si="279"/>
        <v>0</v>
      </c>
      <c r="W346">
        <f t="shared" si="280"/>
        <v>0</v>
      </c>
      <c r="X346">
        <f t="shared" si="281"/>
        <v>5109.51</v>
      </c>
      <c r="Y346">
        <f t="shared" si="282"/>
        <v>729.93</v>
      </c>
      <c r="AA346">
        <v>-1</v>
      </c>
      <c r="AB346">
        <f t="shared" si="283"/>
        <v>1459.94</v>
      </c>
      <c r="AC346">
        <f>ROUND(((ES346*2)),6)</f>
        <v>0.08</v>
      </c>
      <c r="AD346">
        <f>ROUND(((((ET346*2))-((EU346*2)))+AE346),6)</f>
        <v>0</v>
      </c>
      <c r="AE346">
        <f>ROUND(((EU346*2)),6)</f>
        <v>0</v>
      </c>
      <c r="AF346">
        <f>ROUND(((EV346*2)),6)</f>
        <v>1459.86</v>
      </c>
      <c r="AG346">
        <f t="shared" si="284"/>
        <v>0</v>
      </c>
      <c r="AH346">
        <f>((EW346*2))</f>
        <v>2.2000000000000002</v>
      </c>
      <c r="AI346">
        <f>((EX346*2))</f>
        <v>0</v>
      </c>
      <c r="AJ346">
        <f t="shared" si="285"/>
        <v>0</v>
      </c>
      <c r="AK346">
        <v>729.97</v>
      </c>
      <c r="AL346">
        <v>0.04</v>
      </c>
      <c r="AM346">
        <v>0</v>
      </c>
      <c r="AN346">
        <v>0</v>
      </c>
      <c r="AO346">
        <v>729.93</v>
      </c>
      <c r="AP346">
        <v>0</v>
      </c>
      <c r="AQ346">
        <v>1.1000000000000001</v>
      </c>
      <c r="AR346">
        <v>0</v>
      </c>
      <c r="AS346">
        <v>0</v>
      </c>
      <c r="AT346">
        <v>70</v>
      </c>
      <c r="AU346">
        <v>10</v>
      </c>
      <c r="AV346">
        <v>1</v>
      </c>
      <c r="AW346">
        <v>1</v>
      </c>
      <c r="AZ346">
        <v>1</v>
      </c>
      <c r="BA346">
        <v>1</v>
      </c>
      <c r="BB346">
        <v>1</v>
      </c>
      <c r="BC346">
        <v>1</v>
      </c>
      <c r="BD346" t="s">
        <v>3</v>
      </c>
      <c r="BE346" t="s">
        <v>3</v>
      </c>
      <c r="BF346" t="s">
        <v>3</v>
      </c>
      <c r="BG346" t="s">
        <v>3</v>
      </c>
      <c r="BH346">
        <v>0</v>
      </c>
      <c r="BI346">
        <v>4</v>
      </c>
      <c r="BJ346" t="s">
        <v>325</v>
      </c>
      <c r="BM346">
        <v>0</v>
      </c>
      <c r="BN346">
        <v>0</v>
      </c>
      <c r="BO346" t="s">
        <v>3</v>
      </c>
      <c r="BP346">
        <v>0</v>
      </c>
      <c r="BQ346">
        <v>1</v>
      </c>
      <c r="BR346">
        <v>0</v>
      </c>
      <c r="BS346">
        <v>1</v>
      </c>
      <c r="BT346">
        <v>1</v>
      </c>
      <c r="BU346">
        <v>1</v>
      </c>
      <c r="BV346">
        <v>1</v>
      </c>
      <c r="BW346">
        <v>1</v>
      </c>
      <c r="BX346">
        <v>1</v>
      </c>
      <c r="BY346" t="s">
        <v>3</v>
      </c>
      <c r="BZ346">
        <v>70</v>
      </c>
      <c r="CA346">
        <v>10</v>
      </c>
      <c r="CB346" t="s">
        <v>3</v>
      </c>
      <c r="CE346">
        <v>0</v>
      </c>
      <c r="CF346">
        <v>0</v>
      </c>
      <c r="CG346">
        <v>0</v>
      </c>
      <c r="CM346">
        <v>0</v>
      </c>
      <c r="CN346" t="s">
        <v>3</v>
      </c>
      <c r="CO346">
        <v>0</v>
      </c>
      <c r="CP346">
        <f t="shared" si="286"/>
        <v>7299.7</v>
      </c>
      <c r="CQ346">
        <f t="shared" si="287"/>
        <v>0.08</v>
      </c>
      <c r="CR346">
        <f>(((((ET346*2))*BB346-((EU346*2))*BS346)+AE346*BS346)*AV346)</f>
        <v>0</v>
      </c>
      <c r="CS346">
        <f t="shared" si="288"/>
        <v>0</v>
      </c>
      <c r="CT346">
        <f t="shared" si="289"/>
        <v>1459.86</v>
      </c>
      <c r="CU346">
        <f t="shared" si="290"/>
        <v>0</v>
      </c>
      <c r="CV346">
        <f t="shared" si="291"/>
        <v>2.2000000000000002</v>
      </c>
      <c r="CW346">
        <f t="shared" si="292"/>
        <v>0</v>
      </c>
      <c r="CX346">
        <f t="shared" si="293"/>
        <v>0</v>
      </c>
      <c r="CY346">
        <f t="shared" si="294"/>
        <v>5109.51</v>
      </c>
      <c r="CZ346">
        <f t="shared" si="295"/>
        <v>729.93</v>
      </c>
      <c r="DC346" t="s">
        <v>3</v>
      </c>
      <c r="DD346" t="s">
        <v>45</v>
      </c>
      <c r="DE346" t="s">
        <v>45</v>
      </c>
      <c r="DF346" t="s">
        <v>45</v>
      </c>
      <c r="DG346" t="s">
        <v>45</v>
      </c>
      <c r="DH346" t="s">
        <v>3</v>
      </c>
      <c r="DI346" t="s">
        <v>45</v>
      </c>
      <c r="DJ346" t="s">
        <v>45</v>
      </c>
      <c r="DK346" t="s">
        <v>3</v>
      </c>
      <c r="DL346" t="s">
        <v>3</v>
      </c>
      <c r="DM346" t="s">
        <v>3</v>
      </c>
      <c r="DN346">
        <v>0</v>
      </c>
      <c r="DO346">
        <v>0</v>
      </c>
      <c r="DP346">
        <v>1</v>
      </c>
      <c r="DQ346">
        <v>1</v>
      </c>
      <c r="DU346">
        <v>1013</v>
      </c>
      <c r="DV346" t="s">
        <v>301</v>
      </c>
      <c r="DW346" t="s">
        <v>301</v>
      </c>
      <c r="DX346">
        <v>1</v>
      </c>
      <c r="DZ346" t="s">
        <v>3</v>
      </c>
      <c r="EA346" t="s">
        <v>3</v>
      </c>
      <c r="EB346" t="s">
        <v>3</v>
      </c>
      <c r="EC346" t="s">
        <v>3</v>
      </c>
      <c r="EE346">
        <v>1441815344</v>
      </c>
      <c r="EF346">
        <v>1</v>
      </c>
      <c r="EG346" t="s">
        <v>21</v>
      </c>
      <c r="EH346">
        <v>0</v>
      </c>
      <c r="EI346" t="s">
        <v>3</v>
      </c>
      <c r="EJ346">
        <v>4</v>
      </c>
      <c r="EK346">
        <v>0</v>
      </c>
      <c r="EL346" t="s">
        <v>22</v>
      </c>
      <c r="EM346" t="s">
        <v>23</v>
      </c>
      <c r="EO346" t="s">
        <v>3</v>
      </c>
      <c r="EQ346">
        <v>1024</v>
      </c>
      <c r="ER346">
        <v>729.97</v>
      </c>
      <c r="ES346">
        <v>0.04</v>
      </c>
      <c r="ET346">
        <v>0</v>
      </c>
      <c r="EU346">
        <v>0</v>
      </c>
      <c r="EV346">
        <v>729.93</v>
      </c>
      <c r="EW346">
        <v>1.1000000000000001</v>
      </c>
      <c r="EX346">
        <v>0</v>
      </c>
      <c r="EY346">
        <v>0</v>
      </c>
      <c r="FQ346">
        <v>0</v>
      </c>
      <c r="FR346">
        <f t="shared" si="296"/>
        <v>0</v>
      </c>
      <c r="FS346">
        <v>0</v>
      </c>
      <c r="FX346">
        <v>70</v>
      </c>
      <c r="FY346">
        <v>10</v>
      </c>
      <c r="GA346" t="s">
        <v>3</v>
      </c>
      <c r="GD346">
        <v>0</v>
      </c>
      <c r="GF346">
        <v>-1196827880</v>
      </c>
      <c r="GG346">
        <v>2</v>
      </c>
      <c r="GH346">
        <v>1</v>
      </c>
      <c r="GI346">
        <v>-2</v>
      </c>
      <c r="GJ346">
        <v>0</v>
      </c>
      <c r="GK346">
        <f>ROUND(R346*(R12)/100,2)</f>
        <v>0</v>
      </c>
      <c r="GL346">
        <f t="shared" si="297"/>
        <v>0</v>
      </c>
      <c r="GM346">
        <f t="shared" si="298"/>
        <v>13139.14</v>
      </c>
      <c r="GN346">
        <f t="shared" si="299"/>
        <v>0</v>
      </c>
      <c r="GO346">
        <f t="shared" si="300"/>
        <v>0</v>
      </c>
      <c r="GP346">
        <f t="shared" si="301"/>
        <v>13139.14</v>
      </c>
      <c r="GR346">
        <v>0</v>
      </c>
      <c r="GS346">
        <v>3</v>
      </c>
      <c r="GT346">
        <v>0</v>
      </c>
      <c r="GU346" t="s">
        <v>3</v>
      </c>
      <c r="GV346">
        <f t="shared" si="302"/>
        <v>0</v>
      </c>
      <c r="GW346">
        <v>1</v>
      </c>
      <c r="GX346">
        <f t="shared" si="303"/>
        <v>0</v>
      </c>
      <c r="HA346">
        <v>0</v>
      </c>
      <c r="HB346">
        <v>0</v>
      </c>
      <c r="HC346">
        <f t="shared" si="304"/>
        <v>0</v>
      </c>
      <c r="HE346" t="s">
        <v>3</v>
      </c>
      <c r="HF346" t="s">
        <v>3</v>
      </c>
      <c r="HM346" t="s">
        <v>3</v>
      </c>
      <c r="HN346" t="s">
        <v>3</v>
      </c>
      <c r="HO346" t="s">
        <v>3</v>
      </c>
      <c r="HP346" t="s">
        <v>3</v>
      </c>
      <c r="HQ346" t="s">
        <v>3</v>
      </c>
      <c r="IK346">
        <v>0</v>
      </c>
    </row>
    <row r="347" spans="1:245" x14ac:dyDescent="0.2">
      <c r="A347">
        <v>17</v>
      </c>
      <c r="B347">
        <v>1</v>
      </c>
      <c r="D347">
        <f>ROW(EtalonRes!A196)</f>
        <v>196</v>
      </c>
      <c r="E347" t="s">
        <v>326</v>
      </c>
      <c r="F347" t="s">
        <v>327</v>
      </c>
      <c r="G347" t="s">
        <v>328</v>
      </c>
      <c r="H347" t="s">
        <v>301</v>
      </c>
      <c r="I347">
        <v>5</v>
      </c>
      <c r="J347">
        <v>0</v>
      </c>
      <c r="K347">
        <v>5</v>
      </c>
      <c r="O347">
        <f t="shared" si="272"/>
        <v>15793.4</v>
      </c>
      <c r="P347">
        <f t="shared" si="273"/>
        <v>0.3</v>
      </c>
      <c r="Q347">
        <f t="shared" si="274"/>
        <v>0</v>
      </c>
      <c r="R347">
        <f t="shared" si="275"/>
        <v>0</v>
      </c>
      <c r="S347">
        <f t="shared" si="276"/>
        <v>15793.1</v>
      </c>
      <c r="T347">
        <f t="shared" si="277"/>
        <v>0</v>
      </c>
      <c r="U347">
        <f t="shared" si="278"/>
        <v>23.799999999999997</v>
      </c>
      <c r="V347">
        <f t="shared" si="279"/>
        <v>0</v>
      </c>
      <c r="W347">
        <f t="shared" si="280"/>
        <v>0</v>
      </c>
      <c r="X347">
        <f t="shared" si="281"/>
        <v>11055.17</v>
      </c>
      <c r="Y347">
        <f t="shared" si="282"/>
        <v>1579.31</v>
      </c>
      <c r="AA347">
        <v>1470944657</v>
      </c>
      <c r="AB347">
        <f t="shared" si="283"/>
        <v>3158.68</v>
      </c>
      <c r="AC347">
        <f>ROUND(((ES347*2)),6)</f>
        <v>0.06</v>
      </c>
      <c r="AD347">
        <f>ROUND(((((ET347*2))-((EU347*2)))+AE347),6)</f>
        <v>0</v>
      </c>
      <c r="AE347">
        <f>ROUND(((EU347*2)),6)</f>
        <v>0</v>
      </c>
      <c r="AF347">
        <f>ROUND(((EV347*2)),6)</f>
        <v>3158.62</v>
      </c>
      <c r="AG347">
        <f t="shared" si="284"/>
        <v>0</v>
      </c>
      <c r="AH347">
        <f>((EW347*2))</f>
        <v>4.76</v>
      </c>
      <c r="AI347">
        <f>((EX347*2))</f>
        <v>0</v>
      </c>
      <c r="AJ347">
        <f t="shared" si="285"/>
        <v>0</v>
      </c>
      <c r="AK347">
        <v>1579.34</v>
      </c>
      <c r="AL347">
        <v>0.03</v>
      </c>
      <c r="AM347">
        <v>0</v>
      </c>
      <c r="AN347">
        <v>0</v>
      </c>
      <c r="AO347">
        <v>1579.31</v>
      </c>
      <c r="AP347">
        <v>0</v>
      </c>
      <c r="AQ347">
        <v>2.38</v>
      </c>
      <c r="AR347">
        <v>0</v>
      </c>
      <c r="AS347">
        <v>0</v>
      </c>
      <c r="AT347">
        <v>70</v>
      </c>
      <c r="AU347">
        <v>10</v>
      </c>
      <c r="AV347">
        <v>1</v>
      </c>
      <c r="AW347">
        <v>1</v>
      </c>
      <c r="AZ347">
        <v>1</v>
      </c>
      <c r="BA347">
        <v>1</v>
      </c>
      <c r="BB347">
        <v>1</v>
      </c>
      <c r="BC347">
        <v>1</v>
      </c>
      <c r="BD347" t="s">
        <v>3</v>
      </c>
      <c r="BE347" t="s">
        <v>3</v>
      </c>
      <c r="BF347" t="s">
        <v>3</v>
      </c>
      <c r="BG347" t="s">
        <v>3</v>
      </c>
      <c r="BH347">
        <v>0</v>
      </c>
      <c r="BI347">
        <v>4</v>
      </c>
      <c r="BJ347" t="s">
        <v>329</v>
      </c>
      <c r="BM347">
        <v>0</v>
      </c>
      <c r="BN347">
        <v>0</v>
      </c>
      <c r="BO347" t="s">
        <v>3</v>
      </c>
      <c r="BP347">
        <v>0</v>
      </c>
      <c r="BQ347">
        <v>1</v>
      </c>
      <c r="BR347">
        <v>0</v>
      </c>
      <c r="BS347">
        <v>1</v>
      </c>
      <c r="BT347">
        <v>1</v>
      </c>
      <c r="BU347">
        <v>1</v>
      </c>
      <c r="BV347">
        <v>1</v>
      </c>
      <c r="BW347">
        <v>1</v>
      </c>
      <c r="BX347">
        <v>1</v>
      </c>
      <c r="BY347" t="s">
        <v>3</v>
      </c>
      <c r="BZ347">
        <v>70</v>
      </c>
      <c r="CA347">
        <v>10</v>
      </c>
      <c r="CB347" t="s">
        <v>3</v>
      </c>
      <c r="CE347">
        <v>0</v>
      </c>
      <c r="CF347">
        <v>0</v>
      </c>
      <c r="CG347">
        <v>0</v>
      </c>
      <c r="CM347">
        <v>0</v>
      </c>
      <c r="CN347" t="s">
        <v>3</v>
      </c>
      <c r="CO347">
        <v>0</v>
      </c>
      <c r="CP347">
        <f t="shared" si="286"/>
        <v>15793.4</v>
      </c>
      <c r="CQ347">
        <f t="shared" si="287"/>
        <v>0.06</v>
      </c>
      <c r="CR347">
        <f>(((((ET347*2))*BB347-((EU347*2))*BS347)+AE347*BS347)*AV347)</f>
        <v>0</v>
      </c>
      <c r="CS347">
        <f t="shared" si="288"/>
        <v>0</v>
      </c>
      <c r="CT347">
        <f t="shared" si="289"/>
        <v>3158.62</v>
      </c>
      <c r="CU347">
        <f t="shared" si="290"/>
        <v>0</v>
      </c>
      <c r="CV347">
        <f t="shared" si="291"/>
        <v>4.76</v>
      </c>
      <c r="CW347">
        <f t="shared" si="292"/>
        <v>0</v>
      </c>
      <c r="CX347">
        <f t="shared" si="293"/>
        <v>0</v>
      </c>
      <c r="CY347">
        <f t="shared" si="294"/>
        <v>11055.17</v>
      </c>
      <c r="CZ347">
        <f t="shared" si="295"/>
        <v>1579.31</v>
      </c>
      <c r="DC347" t="s">
        <v>3</v>
      </c>
      <c r="DD347" t="s">
        <v>45</v>
      </c>
      <c r="DE347" t="s">
        <v>45</v>
      </c>
      <c r="DF347" t="s">
        <v>45</v>
      </c>
      <c r="DG347" t="s">
        <v>45</v>
      </c>
      <c r="DH347" t="s">
        <v>3</v>
      </c>
      <c r="DI347" t="s">
        <v>45</v>
      </c>
      <c r="DJ347" t="s">
        <v>45</v>
      </c>
      <c r="DK347" t="s">
        <v>3</v>
      </c>
      <c r="DL347" t="s">
        <v>3</v>
      </c>
      <c r="DM347" t="s">
        <v>3</v>
      </c>
      <c r="DN347">
        <v>0</v>
      </c>
      <c r="DO347">
        <v>0</v>
      </c>
      <c r="DP347">
        <v>1</v>
      </c>
      <c r="DQ347">
        <v>1</v>
      </c>
      <c r="DU347">
        <v>1013</v>
      </c>
      <c r="DV347" t="s">
        <v>301</v>
      </c>
      <c r="DW347" t="s">
        <v>301</v>
      </c>
      <c r="DX347">
        <v>1</v>
      </c>
      <c r="DZ347" t="s">
        <v>3</v>
      </c>
      <c r="EA347" t="s">
        <v>3</v>
      </c>
      <c r="EB347" t="s">
        <v>3</v>
      </c>
      <c r="EC347" t="s">
        <v>3</v>
      </c>
      <c r="EE347">
        <v>1441815344</v>
      </c>
      <c r="EF347">
        <v>1</v>
      </c>
      <c r="EG347" t="s">
        <v>21</v>
      </c>
      <c r="EH347">
        <v>0</v>
      </c>
      <c r="EI347" t="s">
        <v>3</v>
      </c>
      <c r="EJ347">
        <v>4</v>
      </c>
      <c r="EK347">
        <v>0</v>
      </c>
      <c r="EL347" t="s">
        <v>22</v>
      </c>
      <c r="EM347" t="s">
        <v>23</v>
      </c>
      <c r="EO347" t="s">
        <v>3</v>
      </c>
      <c r="EQ347">
        <v>0</v>
      </c>
      <c r="ER347">
        <v>1579.34</v>
      </c>
      <c r="ES347">
        <v>0.03</v>
      </c>
      <c r="ET347">
        <v>0</v>
      </c>
      <c r="EU347">
        <v>0</v>
      </c>
      <c r="EV347">
        <v>1579.31</v>
      </c>
      <c r="EW347">
        <v>2.38</v>
      </c>
      <c r="EX347">
        <v>0</v>
      </c>
      <c r="EY347">
        <v>0</v>
      </c>
      <c r="FQ347">
        <v>0</v>
      </c>
      <c r="FR347">
        <f t="shared" si="296"/>
        <v>0</v>
      </c>
      <c r="FS347">
        <v>0</v>
      </c>
      <c r="FX347">
        <v>70</v>
      </c>
      <c r="FY347">
        <v>10</v>
      </c>
      <c r="GA347" t="s">
        <v>3</v>
      </c>
      <c r="GD347">
        <v>0</v>
      </c>
      <c r="GF347">
        <v>1520162509</v>
      </c>
      <c r="GG347">
        <v>2</v>
      </c>
      <c r="GH347">
        <v>1</v>
      </c>
      <c r="GI347">
        <v>-2</v>
      </c>
      <c r="GJ347">
        <v>0</v>
      </c>
      <c r="GK347">
        <f>ROUND(R347*(R12)/100,2)</f>
        <v>0</v>
      </c>
      <c r="GL347">
        <f t="shared" si="297"/>
        <v>0</v>
      </c>
      <c r="GM347">
        <f t="shared" si="298"/>
        <v>28427.88</v>
      </c>
      <c r="GN347">
        <f t="shared" si="299"/>
        <v>0</v>
      </c>
      <c r="GO347">
        <f t="shared" si="300"/>
        <v>0</v>
      </c>
      <c r="GP347">
        <f t="shared" si="301"/>
        <v>28427.88</v>
      </c>
      <c r="GR347">
        <v>0</v>
      </c>
      <c r="GS347">
        <v>3</v>
      </c>
      <c r="GT347">
        <v>0</v>
      </c>
      <c r="GU347" t="s">
        <v>3</v>
      </c>
      <c r="GV347">
        <f t="shared" si="302"/>
        <v>0</v>
      </c>
      <c r="GW347">
        <v>1</v>
      </c>
      <c r="GX347">
        <f t="shared" si="303"/>
        <v>0</v>
      </c>
      <c r="HA347">
        <v>0</v>
      </c>
      <c r="HB347">
        <v>0</v>
      </c>
      <c r="HC347">
        <f t="shared" si="304"/>
        <v>0</v>
      </c>
      <c r="HE347" t="s">
        <v>3</v>
      </c>
      <c r="HF347" t="s">
        <v>3</v>
      </c>
      <c r="HM347" t="s">
        <v>3</v>
      </c>
      <c r="HN347" t="s">
        <v>3</v>
      </c>
      <c r="HO347" t="s">
        <v>3</v>
      </c>
      <c r="HP347" t="s">
        <v>3</v>
      </c>
      <c r="HQ347" t="s">
        <v>3</v>
      </c>
      <c r="IK347">
        <v>0</v>
      </c>
    </row>
    <row r="348" spans="1:245" x14ac:dyDescent="0.2">
      <c r="A348">
        <v>17</v>
      </c>
      <c r="B348">
        <v>1</v>
      </c>
      <c r="D348">
        <f>ROW(EtalonRes!A199)</f>
        <v>199</v>
      </c>
      <c r="E348" t="s">
        <v>3</v>
      </c>
      <c r="F348" t="s">
        <v>330</v>
      </c>
      <c r="G348" t="s">
        <v>331</v>
      </c>
      <c r="H348" t="s">
        <v>301</v>
      </c>
      <c r="I348">
        <v>5</v>
      </c>
      <c r="J348">
        <v>0</v>
      </c>
      <c r="K348">
        <v>5</v>
      </c>
      <c r="O348">
        <f t="shared" si="272"/>
        <v>18262.25</v>
      </c>
      <c r="P348">
        <f t="shared" si="273"/>
        <v>13.95</v>
      </c>
      <c r="Q348">
        <f t="shared" si="274"/>
        <v>0</v>
      </c>
      <c r="R348">
        <f t="shared" si="275"/>
        <v>0</v>
      </c>
      <c r="S348">
        <f t="shared" si="276"/>
        <v>18248.3</v>
      </c>
      <c r="T348">
        <f t="shared" si="277"/>
        <v>0</v>
      </c>
      <c r="U348">
        <f t="shared" si="278"/>
        <v>27.5</v>
      </c>
      <c r="V348">
        <f t="shared" si="279"/>
        <v>0</v>
      </c>
      <c r="W348">
        <f t="shared" si="280"/>
        <v>0</v>
      </c>
      <c r="X348">
        <f t="shared" si="281"/>
        <v>12773.81</v>
      </c>
      <c r="Y348">
        <f t="shared" si="282"/>
        <v>1824.83</v>
      </c>
      <c r="AA348">
        <v>-1</v>
      </c>
      <c r="AB348">
        <f t="shared" si="283"/>
        <v>3652.45</v>
      </c>
      <c r="AC348">
        <f>ROUND((ES348),6)</f>
        <v>2.79</v>
      </c>
      <c r="AD348">
        <f>ROUND((((ET348)-(EU348))+AE348),6)</f>
        <v>0</v>
      </c>
      <c r="AE348">
        <f>ROUND((EU348),6)</f>
        <v>0</v>
      </c>
      <c r="AF348">
        <f>ROUND((EV348),6)</f>
        <v>3649.66</v>
      </c>
      <c r="AG348">
        <f t="shared" si="284"/>
        <v>0</v>
      </c>
      <c r="AH348">
        <f>(EW348)</f>
        <v>5.5</v>
      </c>
      <c r="AI348">
        <f>(EX348)</f>
        <v>0</v>
      </c>
      <c r="AJ348">
        <f t="shared" si="285"/>
        <v>0</v>
      </c>
      <c r="AK348">
        <v>3652.45</v>
      </c>
      <c r="AL348">
        <v>2.79</v>
      </c>
      <c r="AM348">
        <v>0</v>
      </c>
      <c r="AN348">
        <v>0</v>
      </c>
      <c r="AO348">
        <v>3649.66</v>
      </c>
      <c r="AP348">
        <v>0</v>
      </c>
      <c r="AQ348">
        <v>5.5</v>
      </c>
      <c r="AR348">
        <v>0</v>
      </c>
      <c r="AS348">
        <v>0</v>
      </c>
      <c r="AT348">
        <v>70</v>
      </c>
      <c r="AU348">
        <v>10</v>
      </c>
      <c r="AV348">
        <v>1</v>
      </c>
      <c r="AW348">
        <v>1</v>
      </c>
      <c r="AZ348">
        <v>1</v>
      </c>
      <c r="BA348">
        <v>1</v>
      </c>
      <c r="BB348">
        <v>1</v>
      </c>
      <c r="BC348">
        <v>1</v>
      </c>
      <c r="BD348" t="s">
        <v>3</v>
      </c>
      <c r="BE348" t="s">
        <v>3</v>
      </c>
      <c r="BF348" t="s">
        <v>3</v>
      </c>
      <c r="BG348" t="s">
        <v>3</v>
      </c>
      <c r="BH348">
        <v>0</v>
      </c>
      <c r="BI348">
        <v>4</v>
      </c>
      <c r="BJ348" t="s">
        <v>332</v>
      </c>
      <c r="BM348">
        <v>0</v>
      </c>
      <c r="BN348">
        <v>0</v>
      </c>
      <c r="BO348" t="s">
        <v>3</v>
      </c>
      <c r="BP348">
        <v>0</v>
      </c>
      <c r="BQ348">
        <v>1</v>
      </c>
      <c r="BR348">
        <v>0</v>
      </c>
      <c r="BS348">
        <v>1</v>
      </c>
      <c r="BT348">
        <v>1</v>
      </c>
      <c r="BU348">
        <v>1</v>
      </c>
      <c r="BV348">
        <v>1</v>
      </c>
      <c r="BW348">
        <v>1</v>
      </c>
      <c r="BX348">
        <v>1</v>
      </c>
      <c r="BY348" t="s">
        <v>3</v>
      </c>
      <c r="BZ348">
        <v>70</v>
      </c>
      <c r="CA348">
        <v>10</v>
      </c>
      <c r="CB348" t="s">
        <v>3</v>
      </c>
      <c r="CE348">
        <v>0</v>
      </c>
      <c r="CF348">
        <v>0</v>
      </c>
      <c r="CG348">
        <v>0</v>
      </c>
      <c r="CM348">
        <v>0</v>
      </c>
      <c r="CN348" t="s">
        <v>3</v>
      </c>
      <c r="CO348">
        <v>0</v>
      </c>
      <c r="CP348">
        <f t="shared" si="286"/>
        <v>18262.25</v>
      </c>
      <c r="CQ348">
        <f t="shared" si="287"/>
        <v>2.79</v>
      </c>
      <c r="CR348">
        <f>((((ET348)*BB348-(EU348)*BS348)+AE348*BS348)*AV348)</f>
        <v>0</v>
      </c>
      <c r="CS348">
        <f t="shared" si="288"/>
        <v>0</v>
      </c>
      <c r="CT348">
        <f t="shared" si="289"/>
        <v>3649.66</v>
      </c>
      <c r="CU348">
        <f t="shared" si="290"/>
        <v>0</v>
      </c>
      <c r="CV348">
        <f t="shared" si="291"/>
        <v>5.5</v>
      </c>
      <c r="CW348">
        <f t="shared" si="292"/>
        <v>0</v>
      </c>
      <c r="CX348">
        <f t="shared" si="293"/>
        <v>0</v>
      </c>
      <c r="CY348">
        <f t="shared" si="294"/>
        <v>12773.81</v>
      </c>
      <c r="CZ348">
        <f t="shared" si="295"/>
        <v>1824.83</v>
      </c>
      <c r="DC348" t="s">
        <v>3</v>
      </c>
      <c r="DD348" t="s">
        <v>3</v>
      </c>
      <c r="DE348" t="s">
        <v>3</v>
      </c>
      <c r="DF348" t="s">
        <v>3</v>
      </c>
      <c r="DG348" t="s">
        <v>3</v>
      </c>
      <c r="DH348" t="s">
        <v>3</v>
      </c>
      <c r="DI348" t="s">
        <v>3</v>
      </c>
      <c r="DJ348" t="s">
        <v>3</v>
      </c>
      <c r="DK348" t="s">
        <v>3</v>
      </c>
      <c r="DL348" t="s">
        <v>3</v>
      </c>
      <c r="DM348" t="s">
        <v>3</v>
      </c>
      <c r="DN348">
        <v>0</v>
      </c>
      <c r="DO348">
        <v>0</v>
      </c>
      <c r="DP348">
        <v>1</v>
      </c>
      <c r="DQ348">
        <v>1</v>
      </c>
      <c r="DU348">
        <v>1013</v>
      </c>
      <c r="DV348" t="s">
        <v>301</v>
      </c>
      <c r="DW348" t="s">
        <v>301</v>
      </c>
      <c r="DX348">
        <v>1</v>
      </c>
      <c r="DZ348" t="s">
        <v>3</v>
      </c>
      <c r="EA348" t="s">
        <v>3</v>
      </c>
      <c r="EB348" t="s">
        <v>3</v>
      </c>
      <c r="EC348" t="s">
        <v>3</v>
      </c>
      <c r="EE348">
        <v>1441815344</v>
      </c>
      <c r="EF348">
        <v>1</v>
      </c>
      <c r="EG348" t="s">
        <v>21</v>
      </c>
      <c r="EH348">
        <v>0</v>
      </c>
      <c r="EI348" t="s">
        <v>3</v>
      </c>
      <c r="EJ348">
        <v>4</v>
      </c>
      <c r="EK348">
        <v>0</v>
      </c>
      <c r="EL348" t="s">
        <v>22</v>
      </c>
      <c r="EM348" t="s">
        <v>23</v>
      </c>
      <c r="EO348" t="s">
        <v>3</v>
      </c>
      <c r="EQ348">
        <v>1311744</v>
      </c>
      <c r="ER348">
        <v>3652.45</v>
      </c>
      <c r="ES348">
        <v>2.79</v>
      </c>
      <c r="ET348">
        <v>0</v>
      </c>
      <c r="EU348">
        <v>0</v>
      </c>
      <c r="EV348">
        <v>3649.66</v>
      </c>
      <c r="EW348">
        <v>5.5</v>
      </c>
      <c r="EX348">
        <v>0</v>
      </c>
      <c r="EY348">
        <v>0</v>
      </c>
      <c r="FQ348">
        <v>0</v>
      </c>
      <c r="FR348">
        <f t="shared" si="296"/>
        <v>0</v>
      </c>
      <c r="FS348">
        <v>0</v>
      </c>
      <c r="FX348">
        <v>70</v>
      </c>
      <c r="FY348">
        <v>10</v>
      </c>
      <c r="GA348" t="s">
        <v>3</v>
      </c>
      <c r="GD348">
        <v>0</v>
      </c>
      <c r="GF348">
        <v>-1346466462</v>
      </c>
      <c r="GG348">
        <v>2</v>
      </c>
      <c r="GH348">
        <v>1</v>
      </c>
      <c r="GI348">
        <v>-2</v>
      </c>
      <c r="GJ348">
        <v>0</v>
      </c>
      <c r="GK348">
        <f>ROUND(R348*(R12)/100,2)</f>
        <v>0</v>
      </c>
      <c r="GL348">
        <f t="shared" si="297"/>
        <v>0</v>
      </c>
      <c r="GM348">
        <f t="shared" si="298"/>
        <v>32860.89</v>
      </c>
      <c r="GN348">
        <f t="shared" si="299"/>
        <v>0</v>
      </c>
      <c r="GO348">
        <f t="shared" si="300"/>
        <v>0</v>
      </c>
      <c r="GP348">
        <f t="shared" si="301"/>
        <v>32860.89</v>
      </c>
      <c r="GR348">
        <v>0</v>
      </c>
      <c r="GS348">
        <v>3</v>
      </c>
      <c r="GT348">
        <v>0</v>
      </c>
      <c r="GU348" t="s">
        <v>3</v>
      </c>
      <c r="GV348">
        <f t="shared" si="302"/>
        <v>0</v>
      </c>
      <c r="GW348">
        <v>1</v>
      </c>
      <c r="GX348">
        <f t="shared" si="303"/>
        <v>0</v>
      </c>
      <c r="HA348">
        <v>0</v>
      </c>
      <c r="HB348">
        <v>0</v>
      </c>
      <c r="HC348">
        <f t="shared" si="304"/>
        <v>0</v>
      </c>
      <c r="HE348" t="s">
        <v>3</v>
      </c>
      <c r="HF348" t="s">
        <v>3</v>
      </c>
      <c r="HM348" t="s">
        <v>3</v>
      </c>
      <c r="HN348" t="s">
        <v>3</v>
      </c>
      <c r="HO348" t="s">
        <v>3</v>
      </c>
      <c r="HP348" t="s">
        <v>3</v>
      </c>
      <c r="HQ348" t="s">
        <v>3</v>
      </c>
      <c r="IK348">
        <v>0</v>
      </c>
    </row>
    <row r="349" spans="1:245" x14ac:dyDescent="0.2">
      <c r="A349">
        <v>17</v>
      </c>
      <c r="B349">
        <v>1</v>
      </c>
      <c r="D349">
        <f>ROW(EtalonRes!A203)</f>
        <v>203</v>
      </c>
      <c r="E349" t="s">
        <v>3</v>
      </c>
      <c r="F349" t="s">
        <v>333</v>
      </c>
      <c r="G349" t="s">
        <v>334</v>
      </c>
      <c r="H349" t="s">
        <v>335</v>
      </c>
      <c r="I349">
        <v>4</v>
      </c>
      <c r="J349">
        <v>0</v>
      </c>
      <c r="K349">
        <v>4</v>
      </c>
      <c r="O349">
        <f t="shared" si="272"/>
        <v>55230.5</v>
      </c>
      <c r="P349">
        <f t="shared" si="273"/>
        <v>847.55</v>
      </c>
      <c r="Q349">
        <f t="shared" si="274"/>
        <v>0</v>
      </c>
      <c r="R349">
        <f t="shared" si="275"/>
        <v>0</v>
      </c>
      <c r="S349">
        <f t="shared" si="276"/>
        <v>54382.95</v>
      </c>
      <c r="T349">
        <f t="shared" si="277"/>
        <v>0</v>
      </c>
      <c r="U349">
        <f t="shared" si="278"/>
        <v>70.666666666666671</v>
      </c>
      <c r="V349">
        <f t="shared" si="279"/>
        <v>0</v>
      </c>
      <c r="W349">
        <f t="shared" si="280"/>
        <v>0</v>
      </c>
      <c r="X349">
        <f t="shared" si="281"/>
        <v>38068.07</v>
      </c>
      <c r="Y349">
        <f t="shared" si="282"/>
        <v>5438.3</v>
      </c>
      <c r="AA349">
        <v>-1</v>
      </c>
      <c r="AB349">
        <f t="shared" si="283"/>
        <v>13807.623334</v>
      </c>
      <c r="AC349">
        <f>ROUND((((ES349/12)*4)),6)</f>
        <v>211.88666699999999</v>
      </c>
      <c r="AD349">
        <f>ROUND((((((ET349/12)*4))-(((EU349/12)*4)))+AE349),6)</f>
        <v>0</v>
      </c>
      <c r="AE349">
        <f>ROUND((((EU349/12)*4)),6)</f>
        <v>0</v>
      </c>
      <c r="AF349">
        <f>ROUND((((EV349/12)*4)),6)</f>
        <v>13595.736666999999</v>
      </c>
      <c r="AG349">
        <f t="shared" si="284"/>
        <v>0</v>
      </c>
      <c r="AH349">
        <f>(((EW349/12)*4))</f>
        <v>17.666666666666668</v>
      </c>
      <c r="AI349">
        <f>(((EX349/12)*4))</f>
        <v>0</v>
      </c>
      <c r="AJ349">
        <f t="shared" si="285"/>
        <v>0</v>
      </c>
      <c r="AK349">
        <v>41422.870000000003</v>
      </c>
      <c r="AL349">
        <v>635.66</v>
      </c>
      <c r="AM349">
        <v>0</v>
      </c>
      <c r="AN349">
        <v>0</v>
      </c>
      <c r="AO349">
        <v>40787.21</v>
      </c>
      <c r="AP349">
        <v>0</v>
      </c>
      <c r="AQ349">
        <v>53</v>
      </c>
      <c r="AR349">
        <v>0</v>
      </c>
      <c r="AS349">
        <v>0</v>
      </c>
      <c r="AT349">
        <v>70</v>
      </c>
      <c r="AU349">
        <v>10</v>
      </c>
      <c r="AV349">
        <v>1</v>
      </c>
      <c r="AW349">
        <v>1</v>
      </c>
      <c r="AZ349">
        <v>1</v>
      </c>
      <c r="BA349">
        <v>1</v>
      </c>
      <c r="BB349">
        <v>1</v>
      </c>
      <c r="BC349">
        <v>1</v>
      </c>
      <c r="BD349" t="s">
        <v>3</v>
      </c>
      <c r="BE349" t="s">
        <v>3</v>
      </c>
      <c r="BF349" t="s">
        <v>3</v>
      </c>
      <c r="BG349" t="s">
        <v>3</v>
      </c>
      <c r="BH349">
        <v>0</v>
      </c>
      <c r="BI349">
        <v>4</v>
      </c>
      <c r="BJ349" t="s">
        <v>336</v>
      </c>
      <c r="BM349">
        <v>0</v>
      </c>
      <c r="BN349">
        <v>0</v>
      </c>
      <c r="BO349" t="s">
        <v>3</v>
      </c>
      <c r="BP349">
        <v>0</v>
      </c>
      <c r="BQ349">
        <v>1</v>
      </c>
      <c r="BR349">
        <v>0</v>
      </c>
      <c r="BS349">
        <v>1</v>
      </c>
      <c r="BT349">
        <v>1</v>
      </c>
      <c r="BU349">
        <v>1</v>
      </c>
      <c r="BV349">
        <v>1</v>
      </c>
      <c r="BW349">
        <v>1</v>
      </c>
      <c r="BX349">
        <v>1</v>
      </c>
      <c r="BY349" t="s">
        <v>3</v>
      </c>
      <c r="BZ349">
        <v>70</v>
      </c>
      <c r="CA349">
        <v>10</v>
      </c>
      <c r="CB349" t="s">
        <v>3</v>
      </c>
      <c r="CE349">
        <v>0</v>
      </c>
      <c r="CF349">
        <v>0</v>
      </c>
      <c r="CG349">
        <v>0</v>
      </c>
      <c r="CM349">
        <v>0</v>
      </c>
      <c r="CN349" t="s">
        <v>3</v>
      </c>
      <c r="CO349">
        <v>0</v>
      </c>
      <c r="CP349">
        <f t="shared" si="286"/>
        <v>55230.5</v>
      </c>
      <c r="CQ349">
        <f t="shared" si="287"/>
        <v>211.88666699999999</v>
      </c>
      <c r="CR349">
        <f>((((((ET349/12)*4))*BB349-(((EU349/12)*4))*BS349)+AE349*BS349)*AV349)</f>
        <v>0</v>
      </c>
      <c r="CS349">
        <f t="shared" si="288"/>
        <v>0</v>
      </c>
      <c r="CT349">
        <f t="shared" si="289"/>
        <v>13595.736666999999</v>
      </c>
      <c r="CU349">
        <f t="shared" si="290"/>
        <v>0</v>
      </c>
      <c r="CV349">
        <f t="shared" si="291"/>
        <v>17.666666666666668</v>
      </c>
      <c r="CW349">
        <f t="shared" si="292"/>
        <v>0</v>
      </c>
      <c r="CX349">
        <f t="shared" si="293"/>
        <v>0</v>
      </c>
      <c r="CY349">
        <f t="shared" si="294"/>
        <v>38068.065000000002</v>
      </c>
      <c r="CZ349">
        <f t="shared" si="295"/>
        <v>5438.2950000000001</v>
      </c>
      <c r="DC349" t="s">
        <v>3</v>
      </c>
      <c r="DD349" t="s">
        <v>193</v>
      </c>
      <c r="DE349" t="s">
        <v>193</v>
      </c>
      <c r="DF349" t="s">
        <v>193</v>
      </c>
      <c r="DG349" t="s">
        <v>193</v>
      </c>
      <c r="DH349" t="s">
        <v>3</v>
      </c>
      <c r="DI349" t="s">
        <v>193</v>
      </c>
      <c r="DJ349" t="s">
        <v>193</v>
      </c>
      <c r="DK349" t="s">
        <v>3</v>
      </c>
      <c r="DL349" t="s">
        <v>3</v>
      </c>
      <c r="DM349" t="s">
        <v>3</v>
      </c>
      <c r="DN349">
        <v>0</v>
      </c>
      <c r="DO349">
        <v>0</v>
      </c>
      <c r="DP349">
        <v>1</v>
      </c>
      <c r="DQ349">
        <v>1</v>
      </c>
      <c r="DU349">
        <v>1013</v>
      </c>
      <c r="DV349" t="s">
        <v>335</v>
      </c>
      <c r="DW349" t="s">
        <v>335</v>
      </c>
      <c r="DX349">
        <v>1</v>
      </c>
      <c r="DZ349" t="s">
        <v>3</v>
      </c>
      <c r="EA349" t="s">
        <v>3</v>
      </c>
      <c r="EB349" t="s">
        <v>3</v>
      </c>
      <c r="EC349" t="s">
        <v>3</v>
      </c>
      <c r="EE349">
        <v>1441815344</v>
      </c>
      <c r="EF349">
        <v>1</v>
      </c>
      <c r="EG349" t="s">
        <v>21</v>
      </c>
      <c r="EH349">
        <v>0</v>
      </c>
      <c r="EI349" t="s">
        <v>3</v>
      </c>
      <c r="EJ349">
        <v>4</v>
      </c>
      <c r="EK349">
        <v>0</v>
      </c>
      <c r="EL349" t="s">
        <v>22</v>
      </c>
      <c r="EM349" t="s">
        <v>23</v>
      </c>
      <c r="EO349" t="s">
        <v>3</v>
      </c>
      <c r="EQ349">
        <v>2360320</v>
      </c>
      <c r="ER349">
        <v>41422.870000000003</v>
      </c>
      <c r="ES349">
        <v>635.66</v>
      </c>
      <c r="ET349">
        <v>0</v>
      </c>
      <c r="EU349">
        <v>0</v>
      </c>
      <c r="EV349">
        <v>40787.21</v>
      </c>
      <c r="EW349">
        <v>53</v>
      </c>
      <c r="EX349">
        <v>0</v>
      </c>
      <c r="EY349">
        <v>0</v>
      </c>
      <c r="FQ349">
        <v>0</v>
      </c>
      <c r="FR349">
        <f t="shared" si="296"/>
        <v>0</v>
      </c>
      <c r="FS349">
        <v>0</v>
      </c>
      <c r="FX349">
        <v>70</v>
      </c>
      <c r="FY349">
        <v>10</v>
      </c>
      <c r="GA349" t="s">
        <v>3</v>
      </c>
      <c r="GD349">
        <v>0</v>
      </c>
      <c r="GF349">
        <v>1681371002</v>
      </c>
      <c r="GG349">
        <v>2</v>
      </c>
      <c r="GH349">
        <v>1</v>
      </c>
      <c r="GI349">
        <v>-2</v>
      </c>
      <c r="GJ349">
        <v>0</v>
      </c>
      <c r="GK349">
        <f>ROUND(R349*(R12)/100,2)</f>
        <v>0</v>
      </c>
      <c r="GL349">
        <f t="shared" si="297"/>
        <v>0</v>
      </c>
      <c r="GM349">
        <f t="shared" si="298"/>
        <v>98736.87</v>
      </c>
      <c r="GN349">
        <f t="shared" si="299"/>
        <v>0</v>
      </c>
      <c r="GO349">
        <f t="shared" si="300"/>
        <v>0</v>
      </c>
      <c r="GP349">
        <f t="shared" si="301"/>
        <v>98736.87</v>
      </c>
      <c r="GR349">
        <v>0</v>
      </c>
      <c r="GS349">
        <v>3</v>
      </c>
      <c r="GT349">
        <v>0</v>
      </c>
      <c r="GU349" t="s">
        <v>3</v>
      </c>
      <c r="GV349">
        <f t="shared" si="302"/>
        <v>0</v>
      </c>
      <c r="GW349">
        <v>1</v>
      </c>
      <c r="GX349">
        <f t="shared" si="303"/>
        <v>0</v>
      </c>
      <c r="HA349">
        <v>0</v>
      </c>
      <c r="HB349">
        <v>0</v>
      </c>
      <c r="HC349">
        <f t="shared" si="304"/>
        <v>0</v>
      </c>
      <c r="HE349" t="s">
        <v>3</v>
      </c>
      <c r="HF349" t="s">
        <v>3</v>
      </c>
      <c r="HM349" t="s">
        <v>3</v>
      </c>
      <c r="HN349" t="s">
        <v>3</v>
      </c>
      <c r="HO349" t="s">
        <v>3</v>
      </c>
      <c r="HP349" t="s">
        <v>3</v>
      </c>
      <c r="HQ349" t="s">
        <v>3</v>
      </c>
      <c r="IK349">
        <v>0</v>
      </c>
    </row>
    <row r="350" spans="1:245" x14ac:dyDescent="0.2">
      <c r="A350">
        <v>17</v>
      </c>
      <c r="B350">
        <v>1</v>
      </c>
      <c r="D350">
        <f>ROW(EtalonRes!A207)</f>
        <v>207</v>
      </c>
      <c r="E350" t="s">
        <v>3</v>
      </c>
      <c r="F350" t="s">
        <v>337</v>
      </c>
      <c r="G350" t="s">
        <v>338</v>
      </c>
      <c r="H350" t="s">
        <v>339</v>
      </c>
      <c r="I350">
        <v>4</v>
      </c>
      <c r="J350">
        <v>0</v>
      </c>
      <c r="K350">
        <v>4</v>
      </c>
      <c r="O350">
        <f t="shared" si="272"/>
        <v>73886.64</v>
      </c>
      <c r="P350">
        <f t="shared" si="273"/>
        <v>302.39999999999998</v>
      </c>
      <c r="Q350">
        <f t="shared" si="274"/>
        <v>10518</v>
      </c>
      <c r="R350">
        <f t="shared" si="275"/>
        <v>6544.08</v>
      </c>
      <c r="S350">
        <f t="shared" si="276"/>
        <v>63066.239999999998</v>
      </c>
      <c r="T350">
        <f t="shared" si="277"/>
        <v>0</v>
      </c>
      <c r="U350">
        <f t="shared" si="278"/>
        <v>95.039999999999992</v>
      </c>
      <c r="V350">
        <f t="shared" si="279"/>
        <v>0</v>
      </c>
      <c r="W350">
        <f t="shared" si="280"/>
        <v>0</v>
      </c>
      <c r="X350">
        <f t="shared" si="281"/>
        <v>44146.37</v>
      </c>
      <c r="Y350">
        <f t="shared" si="282"/>
        <v>6306.62</v>
      </c>
      <c r="AA350">
        <v>-1</v>
      </c>
      <c r="AB350">
        <f t="shared" si="283"/>
        <v>18471.66</v>
      </c>
      <c r="AC350">
        <f>ROUND(((ES350*6)),6)</f>
        <v>75.599999999999994</v>
      </c>
      <c r="AD350">
        <f>ROUND(((((ET350*6))-((EU350*6)))+AE350),6)</f>
        <v>2629.5</v>
      </c>
      <c r="AE350">
        <f>ROUND(((EU350*6)),6)</f>
        <v>1636.02</v>
      </c>
      <c r="AF350">
        <f>ROUND(((EV350*6)),6)</f>
        <v>15766.56</v>
      </c>
      <c r="AG350">
        <f t="shared" si="284"/>
        <v>0</v>
      </c>
      <c r="AH350">
        <f>((EW350*6))</f>
        <v>23.759999999999998</v>
      </c>
      <c r="AI350">
        <f>((EX350*6))</f>
        <v>0</v>
      </c>
      <c r="AJ350">
        <f t="shared" si="285"/>
        <v>0</v>
      </c>
      <c r="AK350">
        <v>3078.61</v>
      </c>
      <c r="AL350">
        <v>12.6</v>
      </c>
      <c r="AM350">
        <v>438.25</v>
      </c>
      <c r="AN350">
        <v>272.67</v>
      </c>
      <c r="AO350">
        <v>2627.76</v>
      </c>
      <c r="AP350">
        <v>0</v>
      </c>
      <c r="AQ350">
        <v>3.96</v>
      </c>
      <c r="AR350">
        <v>0</v>
      </c>
      <c r="AS350">
        <v>0</v>
      </c>
      <c r="AT350">
        <v>70</v>
      </c>
      <c r="AU350">
        <v>10</v>
      </c>
      <c r="AV350">
        <v>1</v>
      </c>
      <c r="AW350">
        <v>1</v>
      </c>
      <c r="AZ350">
        <v>1</v>
      </c>
      <c r="BA350">
        <v>1</v>
      </c>
      <c r="BB350">
        <v>1</v>
      </c>
      <c r="BC350">
        <v>1</v>
      </c>
      <c r="BD350" t="s">
        <v>3</v>
      </c>
      <c r="BE350" t="s">
        <v>3</v>
      </c>
      <c r="BF350" t="s">
        <v>3</v>
      </c>
      <c r="BG350" t="s">
        <v>3</v>
      </c>
      <c r="BH350">
        <v>0</v>
      </c>
      <c r="BI350">
        <v>4</v>
      </c>
      <c r="BJ350" t="s">
        <v>340</v>
      </c>
      <c r="BM350">
        <v>0</v>
      </c>
      <c r="BN350">
        <v>0</v>
      </c>
      <c r="BO350" t="s">
        <v>3</v>
      </c>
      <c r="BP350">
        <v>0</v>
      </c>
      <c r="BQ350">
        <v>1</v>
      </c>
      <c r="BR350">
        <v>0</v>
      </c>
      <c r="BS350">
        <v>1</v>
      </c>
      <c r="BT350">
        <v>1</v>
      </c>
      <c r="BU350">
        <v>1</v>
      </c>
      <c r="BV350">
        <v>1</v>
      </c>
      <c r="BW350">
        <v>1</v>
      </c>
      <c r="BX350">
        <v>1</v>
      </c>
      <c r="BY350" t="s">
        <v>3</v>
      </c>
      <c r="BZ350">
        <v>70</v>
      </c>
      <c r="CA350">
        <v>10</v>
      </c>
      <c r="CB350" t="s">
        <v>3</v>
      </c>
      <c r="CE350">
        <v>0</v>
      </c>
      <c r="CF350">
        <v>0</v>
      </c>
      <c r="CG350">
        <v>0</v>
      </c>
      <c r="CM350">
        <v>0</v>
      </c>
      <c r="CN350" t="s">
        <v>3</v>
      </c>
      <c r="CO350">
        <v>0</v>
      </c>
      <c r="CP350">
        <f t="shared" si="286"/>
        <v>73886.64</v>
      </c>
      <c r="CQ350">
        <f t="shared" si="287"/>
        <v>75.599999999999994</v>
      </c>
      <c r="CR350">
        <f>(((((ET350*6))*BB350-((EU350*6))*BS350)+AE350*BS350)*AV350)</f>
        <v>2629.5</v>
      </c>
      <c r="CS350">
        <f t="shared" si="288"/>
        <v>1636.02</v>
      </c>
      <c r="CT350">
        <f t="shared" si="289"/>
        <v>15766.56</v>
      </c>
      <c r="CU350">
        <f t="shared" si="290"/>
        <v>0</v>
      </c>
      <c r="CV350">
        <f t="shared" si="291"/>
        <v>23.759999999999998</v>
      </c>
      <c r="CW350">
        <f t="shared" si="292"/>
        <v>0</v>
      </c>
      <c r="CX350">
        <f t="shared" si="293"/>
        <v>0</v>
      </c>
      <c r="CY350">
        <f t="shared" si="294"/>
        <v>44146.367999999995</v>
      </c>
      <c r="CZ350">
        <f t="shared" si="295"/>
        <v>6306.6239999999998</v>
      </c>
      <c r="DC350" t="s">
        <v>3</v>
      </c>
      <c r="DD350" t="s">
        <v>341</v>
      </c>
      <c r="DE350" t="s">
        <v>341</v>
      </c>
      <c r="DF350" t="s">
        <v>341</v>
      </c>
      <c r="DG350" t="s">
        <v>341</v>
      </c>
      <c r="DH350" t="s">
        <v>3</v>
      </c>
      <c r="DI350" t="s">
        <v>341</v>
      </c>
      <c r="DJ350" t="s">
        <v>341</v>
      </c>
      <c r="DK350" t="s">
        <v>3</v>
      </c>
      <c r="DL350" t="s">
        <v>3</v>
      </c>
      <c r="DM350" t="s">
        <v>3</v>
      </c>
      <c r="DN350">
        <v>0</v>
      </c>
      <c r="DO350">
        <v>0</v>
      </c>
      <c r="DP350">
        <v>1</v>
      </c>
      <c r="DQ350">
        <v>1</v>
      </c>
      <c r="DU350">
        <v>1013</v>
      </c>
      <c r="DV350" t="s">
        <v>339</v>
      </c>
      <c r="DW350" t="s">
        <v>339</v>
      </c>
      <c r="DX350">
        <v>1</v>
      </c>
      <c r="DZ350" t="s">
        <v>3</v>
      </c>
      <c r="EA350" t="s">
        <v>3</v>
      </c>
      <c r="EB350" t="s">
        <v>3</v>
      </c>
      <c r="EC350" t="s">
        <v>3</v>
      </c>
      <c r="EE350">
        <v>1441815344</v>
      </c>
      <c r="EF350">
        <v>1</v>
      </c>
      <c r="EG350" t="s">
        <v>21</v>
      </c>
      <c r="EH350">
        <v>0</v>
      </c>
      <c r="EI350" t="s">
        <v>3</v>
      </c>
      <c r="EJ350">
        <v>4</v>
      </c>
      <c r="EK350">
        <v>0</v>
      </c>
      <c r="EL350" t="s">
        <v>22</v>
      </c>
      <c r="EM350" t="s">
        <v>23</v>
      </c>
      <c r="EO350" t="s">
        <v>3</v>
      </c>
      <c r="EQ350">
        <v>1024</v>
      </c>
      <c r="ER350">
        <v>3078.61</v>
      </c>
      <c r="ES350">
        <v>12.6</v>
      </c>
      <c r="ET350">
        <v>438.25</v>
      </c>
      <c r="EU350">
        <v>272.67</v>
      </c>
      <c r="EV350">
        <v>2627.76</v>
      </c>
      <c r="EW350">
        <v>3.96</v>
      </c>
      <c r="EX350">
        <v>0</v>
      </c>
      <c r="EY350">
        <v>0</v>
      </c>
      <c r="FQ350">
        <v>0</v>
      </c>
      <c r="FR350">
        <f t="shared" si="296"/>
        <v>0</v>
      </c>
      <c r="FS350">
        <v>0</v>
      </c>
      <c r="FX350">
        <v>70</v>
      </c>
      <c r="FY350">
        <v>10</v>
      </c>
      <c r="GA350" t="s">
        <v>3</v>
      </c>
      <c r="GD350">
        <v>0</v>
      </c>
      <c r="GF350">
        <v>1410028799</v>
      </c>
      <c r="GG350">
        <v>2</v>
      </c>
      <c r="GH350">
        <v>1</v>
      </c>
      <c r="GI350">
        <v>-2</v>
      </c>
      <c r="GJ350">
        <v>0</v>
      </c>
      <c r="GK350">
        <f>ROUND(R350*(R12)/100,2)</f>
        <v>7067.61</v>
      </c>
      <c r="GL350">
        <f t="shared" si="297"/>
        <v>0</v>
      </c>
      <c r="GM350">
        <f t="shared" si="298"/>
        <v>131407.24</v>
      </c>
      <c r="GN350">
        <f t="shared" si="299"/>
        <v>0</v>
      </c>
      <c r="GO350">
        <f t="shared" si="300"/>
        <v>0</v>
      </c>
      <c r="GP350">
        <f t="shared" si="301"/>
        <v>131407.24</v>
      </c>
      <c r="GR350">
        <v>0</v>
      </c>
      <c r="GS350">
        <v>3</v>
      </c>
      <c r="GT350">
        <v>0</v>
      </c>
      <c r="GU350" t="s">
        <v>3</v>
      </c>
      <c r="GV350">
        <f t="shared" si="302"/>
        <v>0</v>
      </c>
      <c r="GW350">
        <v>1</v>
      </c>
      <c r="GX350">
        <f t="shared" si="303"/>
        <v>0</v>
      </c>
      <c r="HA350">
        <v>0</v>
      </c>
      <c r="HB350">
        <v>0</v>
      </c>
      <c r="HC350">
        <f t="shared" si="304"/>
        <v>0</v>
      </c>
      <c r="HE350" t="s">
        <v>3</v>
      </c>
      <c r="HF350" t="s">
        <v>3</v>
      </c>
      <c r="HM350" t="s">
        <v>3</v>
      </c>
      <c r="HN350" t="s">
        <v>3</v>
      </c>
      <c r="HO350" t="s">
        <v>3</v>
      </c>
      <c r="HP350" t="s">
        <v>3</v>
      </c>
      <c r="HQ350" t="s">
        <v>3</v>
      </c>
      <c r="IK350">
        <v>0</v>
      </c>
    </row>
    <row r="351" spans="1:245" x14ac:dyDescent="0.2">
      <c r="A351">
        <v>17</v>
      </c>
      <c r="B351">
        <v>1</v>
      </c>
      <c r="D351">
        <f>ROW(EtalonRes!A214)</f>
        <v>214</v>
      </c>
      <c r="E351" t="s">
        <v>3</v>
      </c>
      <c r="F351" t="s">
        <v>342</v>
      </c>
      <c r="G351" t="s">
        <v>343</v>
      </c>
      <c r="H351" t="s">
        <v>339</v>
      </c>
      <c r="I351">
        <v>4</v>
      </c>
      <c r="J351">
        <v>0</v>
      </c>
      <c r="K351">
        <v>4</v>
      </c>
      <c r="O351">
        <f t="shared" si="272"/>
        <v>42254.96</v>
      </c>
      <c r="P351">
        <f t="shared" si="273"/>
        <v>3930.4</v>
      </c>
      <c r="Q351">
        <f t="shared" si="274"/>
        <v>3606.32</v>
      </c>
      <c r="R351">
        <f t="shared" si="275"/>
        <v>2182.88</v>
      </c>
      <c r="S351">
        <f t="shared" si="276"/>
        <v>34718.239999999998</v>
      </c>
      <c r="T351">
        <f t="shared" si="277"/>
        <v>0</v>
      </c>
      <c r="U351">
        <f t="shared" si="278"/>
        <v>52.32</v>
      </c>
      <c r="V351">
        <f t="shared" si="279"/>
        <v>0</v>
      </c>
      <c r="W351">
        <f t="shared" si="280"/>
        <v>0</v>
      </c>
      <c r="X351">
        <f t="shared" si="281"/>
        <v>24302.77</v>
      </c>
      <c r="Y351">
        <f t="shared" si="282"/>
        <v>3471.82</v>
      </c>
      <c r="AA351">
        <v>-1</v>
      </c>
      <c r="AB351">
        <f t="shared" si="283"/>
        <v>10563.74</v>
      </c>
      <c r="AC351">
        <f>ROUND(((ES351*2)),6)</f>
        <v>982.6</v>
      </c>
      <c r="AD351">
        <f>ROUND(((((ET351*2))-((EU351*2)))+AE351),6)</f>
        <v>901.58</v>
      </c>
      <c r="AE351">
        <f>ROUND(((EU351*2)),6)</f>
        <v>545.72</v>
      </c>
      <c r="AF351">
        <f>ROUND(((EV351*2)),6)</f>
        <v>8679.56</v>
      </c>
      <c r="AG351">
        <f t="shared" si="284"/>
        <v>0</v>
      </c>
      <c r="AH351">
        <f>((EW351*2))</f>
        <v>13.08</v>
      </c>
      <c r="AI351">
        <f>((EX351*2))</f>
        <v>0</v>
      </c>
      <c r="AJ351">
        <f t="shared" si="285"/>
        <v>0</v>
      </c>
      <c r="AK351">
        <v>5281.87</v>
      </c>
      <c r="AL351">
        <v>491.3</v>
      </c>
      <c r="AM351">
        <v>450.79</v>
      </c>
      <c r="AN351">
        <v>272.86</v>
      </c>
      <c r="AO351">
        <v>4339.78</v>
      </c>
      <c r="AP351">
        <v>0</v>
      </c>
      <c r="AQ351">
        <v>6.54</v>
      </c>
      <c r="AR351">
        <v>0</v>
      </c>
      <c r="AS351">
        <v>0</v>
      </c>
      <c r="AT351">
        <v>70</v>
      </c>
      <c r="AU351">
        <v>10</v>
      </c>
      <c r="AV351">
        <v>1</v>
      </c>
      <c r="AW351">
        <v>1</v>
      </c>
      <c r="AZ351">
        <v>1</v>
      </c>
      <c r="BA351">
        <v>1</v>
      </c>
      <c r="BB351">
        <v>1</v>
      </c>
      <c r="BC351">
        <v>1</v>
      </c>
      <c r="BD351" t="s">
        <v>3</v>
      </c>
      <c r="BE351" t="s">
        <v>3</v>
      </c>
      <c r="BF351" t="s">
        <v>3</v>
      </c>
      <c r="BG351" t="s">
        <v>3</v>
      </c>
      <c r="BH351">
        <v>0</v>
      </c>
      <c r="BI351">
        <v>4</v>
      </c>
      <c r="BJ351" t="s">
        <v>344</v>
      </c>
      <c r="BM351">
        <v>0</v>
      </c>
      <c r="BN351">
        <v>0</v>
      </c>
      <c r="BO351" t="s">
        <v>3</v>
      </c>
      <c r="BP351">
        <v>0</v>
      </c>
      <c r="BQ351">
        <v>1</v>
      </c>
      <c r="BR351">
        <v>0</v>
      </c>
      <c r="BS351">
        <v>1</v>
      </c>
      <c r="BT351">
        <v>1</v>
      </c>
      <c r="BU351">
        <v>1</v>
      </c>
      <c r="BV351">
        <v>1</v>
      </c>
      <c r="BW351">
        <v>1</v>
      </c>
      <c r="BX351">
        <v>1</v>
      </c>
      <c r="BY351" t="s">
        <v>3</v>
      </c>
      <c r="BZ351">
        <v>70</v>
      </c>
      <c r="CA351">
        <v>10</v>
      </c>
      <c r="CB351" t="s">
        <v>3</v>
      </c>
      <c r="CE351">
        <v>0</v>
      </c>
      <c r="CF351">
        <v>0</v>
      </c>
      <c r="CG351">
        <v>0</v>
      </c>
      <c r="CM351">
        <v>0</v>
      </c>
      <c r="CN351" t="s">
        <v>3</v>
      </c>
      <c r="CO351">
        <v>0</v>
      </c>
      <c r="CP351">
        <f t="shared" si="286"/>
        <v>42254.96</v>
      </c>
      <c r="CQ351">
        <f t="shared" si="287"/>
        <v>982.6</v>
      </c>
      <c r="CR351">
        <f>(((((ET351*2))*BB351-((EU351*2))*BS351)+AE351*BS351)*AV351)</f>
        <v>901.58</v>
      </c>
      <c r="CS351">
        <f t="shared" si="288"/>
        <v>545.72</v>
      </c>
      <c r="CT351">
        <f t="shared" si="289"/>
        <v>8679.56</v>
      </c>
      <c r="CU351">
        <f t="shared" si="290"/>
        <v>0</v>
      </c>
      <c r="CV351">
        <f t="shared" si="291"/>
        <v>13.08</v>
      </c>
      <c r="CW351">
        <f t="shared" si="292"/>
        <v>0</v>
      </c>
      <c r="CX351">
        <f t="shared" si="293"/>
        <v>0</v>
      </c>
      <c r="CY351">
        <f t="shared" si="294"/>
        <v>24302.767999999996</v>
      </c>
      <c r="CZ351">
        <f t="shared" si="295"/>
        <v>3471.8239999999996</v>
      </c>
      <c r="DC351" t="s">
        <v>3</v>
      </c>
      <c r="DD351" t="s">
        <v>45</v>
      </c>
      <c r="DE351" t="s">
        <v>45</v>
      </c>
      <c r="DF351" t="s">
        <v>45</v>
      </c>
      <c r="DG351" t="s">
        <v>45</v>
      </c>
      <c r="DH351" t="s">
        <v>3</v>
      </c>
      <c r="DI351" t="s">
        <v>45</v>
      </c>
      <c r="DJ351" t="s">
        <v>45</v>
      </c>
      <c r="DK351" t="s">
        <v>3</v>
      </c>
      <c r="DL351" t="s">
        <v>3</v>
      </c>
      <c r="DM351" t="s">
        <v>3</v>
      </c>
      <c r="DN351">
        <v>0</v>
      </c>
      <c r="DO351">
        <v>0</v>
      </c>
      <c r="DP351">
        <v>1</v>
      </c>
      <c r="DQ351">
        <v>1</v>
      </c>
      <c r="DU351">
        <v>1013</v>
      </c>
      <c r="DV351" t="s">
        <v>339</v>
      </c>
      <c r="DW351" t="s">
        <v>339</v>
      </c>
      <c r="DX351">
        <v>1</v>
      </c>
      <c r="DZ351" t="s">
        <v>3</v>
      </c>
      <c r="EA351" t="s">
        <v>3</v>
      </c>
      <c r="EB351" t="s">
        <v>3</v>
      </c>
      <c r="EC351" t="s">
        <v>3</v>
      </c>
      <c r="EE351">
        <v>1441815344</v>
      </c>
      <c r="EF351">
        <v>1</v>
      </c>
      <c r="EG351" t="s">
        <v>21</v>
      </c>
      <c r="EH351">
        <v>0</v>
      </c>
      <c r="EI351" t="s">
        <v>3</v>
      </c>
      <c r="EJ351">
        <v>4</v>
      </c>
      <c r="EK351">
        <v>0</v>
      </c>
      <c r="EL351" t="s">
        <v>22</v>
      </c>
      <c r="EM351" t="s">
        <v>23</v>
      </c>
      <c r="EO351" t="s">
        <v>3</v>
      </c>
      <c r="EQ351">
        <v>1024</v>
      </c>
      <c r="ER351">
        <v>5281.87</v>
      </c>
      <c r="ES351">
        <v>491.3</v>
      </c>
      <c r="ET351">
        <v>450.79</v>
      </c>
      <c r="EU351">
        <v>272.86</v>
      </c>
      <c r="EV351">
        <v>4339.78</v>
      </c>
      <c r="EW351">
        <v>6.54</v>
      </c>
      <c r="EX351">
        <v>0</v>
      </c>
      <c r="EY351">
        <v>0</v>
      </c>
      <c r="FQ351">
        <v>0</v>
      </c>
      <c r="FR351">
        <f t="shared" si="296"/>
        <v>0</v>
      </c>
      <c r="FS351">
        <v>0</v>
      </c>
      <c r="FX351">
        <v>70</v>
      </c>
      <c r="FY351">
        <v>10</v>
      </c>
      <c r="GA351" t="s">
        <v>3</v>
      </c>
      <c r="GD351">
        <v>0</v>
      </c>
      <c r="GF351">
        <v>2075737170</v>
      </c>
      <c r="GG351">
        <v>2</v>
      </c>
      <c r="GH351">
        <v>1</v>
      </c>
      <c r="GI351">
        <v>-2</v>
      </c>
      <c r="GJ351">
        <v>0</v>
      </c>
      <c r="GK351">
        <f>ROUND(R351*(R12)/100,2)</f>
        <v>2357.5100000000002</v>
      </c>
      <c r="GL351">
        <f t="shared" si="297"/>
        <v>0</v>
      </c>
      <c r="GM351">
        <f t="shared" si="298"/>
        <v>72387.06</v>
      </c>
      <c r="GN351">
        <f t="shared" si="299"/>
        <v>0</v>
      </c>
      <c r="GO351">
        <f t="shared" si="300"/>
        <v>0</v>
      </c>
      <c r="GP351">
        <f t="shared" si="301"/>
        <v>72387.06</v>
      </c>
      <c r="GR351">
        <v>0</v>
      </c>
      <c r="GS351">
        <v>3</v>
      </c>
      <c r="GT351">
        <v>0</v>
      </c>
      <c r="GU351" t="s">
        <v>3</v>
      </c>
      <c r="GV351">
        <f t="shared" si="302"/>
        <v>0</v>
      </c>
      <c r="GW351">
        <v>1</v>
      </c>
      <c r="GX351">
        <f t="shared" si="303"/>
        <v>0</v>
      </c>
      <c r="HA351">
        <v>0</v>
      </c>
      <c r="HB351">
        <v>0</v>
      </c>
      <c r="HC351">
        <f t="shared" si="304"/>
        <v>0</v>
      </c>
      <c r="HE351" t="s">
        <v>3</v>
      </c>
      <c r="HF351" t="s">
        <v>3</v>
      </c>
      <c r="HM351" t="s">
        <v>3</v>
      </c>
      <c r="HN351" t="s">
        <v>3</v>
      </c>
      <c r="HO351" t="s">
        <v>3</v>
      </c>
      <c r="HP351" t="s">
        <v>3</v>
      </c>
      <c r="HQ351" t="s">
        <v>3</v>
      </c>
      <c r="IK351">
        <v>0</v>
      </c>
    </row>
    <row r="353" spans="1:206" x14ac:dyDescent="0.2">
      <c r="A353" s="2">
        <v>51</v>
      </c>
      <c r="B353" s="2">
        <f>B335</f>
        <v>1</v>
      </c>
      <c r="C353" s="2">
        <f>A335</f>
        <v>5</v>
      </c>
      <c r="D353" s="2">
        <f>ROW(A335)</f>
        <v>335</v>
      </c>
      <c r="E353" s="2"/>
      <c r="F353" s="2" t="str">
        <f>IF(F335&lt;&gt;"",F335,"")</f>
        <v>Новый подраздел</v>
      </c>
      <c r="G353" s="2" t="str">
        <f>IF(G335&lt;&gt;"",G335,"")</f>
        <v>Общеобменная вентиляция</v>
      </c>
      <c r="H353" s="2">
        <v>0</v>
      </c>
      <c r="I353" s="2"/>
      <c r="J353" s="2"/>
      <c r="K353" s="2"/>
      <c r="L353" s="2"/>
      <c r="M353" s="2"/>
      <c r="N353" s="2"/>
      <c r="O353" s="2">
        <f t="shared" ref="O353:T353" si="307">ROUND(AB353,2)</f>
        <v>55844.86</v>
      </c>
      <c r="P353" s="2">
        <f t="shared" si="307"/>
        <v>180.84</v>
      </c>
      <c r="Q353" s="2">
        <f t="shared" si="307"/>
        <v>29.8</v>
      </c>
      <c r="R353" s="2">
        <f t="shared" si="307"/>
        <v>0.4</v>
      </c>
      <c r="S353" s="2">
        <f t="shared" si="307"/>
        <v>55634.22</v>
      </c>
      <c r="T353" s="2">
        <f t="shared" si="307"/>
        <v>0</v>
      </c>
      <c r="U353" s="2">
        <f>AH353</f>
        <v>83.839999999999989</v>
      </c>
      <c r="V353" s="2">
        <f>AI353</f>
        <v>0</v>
      </c>
      <c r="W353" s="2">
        <f>ROUND(AJ353,2)</f>
        <v>0</v>
      </c>
      <c r="X353" s="2">
        <f>ROUND(AK353,2)</f>
        <v>38943.949999999997</v>
      </c>
      <c r="Y353" s="2">
        <f>ROUND(AL353,2)</f>
        <v>5563.42</v>
      </c>
      <c r="Z353" s="2"/>
      <c r="AA353" s="2"/>
      <c r="AB353" s="2">
        <f>ROUND(SUMIF(AA339:AA351,"=1470944657",O339:O351),2)</f>
        <v>55844.86</v>
      </c>
      <c r="AC353" s="2">
        <f>ROUND(SUMIF(AA339:AA351,"=1470944657",P339:P351),2)</f>
        <v>180.84</v>
      </c>
      <c r="AD353" s="2">
        <f>ROUND(SUMIF(AA339:AA351,"=1470944657",Q339:Q351),2)</f>
        <v>29.8</v>
      </c>
      <c r="AE353" s="2">
        <f>ROUND(SUMIF(AA339:AA351,"=1470944657",R339:R351),2)</f>
        <v>0.4</v>
      </c>
      <c r="AF353" s="2">
        <f>ROUND(SUMIF(AA339:AA351,"=1470944657",S339:S351),2)</f>
        <v>55634.22</v>
      </c>
      <c r="AG353" s="2">
        <f>ROUND(SUMIF(AA339:AA351,"=1470944657",T339:T351),2)</f>
        <v>0</v>
      </c>
      <c r="AH353" s="2">
        <f>SUMIF(AA339:AA351,"=1470944657",U339:U351)</f>
        <v>83.839999999999989</v>
      </c>
      <c r="AI353" s="2">
        <f>SUMIF(AA339:AA351,"=1470944657",V339:V351)</f>
        <v>0</v>
      </c>
      <c r="AJ353" s="2">
        <f>ROUND(SUMIF(AA339:AA351,"=1470944657",W339:W351),2)</f>
        <v>0</v>
      </c>
      <c r="AK353" s="2">
        <f>ROUND(SUMIF(AA339:AA351,"=1470944657",X339:X351),2)</f>
        <v>38943.949999999997</v>
      </c>
      <c r="AL353" s="2">
        <f>ROUND(SUMIF(AA339:AA351,"=1470944657",Y339:Y351),2)</f>
        <v>5563.42</v>
      </c>
      <c r="AM353" s="2"/>
      <c r="AN353" s="2"/>
      <c r="AO353" s="2">
        <f t="shared" ref="AO353:BD353" si="308">ROUND(BX353,2)</f>
        <v>0</v>
      </c>
      <c r="AP353" s="2">
        <f t="shared" si="308"/>
        <v>0</v>
      </c>
      <c r="AQ353" s="2">
        <f t="shared" si="308"/>
        <v>0</v>
      </c>
      <c r="AR353" s="2">
        <f t="shared" si="308"/>
        <v>100352.66</v>
      </c>
      <c r="AS353" s="2">
        <f t="shared" si="308"/>
        <v>0</v>
      </c>
      <c r="AT353" s="2">
        <f t="shared" si="308"/>
        <v>0</v>
      </c>
      <c r="AU353" s="2">
        <f t="shared" si="308"/>
        <v>100352.66</v>
      </c>
      <c r="AV353" s="2">
        <f t="shared" si="308"/>
        <v>180.84</v>
      </c>
      <c r="AW353" s="2">
        <f t="shared" si="308"/>
        <v>180.84</v>
      </c>
      <c r="AX353" s="2">
        <f t="shared" si="308"/>
        <v>0</v>
      </c>
      <c r="AY353" s="2">
        <f t="shared" si="308"/>
        <v>180.84</v>
      </c>
      <c r="AZ353" s="2">
        <f t="shared" si="308"/>
        <v>0</v>
      </c>
      <c r="BA353" s="2">
        <f t="shared" si="308"/>
        <v>0</v>
      </c>
      <c r="BB353" s="2">
        <f t="shared" si="308"/>
        <v>0</v>
      </c>
      <c r="BC353" s="2">
        <f t="shared" si="308"/>
        <v>0</v>
      </c>
      <c r="BD353" s="2">
        <f t="shared" si="308"/>
        <v>0</v>
      </c>
      <c r="BE353" s="2"/>
      <c r="BF353" s="2"/>
      <c r="BG353" s="2"/>
      <c r="BH353" s="2"/>
      <c r="BI353" s="2"/>
      <c r="BJ353" s="2"/>
      <c r="BK353" s="2"/>
      <c r="BL353" s="2"/>
      <c r="BM353" s="2"/>
      <c r="BN353" s="2"/>
      <c r="BO353" s="2"/>
      <c r="BP353" s="2"/>
      <c r="BQ353" s="2"/>
      <c r="BR353" s="2"/>
      <c r="BS353" s="2"/>
      <c r="BT353" s="2"/>
      <c r="BU353" s="2"/>
      <c r="BV353" s="2"/>
      <c r="BW353" s="2"/>
      <c r="BX353" s="2">
        <f>ROUND(SUMIF(AA339:AA351,"=1470944657",FQ339:FQ351),2)</f>
        <v>0</v>
      </c>
      <c r="BY353" s="2">
        <f>ROUND(SUMIF(AA339:AA351,"=1470944657",FR339:FR351),2)</f>
        <v>0</v>
      </c>
      <c r="BZ353" s="2">
        <f>ROUND(SUMIF(AA339:AA351,"=1470944657",GL339:GL351),2)</f>
        <v>0</v>
      </c>
      <c r="CA353" s="2">
        <f>ROUND(SUMIF(AA339:AA351,"=1470944657",GM339:GM351),2)</f>
        <v>100352.66</v>
      </c>
      <c r="CB353" s="2">
        <f>ROUND(SUMIF(AA339:AA351,"=1470944657",GN339:GN351),2)</f>
        <v>0</v>
      </c>
      <c r="CC353" s="2">
        <f>ROUND(SUMIF(AA339:AA351,"=1470944657",GO339:GO351),2)</f>
        <v>0</v>
      </c>
      <c r="CD353" s="2">
        <f>ROUND(SUMIF(AA339:AA351,"=1470944657",GP339:GP351),2)</f>
        <v>100352.66</v>
      </c>
      <c r="CE353" s="2">
        <f>AC353-BX353</f>
        <v>180.84</v>
      </c>
      <c r="CF353" s="2">
        <f>AC353-BY353</f>
        <v>180.84</v>
      </c>
      <c r="CG353" s="2">
        <f>BX353-BZ353</f>
        <v>0</v>
      </c>
      <c r="CH353" s="2">
        <f>AC353-BX353-BY353+BZ353</f>
        <v>180.84</v>
      </c>
      <c r="CI353" s="2">
        <f>BY353-BZ353</f>
        <v>0</v>
      </c>
      <c r="CJ353" s="2">
        <f>ROUND(SUMIF(AA339:AA351,"=1470944657",GX339:GX351),2)</f>
        <v>0</v>
      </c>
      <c r="CK353" s="2">
        <f>ROUND(SUMIF(AA339:AA351,"=1470944657",GY339:GY351),2)</f>
        <v>0</v>
      </c>
      <c r="CL353" s="2">
        <f>ROUND(SUMIF(AA339:AA351,"=1470944657",GZ339:GZ351),2)</f>
        <v>0</v>
      </c>
      <c r="CM353" s="2">
        <f>ROUND(SUMIF(AA339:AA351,"=1470944657",HD339:HD351),2)</f>
        <v>0</v>
      </c>
      <c r="CN353" s="2"/>
      <c r="CO353" s="2"/>
      <c r="CP353" s="2"/>
      <c r="CQ353" s="2"/>
      <c r="CR353" s="2"/>
      <c r="CS353" s="2"/>
      <c r="CT353" s="2"/>
      <c r="CU353" s="2"/>
      <c r="CV353" s="2"/>
      <c r="CW353" s="2"/>
      <c r="CX353" s="2"/>
      <c r="CY353" s="2"/>
      <c r="CZ353" s="2"/>
      <c r="DA353" s="2"/>
      <c r="DB353" s="2"/>
      <c r="DC353" s="2"/>
      <c r="DD353" s="2"/>
      <c r="DE353" s="2"/>
      <c r="DF353" s="2"/>
      <c r="DG353" s="3"/>
      <c r="DH353" s="3"/>
      <c r="DI353" s="3"/>
      <c r="DJ353" s="3"/>
      <c r="DK353" s="3"/>
      <c r="DL353" s="3"/>
      <c r="DM353" s="3"/>
      <c r="DN353" s="3"/>
      <c r="DO353" s="3"/>
      <c r="DP353" s="3"/>
      <c r="DQ353" s="3"/>
      <c r="DR353" s="3"/>
      <c r="DS353" s="3"/>
      <c r="DT353" s="3"/>
      <c r="DU353" s="3"/>
      <c r="DV353" s="3"/>
      <c r="DW353" s="3"/>
      <c r="DX353" s="3"/>
      <c r="DY353" s="3"/>
      <c r="DZ353" s="3"/>
      <c r="EA353" s="3"/>
      <c r="EB353" s="3"/>
      <c r="EC353" s="3"/>
      <c r="ED353" s="3"/>
      <c r="EE353" s="3"/>
      <c r="EF353" s="3"/>
      <c r="EG353" s="3"/>
      <c r="EH353" s="3"/>
      <c r="EI353" s="3"/>
      <c r="EJ353" s="3"/>
      <c r="EK353" s="3"/>
      <c r="EL353" s="3"/>
      <c r="EM353" s="3"/>
      <c r="EN353" s="3"/>
      <c r="EO353" s="3"/>
      <c r="EP353" s="3"/>
      <c r="EQ353" s="3"/>
      <c r="ER353" s="3"/>
      <c r="ES353" s="3"/>
      <c r="ET353" s="3"/>
      <c r="EU353" s="3"/>
      <c r="EV353" s="3"/>
      <c r="EW353" s="3"/>
      <c r="EX353" s="3"/>
      <c r="EY353" s="3"/>
      <c r="EZ353" s="3"/>
      <c r="FA353" s="3"/>
      <c r="FB353" s="3"/>
      <c r="FC353" s="3"/>
      <c r="FD353" s="3"/>
      <c r="FE353" s="3"/>
      <c r="FF353" s="3"/>
      <c r="FG353" s="3"/>
      <c r="FH353" s="3"/>
      <c r="FI353" s="3"/>
      <c r="FJ353" s="3"/>
      <c r="FK353" s="3"/>
      <c r="FL353" s="3"/>
      <c r="FM353" s="3"/>
      <c r="FN353" s="3"/>
      <c r="FO353" s="3"/>
      <c r="FP353" s="3"/>
      <c r="FQ353" s="3"/>
      <c r="FR353" s="3"/>
      <c r="FS353" s="3"/>
      <c r="FT353" s="3"/>
      <c r="FU353" s="3"/>
      <c r="FV353" s="3"/>
      <c r="FW353" s="3"/>
      <c r="FX353" s="3"/>
      <c r="FY353" s="3"/>
      <c r="FZ353" s="3"/>
      <c r="GA353" s="3"/>
      <c r="GB353" s="3"/>
      <c r="GC353" s="3"/>
      <c r="GD353" s="3"/>
      <c r="GE353" s="3"/>
      <c r="GF353" s="3"/>
      <c r="GG353" s="3"/>
      <c r="GH353" s="3"/>
      <c r="GI353" s="3"/>
      <c r="GJ353" s="3"/>
      <c r="GK353" s="3"/>
      <c r="GL353" s="3"/>
      <c r="GM353" s="3"/>
      <c r="GN353" s="3"/>
      <c r="GO353" s="3"/>
      <c r="GP353" s="3"/>
      <c r="GQ353" s="3"/>
      <c r="GR353" s="3"/>
      <c r="GS353" s="3"/>
      <c r="GT353" s="3"/>
      <c r="GU353" s="3"/>
      <c r="GV353" s="3"/>
      <c r="GW353" s="3"/>
      <c r="GX353" s="3">
        <v>0</v>
      </c>
    </row>
    <row r="355" spans="1:206" x14ac:dyDescent="0.2">
      <c r="A355" s="4">
        <v>50</v>
      </c>
      <c r="B355" s="4">
        <v>0</v>
      </c>
      <c r="C355" s="4">
        <v>0</v>
      </c>
      <c r="D355" s="4">
        <v>1</v>
      </c>
      <c r="E355" s="4">
        <v>201</v>
      </c>
      <c r="F355" s="4">
        <f>ROUND(Source!O353,O355)</f>
        <v>55844.86</v>
      </c>
      <c r="G355" s="4" t="s">
        <v>64</v>
      </c>
      <c r="H355" s="4" t="s">
        <v>65</v>
      </c>
      <c r="I355" s="4"/>
      <c r="J355" s="4"/>
      <c r="K355" s="4">
        <v>201</v>
      </c>
      <c r="L355" s="4">
        <v>1</v>
      </c>
      <c r="M355" s="4">
        <v>3</v>
      </c>
      <c r="N355" s="4" t="s">
        <v>3</v>
      </c>
      <c r="O355" s="4">
        <v>2</v>
      </c>
      <c r="P355" s="4"/>
      <c r="Q355" s="4"/>
      <c r="R355" s="4"/>
      <c r="S355" s="4"/>
      <c r="T355" s="4"/>
      <c r="U355" s="4"/>
      <c r="V355" s="4"/>
      <c r="W355" s="4">
        <v>55844.86</v>
      </c>
      <c r="X355" s="4">
        <v>1</v>
      </c>
      <c r="Y355" s="4">
        <v>55844.86</v>
      </c>
      <c r="Z355" s="4"/>
      <c r="AA355" s="4"/>
      <c r="AB355" s="4"/>
    </row>
    <row r="356" spans="1:206" x14ac:dyDescent="0.2">
      <c r="A356" s="4">
        <v>50</v>
      </c>
      <c r="B356" s="4">
        <v>0</v>
      </c>
      <c r="C356" s="4">
        <v>0</v>
      </c>
      <c r="D356" s="4">
        <v>1</v>
      </c>
      <c r="E356" s="4">
        <v>202</v>
      </c>
      <c r="F356" s="4">
        <f>ROUND(Source!P353,O356)</f>
        <v>180.84</v>
      </c>
      <c r="G356" s="4" t="s">
        <v>66</v>
      </c>
      <c r="H356" s="4" t="s">
        <v>67</v>
      </c>
      <c r="I356" s="4"/>
      <c r="J356" s="4"/>
      <c r="K356" s="4">
        <v>202</v>
      </c>
      <c r="L356" s="4">
        <v>2</v>
      </c>
      <c r="M356" s="4">
        <v>3</v>
      </c>
      <c r="N356" s="4" t="s">
        <v>3</v>
      </c>
      <c r="O356" s="4">
        <v>2</v>
      </c>
      <c r="P356" s="4"/>
      <c r="Q356" s="4"/>
      <c r="R356" s="4"/>
      <c r="S356" s="4"/>
      <c r="T356" s="4"/>
      <c r="U356" s="4"/>
      <c r="V356" s="4"/>
      <c r="W356" s="4">
        <v>180.84</v>
      </c>
      <c r="X356" s="4">
        <v>1</v>
      </c>
      <c r="Y356" s="4">
        <v>180.84</v>
      </c>
      <c r="Z356" s="4"/>
      <c r="AA356" s="4"/>
      <c r="AB356" s="4"/>
    </row>
    <row r="357" spans="1:206" x14ac:dyDescent="0.2">
      <c r="A357" s="4">
        <v>50</v>
      </c>
      <c r="B357" s="4">
        <v>0</v>
      </c>
      <c r="C357" s="4">
        <v>0</v>
      </c>
      <c r="D357" s="4">
        <v>1</v>
      </c>
      <c r="E357" s="4">
        <v>222</v>
      </c>
      <c r="F357" s="4">
        <f>ROUND(Source!AO353,O357)</f>
        <v>0</v>
      </c>
      <c r="G357" s="4" t="s">
        <v>68</v>
      </c>
      <c r="H357" s="4" t="s">
        <v>69</v>
      </c>
      <c r="I357" s="4"/>
      <c r="J357" s="4"/>
      <c r="K357" s="4">
        <v>222</v>
      </c>
      <c r="L357" s="4">
        <v>3</v>
      </c>
      <c r="M357" s="4">
        <v>3</v>
      </c>
      <c r="N357" s="4" t="s">
        <v>3</v>
      </c>
      <c r="O357" s="4">
        <v>2</v>
      </c>
      <c r="P357" s="4"/>
      <c r="Q357" s="4"/>
      <c r="R357" s="4"/>
      <c r="S357" s="4"/>
      <c r="T357" s="4"/>
      <c r="U357" s="4"/>
      <c r="V357" s="4"/>
      <c r="W357" s="4">
        <v>0</v>
      </c>
      <c r="X357" s="4">
        <v>1</v>
      </c>
      <c r="Y357" s="4">
        <v>0</v>
      </c>
      <c r="Z357" s="4"/>
      <c r="AA357" s="4"/>
      <c r="AB357" s="4"/>
    </row>
    <row r="358" spans="1:206" x14ac:dyDescent="0.2">
      <c r="A358" s="4">
        <v>50</v>
      </c>
      <c r="B358" s="4">
        <v>0</v>
      </c>
      <c r="C358" s="4">
        <v>0</v>
      </c>
      <c r="D358" s="4">
        <v>1</v>
      </c>
      <c r="E358" s="4">
        <v>225</v>
      </c>
      <c r="F358" s="4">
        <f>ROUND(Source!AV353,O358)</f>
        <v>180.84</v>
      </c>
      <c r="G358" s="4" t="s">
        <v>70</v>
      </c>
      <c r="H358" s="4" t="s">
        <v>71</v>
      </c>
      <c r="I358" s="4"/>
      <c r="J358" s="4"/>
      <c r="K358" s="4">
        <v>225</v>
      </c>
      <c r="L358" s="4">
        <v>4</v>
      </c>
      <c r="M358" s="4">
        <v>3</v>
      </c>
      <c r="N358" s="4" t="s">
        <v>3</v>
      </c>
      <c r="O358" s="4">
        <v>2</v>
      </c>
      <c r="P358" s="4"/>
      <c r="Q358" s="4"/>
      <c r="R358" s="4"/>
      <c r="S358" s="4"/>
      <c r="T358" s="4"/>
      <c r="U358" s="4"/>
      <c r="V358" s="4"/>
      <c r="W358" s="4">
        <v>180.84</v>
      </c>
      <c r="X358" s="4">
        <v>1</v>
      </c>
      <c r="Y358" s="4">
        <v>180.84</v>
      </c>
      <c r="Z358" s="4"/>
      <c r="AA358" s="4"/>
      <c r="AB358" s="4"/>
    </row>
    <row r="359" spans="1:206" x14ac:dyDescent="0.2">
      <c r="A359" s="4">
        <v>50</v>
      </c>
      <c r="B359" s="4">
        <v>0</v>
      </c>
      <c r="C359" s="4">
        <v>0</v>
      </c>
      <c r="D359" s="4">
        <v>1</v>
      </c>
      <c r="E359" s="4">
        <v>226</v>
      </c>
      <c r="F359" s="4">
        <f>ROUND(Source!AW353,O359)</f>
        <v>180.84</v>
      </c>
      <c r="G359" s="4" t="s">
        <v>72</v>
      </c>
      <c r="H359" s="4" t="s">
        <v>73</v>
      </c>
      <c r="I359" s="4"/>
      <c r="J359" s="4"/>
      <c r="K359" s="4">
        <v>226</v>
      </c>
      <c r="L359" s="4">
        <v>5</v>
      </c>
      <c r="M359" s="4">
        <v>3</v>
      </c>
      <c r="N359" s="4" t="s">
        <v>3</v>
      </c>
      <c r="O359" s="4">
        <v>2</v>
      </c>
      <c r="P359" s="4"/>
      <c r="Q359" s="4"/>
      <c r="R359" s="4"/>
      <c r="S359" s="4"/>
      <c r="T359" s="4"/>
      <c r="U359" s="4"/>
      <c r="V359" s="4"/>
      <c r="W359" s="4">
        <v>180.84</v>
      </c>
      <c r="X359" s="4">
        <v>1</v>
      </c>
      <c r="Y359" s="4">
        <v>180.84</v>
      </c>
      <c r="Z359" s="4"/>
      <c r="AA359" s="4"/>
      <c r="AB359" s="4"/>
    </row>
    <row r="360" spans="1:206" x14ac:dyDescent="0.2">
      <c r="A360" s="4">
        <v>50</v>
      </c>
      <c r="B360" s="4">
        <v>0</v>
      </c>
      <c r="C360" s="4">
        <v>0</v>
      </c>
      <c r="D360" s="4">
        <v>1</v>
      </c>
      <c r="E360" s="4">
        <v>227</v>
      </c>
      <c r="F360" s="4">
        <f>ROUND(Source!AX353,O360)</f>
        <v>0</v>
      </c>
      <c r="G360" s="4" t="s">
        <v>74</v>
      </c>
      <c r="H360" s="4" t="s">
        <v>75</v>
      </c>
      <c r="I360" s="4"/>
      <c r="J360" s="4"/>
      <c r="K360" s="4">
        <v>227</v>
      </c>
      <c r="L360" s="4">
        <v>6</v>
      </c>
      <c r="M360" s="4">
        <v>3</v>
      </c>
      <c r="N360" s="4" t="s">
        <v>3</v>
      </c>
      <c r="O360" s="4">
        <v>2</v>
      </c>
      <c r="P360" s="4"/>
      <c r="Q360" s="4"/>
      <c r="R360" s="4"/>
      <c r="S360" s="4"/>
      <c r="T360" s="4"/>
      <c r="U360" s="4"/>
      <c r="V360" s="4"/>
      <c r="W360" s="4">
        <v>0</v>
      </c>
      <c r="X360" s="4">
        <v>1</v>
      </c>
      <c r="Y360" s="4">
        <v>0</v>
      </c>
      <c r="Z360" s="4"/>
      <c r="AA360" s="4"/>
      <c r="AB360" s="4"/>
    </row>
    <row r="361" spans="1:206" x14ac:dyDescent="0.2">
      <c r="A361" s="4">
        <v>50</v>
      </c>
      <c r="B361" s="4">
        <v>0</v>
      </c>
      <c r="C361" s="4">
        <v>0</v>
      </c>
      <c r="D361" s="4">
        <v>1</v>
      </c>
      <c r="E361" s="4">
        <v>228</v>
      </c>
      <c r="F361" s="4">
        <f>ROUND(Source!AY353,O361)</f>
        <v>180.84</v>
      </c>
      <c r="G361" s="4" t="s">
        <v>76</v>
      </c>
      <c r="H361" s="4" t="s">
        <v>77</v>
      </c>
      <c r="I361" s="4"/>
      <c r="J361" s="4"/>
      <c r="K361" s="4">
        <v>228</v>
      </c>
      <c r="L361" s="4">
        <v>7</v>
      </c>
      <c r="M361" s="4">
        <v>3</v>
      </c>
      <c r="N361" s="4" t="s">
        <v>3</v>
      </c>
      <c r="O361" s="4">
        <v>2</v>
      </c>
      <c r="P361" s="4"/>
      <c r="Q361" s="4"/>
      <c r="R361" s="4"/>
      <c r="S361" s="4"/>
      <c r="T361" s="4"/>
      <c r="U361" s="4"/>
      <c r="V361" s="4"/>
      <c r="W361" s="4">
        <v>180.84</v>
      </c>
      <c r="X361" s="4">
        <v>1</v>
      </c>
      <c r="Y361" s="4">
        <v>180.84</v>
      </c>
      <c r="Z361" s="4"/>
      <c r="AA361" s="4"/>
      <c r="AB361" s="4"/>
    </row>
    <row r="362" spans="1:206" x14ac:dyDescent="0.2">
      <c r="A362" s="4">
        <v>50</v>
      </c>
      <c r="B362" s="4">
        <v>0</v>
      </c>
      <c r="C362" s="4">
        <v>0</v>
      </c>
      <c r="D362" s="4">
        <v>1</v>
      </c>
      <c r="E362" s="4">
        <v>216</v>
      </c>
      <c r="F362" s="4">
        <f>ROUND(Source!AP353,O362)</f>
        <v>0</v>
      </c>
      <c r="G362" s="4" t="s">
        <v>78</v>
      </c>
      <c r="H362" s="4" t="s">
        <v>79</v>
      </c>
      <c r="I362" s="4"/>
      <c r="J362" s="4"/>
      <c r="K362" s="4">
        <v>216</v>
      </c>
      <c r="L362" s="4">
        <v>8</v>
      </c>
      <c r="M362" s="4">
        <v>3</v>
      </c>
      <c r="N362" s="4" t="s">
        <v>3</v>
      </c>
      <c r="O362" s="4">
        <v>2</v>
      </c>
      <c r="P362" s="4"/>
      <c r="Q362" s="4"/>
      <c r="R362" s="4"/>
      <c r="S362" s="4"/>
      <c r="T362" s="4"/>
      <c r="U362" s="4"/>
      <c r="V362" s="4"/>
      <c r="W362" s="4">
        <v>0</v>
      </c>
      <c r="X362" s="4">
        <v>1</v>
      </c>
      <c r="Y362" s="4">
        <v>0</v>
      </c>
      <c r="Z362" s="4"/>
      <c r="AA362" s="4"/>
      <c r="AB362" s="4"/>
    </row>
    <row r="363" spans="1:206" x14ac:dyDescent="0.2">
      <c r="A363" s="4">
        <v>50</v>
      </c>
      <c r="B363" s="4">
        <v>0</v>
      </c>
      <c r="C363" s="4">
        <v>0</v>
      </c>
      <c r="D363" s="4">
        <v>1</v>
      </c>
      <c r="E363" s="4">
        <v>223</v>
      </c>
      <c r="F363" s="4">
        <f>ROUND(Source!AQ353,O363)</f>
        <v>0</v>
      </c>
      <c r="G363" s="4" t="s">
        <v>80</v>
      </c>
      <c r="H363" s="4" t="s">
        <v>81</v>
      </c>
      <c r="I363" s="4"/>
      <c r="J363" s="4"/>
      <c r="K363" s="4">
        <v>223</v>
      </c>
      <c r="L363" s="4">
        <v>9</v>
      </c>
      <c r="M363" s="4">
        <v>3</v>
      </c>
      <c r="N363" s="4" t="s">
        <v>3</v>
      </c>
      <c r="O363" s="4">
        <v>2</v>
      </c>
      <c r="P363" s="4"/>
      <c r="Q363" s="4"/>
      <c r="R363" s="4"/>
      <c r="S363" s="4"/>
      <c r="T363" s="4"/>
      <c r="U363" s="4"/>
      <c r="V363" s="4"/>
      <c r="W363" s="4">
        <v>0</v>
      </c>
      <c r="X363" s="4">
        <v>1</v>
      </c>
      <c r="Y363" s="4">
        <v>0</v>
      </c>
      <c r="Z363" s="4"/>
      <c r="AA363" s="4"/>
      <c r="AB363" s="4"/>
    </row>
    <row r="364" spans="1:206" x14ac:dyDescent="0.2">
      <c r="A364" s="4">
        <v>50</v>
      </c>
      <c r="B364" s="4">
        <v>0</v>
      </c>
      <c r="C364" s="4">
        <v>0</v>
      </c>
      <c r="D364" s="4">
        <v>1</v>
      </c>
      <c r="E364" s="4">
        <v>229</v>
      </c>
      <c r="F364" s="4">
        <f>ROUND(Source!AZ353,O364)</f>
        <v>0</v>
      </c>
      <c r="G364" s="4" t="s">
        <v>82</v>
      </c>
      <c r="H364" s="4" t="s">
        <v>83</v>
      </c>
      <c r="I364" s="4"/>
      <c r="J364" s="4"/>
      <c r="K364" s="4">
        <v>229</v>
      </c>
      <c r="L364" s="4">
        <v>10</v>
      </c>
      <c r="M364" s="4">
        <v>3</v>
      </c>
      <c r="N364" s="4" t="s">
        <v>3</v>
      </c>
      <c r="O364" s="4">
        <v>2</v>
      </c>
      <c r="P364" s="4"/>
      <c r="Q364" s="4"/>
      <c r="R364" s="4"/>
      <c r="S364" s="4"/>
      <c r="T364" s="4"/>
      <c r="U364" s="4"/>
      <c r="V364" s="4"/>
      <c r="W364" s="4">
        <v>0</v>
      </c>
      <c r="X364" s="4">
        <v>1</v>
      </c>
      <c r="Y364" s="4">
        <v>0</v>
      </c>
      <c r="Z364" s="4"/>
      <c r="AA364" s="4"/>
      <c r="AB364" s="4"/>
    </row>
    <row r="365" spans="1:206" x14ac:dyDescent="0.2">
      <c r="A365" s="4">
        <v>50</v>
      </c>
      <c r="B365" s="4">
        <v>0</v>
      </c>
      <c r="C365" s="4">
        <v>0</v>
      </c>
      <c r="D365" s="4">
        <v>1</v>
      </c>
      <c r="E365" s="4">
        <v>203</v>
      </c>
      <c r="F365" s="4">
        <f>ROUND(Source!Q353,O365)</f>
        <v>29.8</v>
      </c>
      <c r="G365" s="4" t="s">
        <v>84</v>
      </c>
      <c r="H365" s="4" t="s">
        <v>85</v>
      </c>
      <c r="I365" s="4"/>
      <c r="J365" s="4"/>
      <c r="K365" s="4">
        <v>203</v>
      </c>
      <c r="L365" s="4">
        <v>11</v>
      </c>
      <c r="M365" s="4">
        <v>3</v>
      </c>
      <c r="N365" s="4" t="s">
        <v>3</v>
      </c>
      <c r="O365" s="4">
        <v>2</v>
      </c>
      <c r="P365" s="4"/>
      <c r="Q365" s="4"/>
      <c r="R365" s="4"/>
      <c r="S365" s="4"/>
      <c r="T365" s="4"/>
      <c r="U365" s="4"/>
      <c r="V365" s="4"/>
      <c r="W365" s="4">
        <v>29.8</v>
      </c>
      <c r="X365" s="4">
        <v>1</v>
      </c>
      <c r="Y365" s="4">
        <v>29.8</v>
      </c>
      <c r="Z365" s="4"/>
      <c r="AA365" s="4"/>
      <c r="AB365" s="4"/>
    </row>
    <row r="366" spans="1:206" x14ac:dyDescent="0.2">
      <c r="A366" s="4">
        <v>50</v>
      </c>
      <c r="B366" s="4">
        <v>0</v>
      </c>
      <c r="C366" s="4">
        <v>0</v>
      </c>
      <c r="D366" s="4">
        <v>1</v>
      </c>
      <c r="E366" s="4">
        <v>231</v>
      </c>
      <c r="F366" s="4">
        <f>ROUND(Source!BB353,O366)</f>
        <v>0</v>
      </c>
      <c r="G366" s="4" t="s">
        <v>86</v>
      </c>
      <c r="H366" s="4" t="s">
        <v>87</v>
      </c>
      <c r="I366" s="4"/>
      <c r="J366" s="4"/>
      <c r="K366" s="4">
        <v>231</v>
      </c>
      <c r="L366" s="4">
        <v>12</v>
      </c>
      <c r="M366" s="4">
        <v>3</v>
      </c>
      <c r="N366" s="4" t="s">
        <v>3</v>
      </c>
      <c r="O366" s="4">
        <v>2</v>
      </c>
      <c r="P366" s="4"/>
      <c r="Q366" s="4"/>
      <c r="R366" s="4"/>
      <c r="S366" s="4"/>
      <c r="T366" s="4"/>
      <c r="U366" s="4"/>
      <c r="V366" s="4"/>
      <c r="W366" s="4">
        <v>0</v>
      </c>
      <c r="X366" s="4">
        <v>1</v>
      </c>
      <c r="Y366" s="4">
        <v>0</v>
      </c>
      <c r="Z366" s="4"/>
      <c r="AA366" s="4"/>
      <c r="AB366" s="4"/>
    </row>
    <row r="367" spans="1:206" x14ac:dyDescent="0.2">
      <c r="A367" s="4">
        <v>50</v>
      </c>
      <c r="B367" s="4">
        <v>0</v>
      </c>
      <c r="C367" s="4">
        <v>0</v>
      </c>
      <c r="D367" s="4">
        <v>1</v>
      </c>
      <c r="E367" s="4">
        <v>204</v>
      </c>
      <c r="F367" s="4">
        <f>ROUND(Source!R353,O367)</f>
        <v>0.4</v>
      </c>
      <c r="G367" s="4" t="s">
        <v>88</v>
      </c>
      <c r="H367" s="4" t="s">
        <v>89</v>
      </c>
      <c r="I367" s="4"/>
      <c r="J367" s="4"/>
      <c r="K367" s="4">
        <v>204</v>
      </c>
      <c r="L367" s="4">
        <v>13</v>
      </c>
      <c r="M367" s="4">
        <v>3</v>
      </c>
      <c r="N367" s="4" t="s">
        <v>3</v>
      </c>
      <c r="O367" s="4">
        <v>2</v>
      </c>
      <c r="P367" s="4"/>
      <c r="Q367" s="4"/>
      <c r="R367" s="4"/>
      <c r="S367" s="4"/>
      <c r="T367" s="4"/>
      <c r="U367" s="4"/>
      <c r="V367" s="4"/>
      <c r="W367" s="4">
        <v>0.4</v>
      </c>
      <c r="X367" s="4">
        <v>1</v>
      </c>
      <c r="Y367" s="4">
        <v>0.4</v>
      </c>
      <c r="Z367" s="4"/>
      <c r="AA367" s="4"/>
      <c r="AB367" s="4"/>
    </row>
    <row r="368" spans="1:206" x14ac:dyDescent="0.2">
      <c r="A368" s="4">
        <v>50</v>
      </c>
      <c r="B368" s="4">
        <v>0</v>
      </c>
      <c r="C368" s="4">
        <v>0</v>
      </c>
      <c r="D368" s="4">
        <v>1</v>
      </c>
      <c r="E368" s="4">
        <v>205</v>
      </c>
      <c r="F368" s="4">
        <f>ROUND(Source!S353,O368)</f>
        <v>55634.22</v>
      </c>
      <c r="G368" s="4" t="s">
        <v>90</v>
      </c>
      <c r="H368" s="4" t="s">
        <v>91</v>
      </c>
      <c r="I368" s="4"/>
      <c r="J368" s="4"/>
      <c r="K368" s="4">
        <v>205</v>
      </c>
      <c r="L368" s="4">
        <v>14</v>
      </c>
      <c r="M368" s="4">
        <v>3</v>
      </c>
      <c r="N368" s="4" t="s">
        <v>3</v>
      </c>
      <c r="O368" s="4">
        <v>2</v>
      </c>
      <c r="P368" s="4"/>
      <c r="Q368" s="4"/>
      <c r="R368" s="4"/>
      <c r="S368" s="4"/>
      <c r="T368" s="4"/>
      <c r="U368" s="4"/>
      <c r="V368" s="4"/>
      <c r="W368" s="4">
        <v>55634.22</v>
      </c>
      <c r="X368" s="4">
        <v>1</v>
      </c>
      <c r="Y368" s="4">
        <v>55634.22</v>
      </c>
      <c r="Z368" s="4"/>
      <c r="AA368" s="4"/>
      <c r="AB368" s="4"/>
    </row>
    <row r="369" spans="1:88" x14ac:dyDescent="0.2">
      <c r="A369" s="4">
        <v>50</v>
      </c>
      <c r="B369" s="4">
        <v>0</v>
      </c>
      <c r="C369" s="4">
        <v>0</v>
      </c>
      <c r="D369" s="4">
        <v>1</v>
      </c>
      <c r="E369" s="4">
        <v>232</v>
      </c>
      <c r="F369" s="4">
        <f>ROUND(Source!BC353,O369)</f>
        <v>0</v>
      </c>
      <c r="G369" s="4" t="s">
        <v>92</v>
      </c>
      <c r="H369" s="4" t="s">
        <v>93</v>
      </c>
      <c r="I369" s="4"/>
      <c r="J369" s="4"/>
      <c r="K369" s="4">
        <v>232</v>
      </c>
      <c r="L369" s="4">
        <v>15</v>
      </c>
      <c r="M369" s="4">
        <v>3</v>
      </c>
      <c r="N369" s="4" t="s">
        <v>3</v>
      </c>
      <c r="O369" s="4">
        <v>2</v>
      </c>
      <c r="P369" s="4"/>
      <c r="Q369" s="4"/>
      <c r="R369" s="4"/>
      <c r="S369" s="4"/>
      <c r="T369" s="4"/>
      <c r="U369" s="4"/>
      <c r="V369" s="4"/>
      <c r="W369" s="4">
        <v>0</v>
      </c>
      <c r="X369" s="4">
        <v>1</v>
      </c>
      <c r="Y369" s="4">
        <v>0</v>
      </c>
      <c r="Z369" s="4"/>
      <c r="AA369" s="4"/>
      <c r="AB369" s="4"/>
    </row>
    <row r="370" spans="1:88" x14ac:dyDescent="0.2">
      <c r="A370" s="4">
        <v>50</v>
      </c>
      <c r="B370" s="4">
        <v>0</v>
      </c>
      <c r="C370" s="4">
        <v>0</v>
      </c>
      <c r="D370" s="4">
        <v>1</v>
      </c>
      <c r="E370" s="4">
        <v>214</v>
      </c>
      <c r="F370" s="4">
        <f>ROUND(Source!AS353,O370)</f>
        <v>0</v>
      </c>
      <c r="G370" s="4" t="s">
        <v>94</v>
      </c>
      <c r="H370" s="4" t="s">
        <v>95</v>
      </c>
      <c r="I370" s="4"/>
      <c r="J370" s="4"/>
      <c r="K370" s="4">
        <v>214</v>
      </c>
      <c r="L370" s="4">
        <v>16</v>
      </c>
      <c r="M370" s="4">
        <v>3</v>
      </c>
      <c r="N370" s="4" t="s">
        <v>3</v>
      </c>
      <c r="O370" s="4">
        <v>2</v>
      </c>
      <c r="P370" s="4"/>
      <c r="Q370" s="4"/>
      <c r="R370" s="4"/>
      <c r="S370" s="4"/>
      <c r="T370" s="4"/>
      <c r="U370" s="4"/>
      <c r="V370" s="4"/>
      <c r="W370" s="4">
        <v>0</v>
      </c>
      <c r="X370" s="4">
        <v>1</v>
      </c>
      <c r="Y370" s="4">
        <v>0</v>
      </c>
      <c r="Z370" s="4"/>
      <c r="AA370" s="4"/>
      <c r="AB370" s="4"/>
    </row>
    <row r="371" spans="1:88" x14ac:dyDescent="0.2">
      <c r="A371" s="4">
        <v>50</v>
      </c>
      <c r="B371" s="4">
        <v>0</v>
      </c>
      <c r="C371" s="4">
        <v>0</v>
      </c>
      <c r="D371" s="4">
        <v>1</v>
      </c>
      <c r="E371" s="4">
        <v>215</v>
      </c>
      <c r="F371" s="4">
        <f>ROUND(Source!AT353,O371)</f>
        <v>0</v>
      </c>
      <c r="G371" s="4" t="s">
        <v>96</v>
      </c>
      <c r="H371" s="4" t="s">
        <v>97</v>
      </c>
      <c r="I371" s="4"/>
      <c r="J371" s="4"/>
      <c r="K371" s="4">
        <v>215</v>
      </c>
      <c r="L371" s="4">
        <v>17</v>
      </c>
      <c r="M371" s="4">
        <v>3</v>
      </c>
      <c r="N371" s="4" t="s">
        <v>3</v>
      </c>
      <c r="O371" s="4">
        <v>2</v>
      </c>
      <c r="P371" s="4"/>
      <c r="Q371" s="4"/>
      <c r="R371" s="4"/>
      <c r="S371" s="4"/>
      <c r="T371" s="4"/>
      <c r="U371" s="4"/>
      <c r="V371" s="4"/>
      <c r="W371" s="4">
        <v>0</v>
      </c>
      <c r="X371" s="4">
        <v>1</v>
      </c>
      <c r="Y371" s="4">
        <v>0</v>
      </c>
      <c r="Z371" s="4"/>
      <c r="AA371" s="4"/>
      <c r="AB371" s="4"/>
    </row>
    <row r="372" spans="1:88" x14ac:dyDescent="0.2">
      <c r="A372" s="4">
        <v>50</v>
      </c>
      <c r="B372" s="4">
        <v>0</v>
      </c>
      <c r="C372" s="4">
        <v>0</v>
      </c>
      <c r="D372" s="4">
        <v>1</v>
      </c>
      <c r="E372" s="4">
        <v>217</v>
      </c>
      <c r="F372" s="4">
        <f>ROUND(Source!AU353,O372)</f>
        <v>100352.66</v>
      </c>
      <c r="G372" s="4" t="s">
        <v>98</v>
      </c>
      <c r="H372" s="4" t="s">
        <v>99</v>
      </c>
      <c r="I372" s="4"/>
      <c r="J372" s="4"/>
      <c r="K372" s="4">
        <v>217</v>
      </c>
      <c r="L372" s="4">
        <v>18</v>
      </c>
      <c r="M372" s="4">
        <v>3</v>
      </c>
      <c r="N372" s="4" t="s">
        <v>3</v>
      </c>
      <c r="O372" s="4">
        <v>2</v>
      </c>
      <c r="P372" s="4"/>
      <c r="Q372" s="4"/>
      <c r="R372" s="4"/>
      <c r="S372" s="4"/>
      <c r="T372" s="4"/>
      <c r="U372" s="4"/>
      <c r="V372" s="4"/>
      <c r="W372" s="4">
        <v>100352.66</v>
      </c>
      <c r="X372" s="4">
        <v>1</v>
      </c>
      <c r="Y372" s="4">
        <v>100352.66</v>
      </c>
      <c r="Z372" s="4"/>
      <c r="AA372" s="4"/>
      <c r="AB372" s="4"/>
    </row>
    <row r="373" spans="1:88" x14ac:dyDescent="0.2">
      <c r="A373" s="4">
        <v>50</v>
      </c>
      <c r="B373" s="4">
        <v>0</v>
      </c>
      <c r="C373" s="4">
        <v>0</v>
      </c>
      <c r="D373" s="4">
        <v>1</v>
      </c>
      <c r="E373" s="4">
        <v>230</v>
      </c>
      <c r="F373" s="4">
        <f>ROUND(Source!BA353,O373)</f>
        <v>0</v>
      </c>
      <c r="G373" s="4" t="s">
        <v>100</v>
      </c>
      <c r="H373" s="4" t="s">
        <v>101</v>
      </c>
      <c r="I373" s="4"/>
      <c r="J373" s="4"/>
      <c r="K373" s="4">
        <v>230</v>
      </c>
      <c r="L373" s="4">
        <v>19</v>
      </c>
      <c r="M373" s="4">
        <v>3</v>
      </c>
      <c r="N373" s="4" t="s">
        <v>3</v>
      </c>
      <c r="O373" s="4">
        <v>2</v>
      </c>
      <c r="P373" s="4"/>
      <c r="Q373" s="4"/>
      <c r="R373" s="4"/>
      <c r="S373" s="4"/>
      <c r="T373" s="4"/>
      <c r="U373" s="4"/>
      <c r="V373" s="4"/>
      <c r="W373" s="4">
        <v>0</v>
      </c>
      <c r="X373" s="4">
        <v>1</v>
      </c>
      <c r="Y373" s="4">
        <v>0</v>
      </c>
      <c r="Z373" s="4"/>
      <c r="AA373" s="4"/>
      <c r="AB373" s="4"/>
    </row>
    <row r="374" spans="1:88" x14ac:dyDescent="0.2">
      <c r="A374" s="4">
        <v>50</v>
      </c>
      <c r="B374" s="4">
        <v>0</v>
      </c>
      <c r="C374" s="4">
        <v>0</v>
      </c>
      <c r="D374" s="4">
        <v>1</v>
      </c>
      <c r="E374" s="4">
        <v>206</v>
      </c>
      <c r="F374" s="4">
        <f>ROUND(Source!T353,O374)</f>
        <v>0</v>
      </c>
      <c r="G374" s="4" t="s">
        <v>102</v>
      </c>
      <c r="H374" s="4" t="s">
        <v>103</v>
      </c>
      <c r="I374" s="4"/>
      <c r="J374" s="4"/>
      <c r="K374" s="4">
        <v>206</v>
      </c>
      <c r="L374" s="4">
        <v>20</v>
      </c>
      <c r="M374" s="4">
        <v>3</v>
      </c>
      <c r="N374" s="4" t="s">
        <v>3</v>
      </c>
      <c r="O374" s="4">
        <v>2</v>
      </c>
      <c r="P374" s="4"/>
      <c r="Q374" s="4"/>
      <c r="R374" s="4"/>
      <c r="S374" s="4"/>
      <c r="T374" s="4"/>
      <c r="U374" s="4"/>
      <c r="V374" s="4"/>
      <c r="W374" s="4">
        <v>0</v>
      </c>
      <c r="X374" s="4">
        <v>1</v>
      </c>
      <c r="Y374" s="4">
        <v>0</v>
      </c>
      <c r="Z374" s="4"/>
      <c r="AA374" s="4"/>
      <c r="AB374" s="4"/>
    </row>
    <row r="375" spans="1:88" x14ac:dyDescent="0.2">
      <c r="A375" s="4">
        <v>50</v>
      </c>
      <c r="B375" s="4">
        <v>0</v>
      </c>
      <c r="C375" s="4">
        <v>0</v>
      </c>
      <c r="D375" s="4">
        <v>1</v>
      </c>
      <c r="E375" s="4">
        <v>207</v>
      </c>
      <c r="F375" s="4">
        <f>Source!U353</f>
        <v>83.839999999999989</v>
      </c>
      <c r="G375" s="4" t="s">
        <v>104</v>
      </c>
      <c r="H375" s="4" t="s">
        <v>105</v>
      </c>
      <c r="I375" s="4"/>
      <c r="J375" s="4"/>
      <c r="K375" s="4">
        <v>207</v>
      </c>
      <c r="L375" s="4">
        <v>21</v>
      </c>
      <c r="M375" s="4">
        <v>3</v>
      </c>
      <c r="N375" s="4" t="s">
        <v>3</v>
      </c>
      <c r="O375" s="4">
        <v>-1</v>
      </c>
      <c r="P375" s="4"/>
      <c r="Q375" s="4"/>
      <c r="R375" s="4"/>
      <c r="S375" s="4"/>
      <c r="T375" s="4"/>
      <c r="U375" s="4"/>
      <c r="V375" s="4"/>
      <c r="W375" s="4">
        <v>83.839999999999989</v>
      </c>
      <c r="X375" s="4">
        <v>1</v>
      </c>
      <c r="Y375" s="4">
        <v>83.839999999999989</v>
      </c>
      <c r="Z375" s="4"/>
      <c r="AA375" s="4"/>
      <c r="AB375" s="4"/>
    </row>
    <row r="376" spans="1:88" x14ac:dyDescent="0.2">
      <c r="A376" s="4">
        <v>50</v>
      </c>
      <c r="B376" s="4">
        <v>0</v>
      </c>
      <c r="C376" s="4">
        <v>0</v>
      </c>
      <c r="D376" s="4">
        <v>1</v>
      </c>
      <c r="E376" s="4">
        <v>208</v>
      </c>
      <c r="F376" s="4">
        <f>Source!V353</f>
        <v>0</v>
      </c>
      <c r="G376" s="4" t="s">
        <v>106</v>
      </c>
      <c r="H376" s="4" t="s">
        <v>107</v>
      </c>
      <c r="I376" s="4"/>
      <c r="J376" s="4"/>
      <c r="K376" s="4">
        <v>208</v>
      </c>
      <c r="L376" s="4">
        <v>22</v>
      </c>
      <c r="M376" s="4">
        <v>3</v>
      </c>
      <c r="N376" s="4" t="s">
        <v>3</v>
      </c>
      <c r="O376" s="4">
        <v>-1</v>
      </c>
      <c r="P376" s="4"/>
      <c r="Q376" s="4"/>
      <c r="R376" s="4"/>
      <c r="S376" s="4"/>
      <c r="T376" s="4"/>
      <c r="U376" s="4"/>
      <c r="V376" s="4"/>
      <c r="W376" s="4">
        <v>0</v>
      </c>
      <c r="X376" s="4">
        <v>1</v>
      </c>
      <c r="Y376" s="4">
        <v>0</v>
      </c>
      <c r="Z376" s="4"/>
      <c r="AA376" s="4"/>
      <c r="AB376" s="4"/>
    </row>
    <row r="377" spans="1:88" x14ac:dyDescent="0.2">
      <c r="A377" s="4">
        <v>50</v>
      </c>
      <c r="B377" s="4">
        <v>0</v>
      </c>
      <c r="C377" s="4">
        <v>0</v>
      </c>
      <c r="D377" s="4">
        <v>1</v>
      </c>
      <c r="E377" s="4">
        <v>209</v>
      </c>
      <c r="F377" s="4">
        <f>ROUND(Source!W353,O377)</f>
        <v>0</v>
      </c>
      <c r="G377" s="4" t="s">
        <v>108</v>
      </c>
      <c r="H377" s="4" t="s">
        <v>109</v>
      </c>
      <c r="I377" s="4"/>
      <c r="J377" s="4"/>
      <c r="K377" s="4">
        <v>209</v>
      </c>
      <c r="L377" s="4">
        <v>23</v>
      </c>
      <c r="M377" s="4">
        <v>3</v>
      </c>
      <c r="N377" s="4" t="s">
        <v>3</v>
      </c>
      <c r="O377" s="4">
        <v>2</v>
      </c>
      <c r="P377" s="4"/>
      <c r="Q377" s="4"/>
      <c r="R377" s="4"/>
      <c r="S377" s="4"/>
      <c r="T377" s="4"/>
      <c r="U377" s="4"/>
      <c r="V377" s="4"/>
      <c r="W377" s="4">
        <v>0</v>
      </c>
      <c r="X377" s="4">
        <v>1</v>
      </c>
      <c r="Y377" s="4">
        <v>0</v>
      </c>
      <c r="Z377" s="4"/>
      <c r="AA377" s="4"/>
      <c r="AB377" s="4"/>
    </row>
    <row r="378" spans="1:88" x14ac:dyDescent="0.2">
      <c r="A378" s="4">
        <v>50</v>
      </c>
      <c r="B378" s="4">
        <v>0</v>
      </c>
      <c r="C378" s="4">
        <v>0</v>
      </c>
      <c r="D378" s="4">
        <v>1</v>
      </c>
      <c r="E378" s="4">
        <v>233</v>
      </c>
      <c r="F378" s="4">
        <f>ROUND(Source!BD353,O378)</f>
        <v>0</v>
      </c>
      <c r="G378" s="4" t="s">
        <v>110</v>
      </c>
      <c r="H378" s="4" t="s">
        <v>111</v>
      </c>
      <c r="I378" s="4"/>
      <c r="J378" s="4"/>
      <c r="K378" s="4">
        <v>233</v>
      </c>
      <c r="L378" s="4">
        <v>24</v>
      </c>
      <c r="M378" s="4">
        <v>3</v>
      </c>
      <c r="N378" s="4" t="s">
        <v>3</v>
      </c>
      <c r="O378" s="4">
        <v>2</v>
      </c>
      <c r="P378" s="4"/>
      <c r="Q378" s="4"/>
      <c r="R378" s="4"/>
      <c r="S378" s="4"/>
      <c r="T378" s="4"/>
      <c r="U378" s="4"/>
      <c r="V378" s="4"/>
      <c r="W378" s="4">
        <v>0</v>
      </c>
      <c r="X378" s="4">
        <v>1</v>
      </c>
      <c r="Y378" s="4">
        <v>0</v>
      </c>
      <c r="Z378" s="4"/>
      <c r="AA378" s="4"/>
      <c r="AB378" s="4"/>
    </row>
    <row r="379" spans="1:88" x14ac:dyDescent="0.2">
      <c r="A379" s="4">
        <v>50</v>
      </c>
      <c r="B379" s="4">
        <v>0</v>
      </c>
      <c r="C379" s="4">
        <v>0</v>
      </c>
      <c r="D379" s="4">
        <v>1</v>
      </c>
      <c r="E379" s="4">
        <v>210</v>
      </c>
      <c r="F379" s="4">
        <f>ROUND(Source!X353,O379)</f>
        <v>38943.949999999997</v>
      </c>
      <c r="G379" s="4" t="s">
        <v>112</v>
      </c>
      <c r="H379" s="4" t="s">
        <v>113</v>
      </c>
      <c r="I379" s="4"/>
      <c r="J379" s="4"/>
      <c r="K379" s="4">
        <v>210</v>
      </c>
      <c r="L379" s="4">
        <v>25</v>
      </c>
      <c r="M379" s="4">
        <v>3</v>
      </c>
      <c r="N379" s="4" t="s">
        <v>3</v>
      </c>
      <c r="O379" s="4">
        <v>2</v>
      </c>
      <c r="P379" s="4"/>
      <c r="Q379" s="4"/>
      <c r="R379" s="4"/>
      <c r="S379" s="4"/>
      <c r="T379" s="4"/>
      <c r="U379" s="4"/>
      <c r="V379" s="4"/>
      <c r="W379" s="4">
        <v>38943.949999999997</v>
      </c>
      <c r="X379" s="4">
        <v>1</v>
      </c>
      <c r="Y379" s="4">
        <v>38943.949999999997</v>
      </c>
      <c r="Z379" s="4"/>
      <c r="AA379" s="4"/>
      <c r="AB379" s="4"/>
    </row>
    <row r="380" spans="1:88" x14ac:dyDescent="0.2">
      <c r="A380" s="4">
        <v>50</v>
      </c>
      <c r="B380" s="4">
        <v>0</v>
      </c>
      <c r="C380" s="4">
        <v>0</v>
      </c>
      <c r="D380" s="4">
        <v>1</v>
      </c>
      <c r="E380" s="4">
        <v>211</v>
      </c>
      <c r="F380" s="4">
        <f>ROUND(Source!Y353,O380)</f>
        <v>5563.42</v>
      </c>
      <c r="G380" s="4" t="s">
        <v>114</v>
      </c>
      <c r="H380" s="4" t="s">
        <v>115</v>
      </c>
      <c r="I380" s="4"/>
      <c r="J380" s="4"/>
      <c r="K380" s="4">
        <v>211</v>
      </c>
      <c r="L380" s="4">
        <v>26</v>
      </c>
      <c r="M380" s="4">
        <v>3</v>
      </c>
      <c r="N380" s="4" t="s">
        <v>3</v>
      </c>
      <c r="O380" s="4">
        <v>2</v>
      </c>
      <c r="P380" s="4"/>
      <c r="Q380" s="4"/>
      <c r="R380" s="4"/>
      <c r="S380" s="4"/>
      <c r="T380" s="4"/>
      <c r="U380" s="4"/>
      <c r="V380" s="4"/>
      <c r="W380" s="4">
        <v>5563.42</v>
      </c>
      <c r="X380" s="4">
        <v>1</v>
      </c>
      <c r="Y380" s="4">
        <v>5563.42</v>
      </c>
      <c r="Z380" s="4"/>
      <c r="AA380" s="4"/>
      <c r="AB380" s="4"/>
    </row>
    <row r="381" spans="1:88" x14ac:dyDescent="0.2">
      <c r="A381" s="4">
        <v>50</v>
      </c>
      <c r="B381" s="4">
        <v>0</v>
      </c>
      <c r="C381" s="4">
        <v>0</v>
      </c>
      <c r="D381" s="4">
        <v>1</v>
      </c>
      <c r="E381" s="4">
        <v>224</v>
      </c>
      <c r="F381" s="4">
        <f>ROUND(Source!AR353,O381)</f>
        <v>100352.66</v>
      </c>
      <c r="G381" s="4" t="s">
        <v>116</v>
      </c>
      <c r="H381" s="4" t="s">
        <v>117</v>
      </c>
      <c r="I381" s="4"/>
      <c r="J381" s="4"/>
      <c r="K381" s="4">
        <v>224</v>
      </c>
      <c r="L381" s="4">
        <v>27</v>
      </c>
      <c r="M381" s="4">
        <v>3</v>
      </c>
      <c r="N381" s="4" t="s">
        <v>3</v>
      </c>
      <c r="O381" s="4">
        <v>2</v>
      </c>
      <c r="P381" s="4"/>
      <c r="Q381" s="4"/>
      <c r="R381" s="4"/>
      <c r="S381" s="4"/>
      <c r="T381" s="4"/>
      <c r="U381" s="4"/>
      <c r="V381" s="4"/>
      <c r="W381" s="4">
        <v>100352.66</v>
      </c>
      <c r="X381" s="4">
        <v>1</v>
      </c>
      <c r="Y381" s="4">
        <v>100352.66</v>
      </c>
      <c r="Z381" s="4"/>
      <c r="AA381" s="4"/>
      <c r="AB381" s="4"/>
    </row>
    <row r="383" spans="1:88" x14ac:dyDescent="0.2">
      <c r="A383" s="1">
        <v>5</v>
      </c>
      <c r="B383" s="1">
        <v>1</v>
      </c>
      <c r="C383" s="1"/>
      <c r="D383" s="1">
        <f>ROW(A390)</f>
        <v>390</v>
      </c>
      <c r="E383" s="1"/>
      <c r="F383" s="1" t="s">
        <v>14</v>
      </c>
      <c r="G383" s="1" t="s">
        <v>345</v>
      </c>
      <c r="H383" s="1" t="s">
        <v>3</v>
      </c>
      <c r="I383" s="1">
        <v>0</v>
      </c>
      <c r="J383" s="1"/>
      <c r="K383" s="1">
        <v>0</v>
      </c>
      <c r="L383" s="1"/>
      <c r="M383" s="1" t="s">
        <v>3</v>
      </c>
      <c r="N383" s="1"/>
      <c r="O383" s="1"/>
      <c r="P383" s="1"/>
      <c r="Q383" s="1"/>
      <c r="R383" s="1"/>
      <c r="S383" s="1">
        <v>0</v>
      </c>
      <c r="T383" s="1"/>
      <c r="U383" s="1" t="s">
        <v>3</v>
      </c>
      <c r="V383" s="1">
        <v>0</v>
      </c>
      <c r="W383" s="1"/>
      <c r="X383" s="1"/>
      <c r="Y383" s="1"/>
      <c r="Z383" s="1"/>
      <c r="AA383" s="1"/>
      <c r="AB383" s="1" t="s">
        <v>3</v>
      </c>
      <c r="AC383" s="1" t="s">
        <v>3</v>
      </c>
      <c r="AD383" s="1" t="s">
        <v>3</v>
      </c>
      <c r="AE383" s="1" t="s">
        <v>3</v>
      </c>
      <c r="AF383" s="1" t="s">
        <v>3</v>
      </c>
      <c r="AG383" s="1" t="s">
        <v>3</v>
      </c>
      <c r="AH383" s="1"/>
      <c r="AI383" s="1"/>
      <c r="AJ383" s="1"/>
      <c r="AK383" s="1"/>
      <c r="AL383" s="1"/>
      <c r="AM383" s="1"/>
      <c r="AN383" s="1"/>
      <c r="AO383" s="1"/>
      <c r="AP383" s="1" t="s">
        <v>3</v>
      </c>
      <c r="AQ383" s="1" t="s">
        <v>3</v>
      </c>
      <c r="AR383" s="1" t="s">
        <v>3</v>
      </c>
      <c r="AS383" s="1"/>
      <c r="AT383" s="1"/>
      <c r="AU383" s="1"/>
      <c r="AV383" s="1"/>
      <c r="AW383" s="1"/>
      <c r="AX383" s="1"/>
      <c r="AY383" s="1"/>
      <c r="AZ383" s="1" t="s">
        <v>3</v>
      </c>
      <c r="BA383" s="1"/>
      <c r="BB383" s="1" t="s">
        <v>3</v>
      </c>
      <c r="BC383" s="1" t="s">
        <v>3</v>
      </c>
      <c r="BD383" s="1" t="s">
        <v>3</v>
      </c>
      <c r="BE383" s="1" t="s">
        <v>3</v>
      </c>
      <c r="BF383" s="1" t="s">
        <v>3</v>
      </c>
      <c r="BG383" s="1" t="s">
        <v>3</v>
      </c>
      <c r="BH383" s="1" t="s">
        <v>3</v>
      </c>
      <c r="BI383" s="1" t="s">
        <v>3</v>
      </c>
      <c r="BJ383" s="1" t="s">
        <v>3</v>
      </c>
      <c r="BK383" s="1" t="s">
        <v>3</v>
      </c>
      <c r="BL383" s="1" t="s">
        <v>3</v>
      </c>
      <c r="BM383" s="1" t="s">
        <v>3</v>
      </c>
      <c r="BN383" s="1" t="s">
        <v>3</v>
      </c>
      <c r="BO383" s="1" t="s">
        <v>3</v>
      </c>
      <c r="BP383" s="1" t="s">
        <v>3</v>
      </c>
      <c r="BQ383" s="1"/>
      <c r="BR383" s="1"/>
      <c r="BS383" s="1"/>
      <c r="BT383" s="1"/>
      <c r="BU383" s="1"/>
      <c r="BV383" s="1"/>
      <c r="BW383" s="1"/>
      <c r="BX383" s="1">
        <v>0</v>
      </c>
      <c r="BY383" s="1"/>
      <c r="BZ383" s="1"/>
      <c r="CA383" s="1"/>
      <c r="CB383" s="1"/>
      <c r="CC383" s="1"/>
      <c r="CD383" s="1"/>
      <c r="CE383" s="1"/>
      <c r="CF383" s="1"/>
      <c r="CG383" s="1"/>
      <c r="CH383" s="1"/>
      <c r="CI383" s="1"/>
      <c r="CJ383" s="1">
        <v>0</v>
      </c>
    </row>
    <row r="385" spans="1:245" x14ac:dyDescent="0.2">
      <c r="A385" s="2">
        <v>52</v>
      </c>
      <c r="B385" s="2">
        <f t="shared" ref="B385:G385" si="309">B390</f>
        <v>1</v>
      </c>
      <c r="C385" s="2">
        <f t="shared" si="309"/>
        <v>5</v>
      </c>
      <c r="D385" s="2">
        <f t="shared" si="309"/>
        <v>383</v>
      </c>
      <c r="E385" s="2">
        <f t="shared" si="309"/>
        <v>0</v>
      </c>
      <c r="F385" s="2" t="str">
        <f t="shared" si="309"/>
        <v>Новый подраздел</v>
      </c>
      <c r="G385" s="2" t="str">
        <f t="shared" si="309"/>
        <v>Очистка и дезинфекция воздуховодов</v>
      </c>
      <c r="H385" s="2"/>
      <c r="I385" s="2"/>
      <c r="J385" s="2"/>
      <c r="K385" s="2"/>
      <c r="L385" s="2"/>
      <c r="M385" s="2"/>
      <c r="N385" s="2"/>
      <c r="O385" s="2">
        <f t="shared" ref="O385:AT385" si="310">O390</f>
        <v>0</v>
      </c>
      <c r="P385" s="2">
        <f t="shared" si="310"/>
        <v>0</v>
      </c>
      <c r="Q385" s="2">
        <f t="shared" si="310"/>
        <v>0</v>
      </c>
      <c r="R385" s="2">
        <f t="shared" si="310"/>
        <v>0</v>
      </c>
      <c r="S385" s="2">
        <f t="shared" si="310"/>
        <v>0</v>
      </c>
      <c r="T385" s="2">
        <f t="shared" si="310"/>
        <v>0</v>
      </c>
      <c r="U385" s="2">
        <f t="shared" si="310"/>
        <v>0</v>
      </c>
      <c r="V385" s="2">
        <f t="shared" si="310"/>
        <v>0</v>
      </c>
      <c r="W385" s="2">
        <f t="shared" si="310"/>
        <v>0</v>
      </c>
      <c r="X385" s="2">
        <f t="shared" si="310"/>
        <v>0</v>
      </c>
      <c r="Y385" s="2">
        <f t="shared" si="310"/>
        <v>0</v>
      </c>
      <c r="Z385" s="2">
        <f t="shared" si="310"/>
        <v>0</v>
      </c>
      <c r="AA385" s="2">
        <f t="shared" si="310"/>
        <v>0</v>
      </c>
      <c r="AB385" s="2">
        <f t="shared" si="310"/>
        <v>0</v>
      </c>
      <c r="AC385" s="2">
        <f t="shared" si="310"/>
        <v>0</v>
      </c>
      <c r="AD385" s="2">
        <f t="shared" si="310"/>
        <v>0</v>
      </c>
      <c r="AE385" s="2">
        <f t="shared" si="310"/>
        <v>0</v>
      </c>
      <c r="AF385" s="2">
        <f t="shared" si="310"/>
        <v>0</v>
      </c>
      <c r="AG385" s="2">
        <f t="shared" si="310"/>
        <v>0</v>
      </c>
      <c r="AH385" s="2">
        <f t="shared" si="310"/>
        <v>0</v>
      </c>
      <c r="AI385" s="2">
        <f t="shared" si="310"/>
        <v>0</v>
      </c>
      <c r="AJ385" s="2">
        <f t="shared" si="310"/>
        <v>0</v>
      </c>
      <c r="AK385" s="2">
        <f t="shared" si="310"/>
        <v>0</v>
      </c>
      <c r="AL385" s="2">
        <f t="shared" si="310"/>
        <v>0</v>
      </c>
      <c r="AM385" s="2">
        <f t="shared" si="310"/>
        <v>0</v>
      </c>
      <c r="AN385" s="2">
        <f t="shared" si="310"/>
        <v>0</v>
      </c>
      <c r="AO385" s="2">
        <f t="shared" si="310"/>
        <v>0</v>
      </c>
      <c r="AP385" s="2">
        <f t="shared" si="310"/>
        <v>0</v>
      </c>
      <c r="AQ385" s="2">
        <f t="shared" si="310"/>
        <v>0</v>
      </c>
      <c r="AR385" s="2">
        <f t="shared" si="310"/>
        <v>0</v>
      </c>
      <c r="AS385" s="2">
        <f t="shared" si="310"/>
        <v>0</v>
      </c>
      <c r="AT385" s="2">
        <f t="shared" si="310"/>
        <v>0</v>
      </c>
      <c r="AU385" s="2">
        <f t="shared" ref="AU385:BZ385" si="311">AU390</f>
        <v>0</v>
      </c>
      <c r="AV385" s="2">
        <f t="shared" si="311"/>
        <v>0</v>
      </c>
      <c r="AW385" s="2">
        <f t="shared" si="311"/>
        <v>0</v>
      </c>
      <c r="AX385" s="2">
        <f t="shared" si="311"/>
        <v>0</v>
      </c>
      <c r="AY385" s="2">
        <f t="shared" si="311"/>
        <v>0</v>
      </c>
      <c r="AZ385" s="2">
        <f t="shared" si="311"/>
        <v>0</v>
      </c>
      <c r="BA385" s="2">
        <f t="shared" si="311"/>
        <v>0</v>
      </c>
      <c r="BB385" s="2">
        <f t="shared" si="311"/>
        <v>0</v>
      </c>
      <c r="BC385" s="2">
        <f t="shared" si="311"/>
        <v>0</v>
      </c>
      <c r="BD385" s="2">
        <f t="shared" si="311"/>
        <v>0</v>
      </c>
      <c r="BE385" s="2">
        <f t="shared" si="311"/>
        <v>0</v>
      </c>
      <c r="BF385" s="2">
        <f t="shared" si="311"/>
        <v>0</v>
      </c>
      <c r="BG385" s="2">
        <f t="shared" si="311"/>
        <v>0</v>
      </c>
      <c r="BH385" s="2">
        <f t="shared" si="311"/>
        <v>0</v>
      </c>
      <c r="BI385" s="2">
        <f t="shared" si="311"/>
        <v>0</v>
      </c>
      <c r="BJ385" s="2">
        <f t="shared" si="311"/>
        <v>0</v>
      </c>
      <c r="BK385" s="2">
        <f t="shared" si="311"/>
        <v>0</v>
      </c>
      <c r="BL385" s="2">
        <f t="shared" si="311"/>
        <v>0</v>
      </c>
      <c r="BM385" s="2">
        <f t="shared" si="311"/>
        <v>0</v>
      </c>
      <c r="BN385" s="2">
        <f t="shared" si="311"/>
        <v>0</v>
      </c>
      <c r="BO385" s="2">
        <f t="shared" si="311"/>
        <v>0</v>
      </c>
      <c r="BP385" s="2">
        <f t="shared" si="311"/>
        <v>0</v>
      </c>
      <c r="BQ385" s="2">
        <f t="shared" si="311"/>
        <v>0</v>
      </c>
      <c r="BR385" s="2">
        <f t="shared" si="311"/>
        <v>0</v>
      </c>
      <c r="BS385" s="2">
        <f t="shared" si="311"/>
        <v>0</v>
      </c>
      <c r="BT385" s="2">
        <f t="shared" si="311"/>
        <v>0</v>
      </c>
      <c r="BU385" s="2">
        <f t="shared" si="311"/>
        <v>0</v>
      </c>
      <c r="BV385" s="2">
        <f t="shared" si="311"/>
        <v>0</v>
      </c>
      <c r="BW385" s="2">
        <f t="shared" si="311"/>
        <v>0</v>
      </c>
      <c r="BX385" s="2">
        <f t="shared" si="311"/>
        <v>0</v>
      </c>
      <c r="BY385" s="2">
        <f t="shared" si="311"/>
        <v>0</v>
      </c>
      <c r="BZ385" s="2">
        <f t="shared" si="311"/>
        <v>0</v>
      </c>
      <c r="CA385" s="2">
        <f t="shared" ref="CA385:DF385" si="312">CA390</f>
        <v>0</v>
      </c>
      <c r="CB385" s="2">
        <f t="shared" si="312"/>
        <v>0</v>
      </c>
      <c r="CC385" s="2">
        <f t="shared" si="312"/>
        <v>0</v>
      </c>
      <c r="CD385" s="2">
        <f t="shared" si="312"/>
        <v>0</v>
      </c>
      <c r="CE385" s="2">
        <f t="shared" si="312"/>
        <v>0</v>
      </c>
      <c r="CF385" s="2">
        <f t="shared" si="312"/>
        <v>0</v>
      </c>
      <c r="CG385" s="2">
        <f t="shared" si="312"/>
        <v>0</v>
      </c>
      <c r="CH385" s="2">
        <f t="shared" si="312"/>
        <v>0</v>
      </c>
      <c r="CI385" s="2">
        <f t="shared" si="312"/>
        <v>0</v>
      </c>
      <c r="CJ385" s="2">
        <f t="shared" si="312"/>
        <v>0</v>
      </c>
      <c r="CK385" s="2">
        <f t="shared" si="312"/>
        <v>0</v>
      </c>
      <c r="CL385" s="2">
        <f t="shared" si="312"/>
        <v>0</v>
      </c>
      <c r="CM385" s="2">
        <f t="shared" si="312"/>
        <v>0</v>
      </c>
      <c r="CN385" s="2">
        <f t="shared" si="312"/>
        <v>0</v>
      </c>
      <c r="CO385" s="2">
        <f t="shared" si="312"/>
        <v>0</v>
      </c>
      <c r="CP385" s="2">
        <f t="shared" si="312"/>
        <v>0</v>
      </c>
      <c r="CQ385" s="2">
        <f t="shared" si="312"/>
        <v>0</v>
      </c>
      <c r="CR385" s="2">
        <f t="shared" si="312"/>
        <v>0</v>
      </c>
      <c r="CS385" s="2">
        <f t="shared" si="312"/>
        <v>0</v>
      </c>
      <c r="CT385" s="2">
        <f t="shared" si="312"/>
        <v>0</v>
      </c>
      <c r="CU385" s="2">
        <f t="shared" si="312"/>
        <v>0</v>
      </c>
      <c r="CV385" s="2">
        <f t="shared" si="312"/>
        <v>0</v>
      </c>
      <c r="CW385" s="2">
        <f t="shared" si="312"/>
        <v>0</v>
      </c>
      <c r="CX385" s="2">
        <f t="shared" si="312"/>
        <v>0</v>
      </c>
      <c r="CY385" s="2">
        <f t="shared" si="312"/>
        <v>0</v>
      </c>
      <c r="CZ385" s="2">
        <f t="shared" si="312"/>
        <v>0</v>
      </c>
      <c r="DA385" s="2">
        <f t="shared" si="312"/>
        <v>0</v>
      </c>
      <c r="DB385" s="2">
        <f t="shared" si="312"/>
        <v>0</v>
      </c>
      <c r="DC385" s="2">
        <f t="shared" si="312"/>
        <v>0</v>
      </c>
      <c r="DD385" s="2">
        <f t="shared" si="312"/>
        <v>0</v>
      </c>
      <c r="DE385" s="2">
        <f t="shared" si="312"/>
        <v>0</v>
      </c>
      <c r="DF385" s="2">
        <f t="shared" si="312"/>
        <v>0</v>
      </c>
      <c r="DG385" s="3">
        <f t="shared" ref="DG385:EL385" si="313">DG390</f>
        <v>0</v>
      </c>
      <c r="DH385" s="3">
        <f t="shared" si="313"/>
        <v>0</v>
      </c>
      <c r="DI385" s="3">
        <f t="shared" si="313"/>
        <v>0</v>
      </c>
      <c r="DJ385" s="3">
        <f t="shared" si="313"/>
        <v>0</v>
      </c>
      <c r="DK385" s="3">
        <f t="shared" si="313"/>
        <v>0</v>
      </c>
      <c r="DL385" s="3">
        <f t="shared" si="313"/>
        <v>0</v>
      </c>
      <c r="DM385" s="3">
        <f t="shared" si="313"/>
        <v>0</v>
      </c>
      <c r="DN385" s="3">
        <f t="shared" si="313"/>
        <v>0</v>
      </c>
      <c r="DO385" s="3">
        <f t="shared" si="313"/>
        <v>0</v>
      </c>
      <c r="DP385" s="3">
        <f t="shared" si="313"/>
        <v>0</v>
      </c>
      <c r="DQ385" s="3">
        <f t="shared" si="313"/>
        <v>0</v>
      </c>
      <c r="DR385" s="3">
        <f t="shared" si="313"/>
        <v>0</v>
      </c>
      <c r="DS385" s="3">
        <f t="shared" si="313"/>
        <v>0</v>
      </c>
      <c r="DT385" s="3">
        <f t="shared" si="313"/>
        <v>0</v>
      </c>
      <c r="DU385" s="3">
        <f t="shared" si="313"/>
        <v>0</v>
      </c>
      <c r="DV385" s="3">
        <f t="shared" si="313"/>
        <v>0</v>
      </c>
      <c r="DW385" s="3">
        <f t="shared" si="313"/>
        <v>0</v>
      </c>
      <c r="DX385" s="3">
        <f t="shared" si="313"/>
        <v>0</v>
      </c>
      <c r="DY385" s="3">
        <f t="shared" si="313"/>
        <v>0</v>
      </c>
      <c r="DZ385" s="3">
        <f t="shared" si="313"/>
        <v>0</v>
      </c>
      <c r="EA385" s="3">
        <f t="shared" si="313"/>
        <v>0</v>
      </c>
      <c r="EB385" s="3">
        <f t="shared" si="313"/>
        <v>0</v>
      </c>
      <c r="EC385" s="3">
        <f t="shared" si="313"/>
        <v>0</v>
      </c>
      <c r="ED385" s="3">
        <f t="shared" si="313"/>
        <v>0</v>
      </c>
      <c r="EE385" s="3">
        <f t="shared" si="313"/>
        <v>0</v>
      </c>
      <c r="EF385" s="3">
        <f t="shared" si="313"/>
        <v>0</v>
      </c>
      <c r="EG385" s="3">
        <f t="shared" si="313"/>
        <v>0</v>
      </c>
      <c r="EH385" s="3">
        <f t="shared" si="313"/>
        <v>0</v>
      </c>
      <c r="EI385" s="3">
        <f t="shared" si="313"/>
        <v>0</v>
      </c>
      <c r="EJ385" s="3">
        <f t="shared" si="313"/>
        <v>0</v>
      </c>
      <c r="EK385" s="3">
        <f t="shared" si="313"/>
        <v>0</v>
      </c>
      <c r="EL385" s="3">
        <f t="shared" si="313"/>
        <v>0</v>
      </c>
      <c r="EM385" s="3">
        <f t="shared" ref="EM385:FR385" si="314">EM390</f>
        <v>0</v>
      </c>
      <c r="EN385" s="3">
        <f t="shared" si="314"/>
        <v>0</v>
      </c>
      <c r="EO385" s="3">
        <f t="shared" si="314"/>
        <v>0</v>
      </c>
      <c r="EP385" s="3">
        <f t="shared" si="314"/>
        <v>0</v>
      </c>
      <c r="EQ385" s="3">
        <f t="shared" si="314"/>
        <v>0</v>
      </c>
      <c r="ER385" s="3">
        <f t="shared" si="314"/>
        <v>0</v>
      </c>
      <c r="ES385" s="3">
        <f t="shared" si="314"/>
        <v>0</v>
      </c>
      <c r="ET385" s="3">
        <f t="shared" si="314"/>
        <v>0</v>
      </c>
      <c r="EU385" s="3">
        <f t="shared" si="314"/>
        <v>0</v>
      </c>
      <c r="EV385" s="3">
        <f t="shared" si="314"/>
        <v>0</v>
      </c>
      <c r="EW385" s="3">
        <f t="shared" si="314"/>
        <v>0</v>
      </c>
      <c r="EX385" s="3">
        <f t="shared" si="314"/>
        <v>0</v>
      </c>
      <c r="EY385" s="3">
        <f t="shared" si="314"/>
        <v>0</v>
      </c>
      <c r="EZ385" s="3">
        <f t="shared" si="314"/>
        <v>0</v>
      </c>
      <c r="FA385" s="3">
        <f t="shared" si="314"/>
        <v>0</v>
      </c>
      <c r="FB385" s="3">
        <f t="shared" si="314"/>
        <v>0</v>
      </c>
      <c r="FC385" s="3">
        <f t="shared" si="314"/>
        <v>0</v>
      </c>
      <c r="FD385" s="3">
        <f t="shared" si="314"/>
        <v>0</v>
      </c>
      <c r="FE385" s="3">
        <f t="shared" si="314"/>
        <v>0</v>
      </c>
      <c r="FF385" s="3">
        <f t="shared" si="314"/>
        <v>0</v>
      </c>
      <c r="FG385" s="3">
        <f t="shared" si="314"/>
        <v>0</v>
      </c>
      <c r="FH385" s="3">
        <f t="shared" si="314"/>
        <v>0</v>
      </c>
      <c r="FI385" s="3">
        <f t="shared" si="314"/>
        <v>0</v>
      </c>
      <c r="FJ385" s="3">
        <f t="shared" si="314"/>
        <v>0</v>
      </c>
      <c r="FK385" s="3">
        <f t="shared" si="314"/>
        <v>0</v>
      </c>
      <c r="FL385" s="3">
        <f t="shared" si="314"/>
        <v>0</v>
      </c>
      <c r="FM385" s="3">
        <f t="shared" si="314"/>
        <v>0</v>
      </c>
      <c r="FN385" s="3">
        <f t="shared" si="314"/>
        <v>0</v>
      </c>
      <c r="FO385" s="3">
        <f t="shared" si="314"/>
        <v>0</v>
      </c>
      <c r="FP385" s="3">
        <f t="shared" si="314"/>
        <v>0</v>
      </c>
      <c r="FQ385" s="3">
        <f t="shared" si="314"/>
        <v>0</v>
      </c>
      <c r="FR385" s="3">
        <f t="shared" si="314"/>
        <v>0</v>
      </c>
      <c r="FS385" s="3">
        <f t="shared" ref="FS385:GX385" si="315">FS390</f>
        <v>0</v>
      </c>
      <c r="FT385" s="3">
        <f t="shared" si="315"/>
        <v>0</v>
      </c>
      <c r="FU385" s="3">
        <f t="shared" si="315"/>
        <v>0</v>
      </c>
      <c r="FV385" s="3">
        <f t="shared" si="315"/>
        <v>0</v>
      </c>
      <c r="FW385" s="3">
        <f t="shared" si="315"/>
        <v>0</v>
      </c>
      <c r="FX385" s="3">
        <f t="shared" si="315"/>
        <v>0</v>
      </c>
      <c r="FY385" s="3">
        <f t="shared" si="315"/>
        <v>0</v>
      </c>
      <c r="FZ385" s="3">
        <f t="shared" si="315"/>
        <v>0</v>
      </c>
      <c r="GA385" s="3">
        <f t="shared" si="315"/>
        <v>0</v>
      </c>
      <c r="GB385" s="3">
        <f t="shared" si="315"/>
        <v>0</v>
      </c>
      <c r="GC385" s="3">
        <f t="shared" si="315"/>
        <v>0</v>
      </c>
      <c r="GD385" s="3">
        <f t="shared" si="315"/>
        <v>0</v>
      </c>
      <c r="GE385" s="3">
        <f t="shared" si="315"/>
        <v>0</v>
      </c>
      <c r="GF385" s="3">
        <f t="shared" si="315"/>
        <v>0</v>
      </c>
      <c r="GG385" s="3">
        <f t="shared" si="315"/>
        <v>0</v>
      </c>
      <c r="GH385" s="3">
        <f t="shared" si="315"/>
        <v>0</v>
      </c>
      <c r="GI385" s="3">
        <f t="shared" si="315"/>
        <v>0</v>
      </c>
      <c r="GJ385" s="3">
        <f t="shared" si="315"/>
        <v>0</v>
      </c>
      <c r="GK385" s="3">
        <f t="shared" si="315"/>
        <v>0</v>
      </c>
      <c r="GL385" s="3">
        <f t="shared" si="315"/>
        <v>0</v>
      </c>
      <c r="GM385" s="3">
        <f t="shared" si="315"/>
        <v>0</v>
      </c>
      <c r="GN385" s="3">
        <f t="shared" si="315"/>
        <v>0</v>
      </c>
      <c r="GO385" s="3">
        <f t="shared" si="315"/>
        <v>0</v>
      </c>
      <c r="GP385" s="3">
        <f t="shared" si="315"/>
        <v>0</v>
      </c>
      <c r="GQ385" s="3">
        <f t="shared" si="315"/>
        <v>0</v>
      </c>
      <c r="GR385" s="3">
        <f t="shared" si="315"/>
        <v>0</v>
      </c>
      <c r="GS385" s="3">
        <f t="shared" si="315"/>
        <v>0</v>
      </c>
      <c r="GT385" s="3">
        <f t="shared" si="315"/>
        <v>0</v>
      </c>
      <c r="GU385" s="3">
        <f t="shared" si="315"/>
        <v>0</v>
      </c>
      <c r="GV385" s="3">
        <f t="shared" si="315"/>
        <v>0</v>
      </c>
      <c r="GW385" s="3">
        <f t="shared" si="315"/>
        <v>0</v>
      </c>
      <c r="GX385" s="3">
        <f t="shared" si="315"/>
        <v>0</v>
      </c>
    </row>
    <row r="387" spans="1:245" x14ac:dyDescent="0.2">
      <c r="A387">
        <v>17</v>
      </c>
      <c r="B387">
        <v>1</v>
      </c>
      <c r="D387">
        <f>ROW(EtalonRes!A220)</f>
        <v>220</v>
      </c>
      <c r="E387" t="s">
        <v>3</v>
      </c>
      <c r="F387" t="s">
        <v>346</v>
      </c>
      <c r="G387" t="s">
        <v>347</v>
      </c>
      <c r="H387" t="s">
        <v>348</v>
      </c>
      <c r="I387">
        <f>ROUND((1439)/100,9)</f>
        <v>14.39</v>
      </c>
      <c r="J387">
        <v>0</v>
      </c>
      <c r="K387">
        <f>ROUND((1439)/100,9)</f>
        <v>14.39</v>
      </c>
      <c r="O387">
        <f>ROUND(CP387,2)</f>
        <v>164103.56</v>
      </c>
      <c r="P387">
        <f>ROUND(CQ387*I387,2)</f>
        <v>67.92</v>
      </c>
      <c r="Q387">
        <f>ROUND(CR387*I387,2)</f>
        <v>64737.73</v>
      </c>
      <c r="R387">
        <f>ROUND(CS387*I387,2)</f>
        <v>39443.57</v>
      </c>
      <c r="S387">
        <f>ROUND(CT387*I387,2)</f>
        <v>99297.91</v>
      </c>
      <c r="T387">
        <f>ROUND(CU387*I387,2)</f>
        <v>0</v>
      </c>
      <c r="U387">
        <f>CV387*I387</f>
        <v>188.94070000000002</v>
      </c>
      <c r="V387">
        <f>CW387*I387</f>
        <v>0</v>
      </c>
      <c r="W387">
        <f>ROUND(CX387*I387,2)</f>
        <v>0</v>
      </c>
      <c r="X387">
        <f>ROUND(CY387,2)</f>
        <v>69508.539999999994</v>
      </c>
      <c r="Y387">
        <f>ROUND(CZ387,2)</f>
        <v>9929.7900000000009</v>
      </c>
      <c r="AA387">
        <v>-1</v>
      </c>
      <c r="AB387">
        <f>ROUND((AC387+AD387+AF387),6)</f>
        <v>11404</v>
      </c>
      <c r="AC387">
        <f>ROUND((ES387),6)</f>
        <v>4.72</v>
      </c>
      <c r="AD387">
        <f>ROUND((((ET387)-(EU387))+AE387),6)</f>
        <v>4498.8</v>
      </c>
      <c r="AE387">
        <f>ROUND((EU387),6)</f>
        <v>2741.04</v>
      </c>
      <c r="AF387">
        <f>ROUND((EV387),6)</f>
        <v>6900.48</v>
      </c>
      <c r="AG387">
        <f>ROUND((AP387),6)</f>
        <v>0</v>
      </c>
      <c r="AH387">
        <f>(EW387)</f>
        <v>13.13</v>
      </c>
      <c r="AI387">
        <f>(EX387)</f>
        <v>0</v>
      </c>
      <c r="AJ387">
        <f>(AS387)</f>
        <v>0</v>
      </c>
      <c r="AK387">
        <v>11404</v>
      </c>
      <c r="AL387">
        <v>4.72</v>
      </c>
      <c r="AM387">
        <v>4498.8</v>
      </c>
      <c r="AN387">
        <v>2741.04</v>
      </c>
      <c r="AO387">
        <v>6900.48</v>
      </c>
      <c r="AP387">
        <v>0</v>
      </c>
      <c r="AQ387">
        <v>13.13</v>
      </c>
      <c r="AR387">
        <v>0</v>
      </c>
      <c r="AS387">
        <v>0</v>
      </c>
      <c r="AT387">
        <v>70</v>
      </c>
      <c r="AU387">
        <v>10</v>
      </c>
      <c r="AV387">
        <v>1</v>
      </c>
      <c r="AW387">
        <v>1</v>
      </c>
      <c r="AZ387">
        <v>1</v>
      </c>
      <c r="BA387">
        <v>1</v>
      </c>
      <c r="BB387">
        <v>1</v>
      </c>
      <c r="BC387">
        <v>1</v>
      </c>
      <c r="BD387" t="s">
        <v>3</v>
      </c>
      <c r="BE387" t="s">
        <v>3</v>
      </c>
      <c r="BF387" t="s">
        <v>3</v>
      </c>
      <c r="BG387" t="s">
        <v>3</v>
      </c>
      <c r="BH387">
        <v>0</v>
      </c>
      <c r="BI387">
        <v>4</v>
      </c>
      <c r="BJ387" t="s">
        <v>349</v>
      </c>
      <c r="BM387">
        <v>0</v>
      </c>
      <c r="BN387">
        <v>0</v>
      </c>
      <c r="BO387" t="s">
        <v>3</v>
      </c>
      <c r="BP387">
        <v>0</v>
      </c>
      <c r="BQ387">
        <v>1</v>
      </c>
      <c r="BR387">
        <v>0</v>
      </c>
      <c r="BS387">
        <v>1</v>
      </c>
      <c r="BT387">
        <v>1</v>
      </c>
      <c r="BU387">
        <v>1</v>
      </c>
      <c r="BV387">
        <v>1</v>
      </c>
      <c r="BW387">
        <v>1</v>
      </c>
      <c r="BX387">
        <v>1</v>
      </c>
      <c r="BY387" t="s">
        <v>3</v>
      </c>
      <c r="BZ387">
        <v>70</v>
      </c>
      <c r="CA387">
        <v>10</v>
      </c>
      <c r="CB387" t="s">
        <v>3</v>
      </c>
      <c r="CE387">
        <v>0</v>
      </c>
      <c r="CF387">
        <v>0</v>
      </c>
      <c r="CG387">
        <v>0</v>
      </c>
      <c r="CM387">
        <v>0</v>
      </c>
      <c r="CN387" t="s">
        <v>3</v>
      </c>
      <c r="CO387">
        <v>0</v>
      </c>
      <c r="CP387">
        <f>(P387+Q387+S387)</f>
        <v>164103.56</v>
      </c>
      <c r="CQ387">
        <f>(AC387*BC387*AW387)</f>
        <v>4.72</v>
      </c>
      <c r="CR387">
        <f>((((ET387)*BB387-(EU387)*BS387)+AE387*BS387)*AV387)</f>
        <v>4498.8</v>
      </c>
      <c r="CS387">
        <f>(AE387*BS387*AV387)</f>
        <v>2741.04</v>
      </c>
      <c r="CT387">
        <f>(AF387*BA387*AV387)</f>
        <v>6900.48</v>
      </c>
      <c r="CU387">
        <f>AG387</f>
        <v>0</v>
      </c>
      <c r="CV387">
        <f>(AH387*AV387)</f>
        <v>13.13</v>
      </c>
      <c r="CW387">
        <f>AI387</f>
        <v>0</v>
      </c>
      <c r="CX387">
        <f>AJ387</f>
        <v>0</v>
      </c>
      <c r="CY387">
        <f>((S387*BZ387)/100)</f>
        <v>69508.536999999997</v>
      </c>
      <c r="CZ387">
        <f>((S387*CA387)/100)</f>
        <v>9929.7910000000011</v>
      </c>
      <c r="DC387" t="s">
        <v>3</v>
      </c>
      <c r="DD387" t="s">
        <v>3</v>
      </c>
      <c r="DE387" t="s">
        <v>3</v>
      </c>
      <c r="DF387" t="s">
        <v>3</v>
      </c>
      <c r="DG387" t="s">
        <v>3</v>
      </c>
      <c r="DH387" t="s">
        <v>3</v>
      </c>
      <c r="DI387" t="s">
        <v>3</v>
      </c>
      <c r="DJ387" t="s">
        <v>3</v>
      </c>
      <c r="DK387" t="s">
        <v>3</v>
      </c>
      <c r="DL387" t="s">
        <v>3</v>
      </c>
      <c r="DM387" t="s">
        <v>3</v>
      </c>
      <c r="DN387">
        <v>0</v>
      </c>
      <c r="DO387">
        <v>0</v>
      </c>
      <c r="DP387">
        <v>1</v>
      </c>
      <c r="DQ387">
        <v>1</v>
      </c>
      <c r="DU387">
        <v>1005</v>
      </c>
      <c r="DV387" t="s">
        <v>348</v>
      </c>
      <c r="DW387" t="s">
        <v>348</v>
      </c>
      <c r="DX387">
        <v>100</v>
      </c>
      <c r="DZ387" t="s">
        <v>3</v>
      </c>
      <c r="EA387" t="s">
        <v>3</v>
      </c>
      <c r="EB387" t="s">
        <v>3</v>
      </c>
      <c r="EC387" t="s">
        <v>3</v>
      </c>
      <c r="EE387">
        <v>1441815344</v>
      </c>
      <c r="EF387">
        <v>1</v>
      </c>
      <c r="EG387" t="s">
        <v>21</v>
      </c>
      <c r="EH387">
        <v>0</v>
      </c>
      <c r="EI387" t="s">
        <v>3</v>
      </c>
      <c r="EJ387">
        <v>4</v>
      </c>
      <c r="EK387">
        <v>0</v>
      </c>
      <c r="EL387" t="s">
        <v>22</v>
      </c>
      <c r="EM387" t="s">
        <v>23</v>
      </c>
      <c r="EO387" t="s">
        <v>3</v>
      </c>
      <c r="EQ387">
        <v>1311744</v>
      </c>
      <c r="ER387">
        <v>11404</v>
      </c>
      <c r="ES387">
        <v>4.72</v>
      </c>
      <c r="ET387">
        <v>4498.8</v>
      </c>
      <c r="EU387">
        <v>2741.04</v>
      </c>
      <c r="EV387">
        <v>6900.48</v>
      </c>
      <c r="EW387">
        <v>13.13</v>
      </c>
      <c r="EX387">
        <v>0</v>
      </c>
      <c r="EY387">
        <v>0</v>
      </c>
      <c r="FQ387">
        <v>0</v>
      </c>
      <c r="FR387">
        <f>ROUND(IF(BI387=3,GM387,0),2)</f>
        <v>0</v>
      </c>
      <c r="FS387">
        <v>0</v>
      </c>
      <c r="FX387">
        <v>70</v>
      </c>
      <c r="FY387">
        <v>10</v>
      </c>
      <c r="GA387" t="s">
        <v>3</v>
      </c>
      <c r="GD387">
        <v>0</v>
      </c>
      <c r="GF387">
        <v>-1858475948</v>
      </c>
      <c r="GG387">
        <v>2</v>
      </c>
      <c r="GH387">
        <v>1</v>
      </c>
      <c r="GI387">
        <v>-2</v>
      </c>
      <c r="GJ387">
        <v>0</v>
      </c>
      <c r="GK387">
        <f>ROUND(R387*(R12)/100,2)</f>
        <v>42599.06</v>
      </c>
      <c r="GL387">
        <f>ROUND(IF(AND(BH387=3,BI387=3,FS387&lt;&gt;0),P387,0),2)</f>
        <v>0</v>
      </c>
      <c r="GM387">
        <f>ROUND(O387+X387+Y387+GK387,2)+GX387</f>
        <v>286140.95</v>
      </c>
      <c r="GN387">
        <f>IF(OR(BI387=0,BI387=1),GM387-GX387,0)</f>
        <v>0</v>
      </c>
      <c r="GO387">
        <f>IF(BI387=2,GM387-GX387,0)</f>
        <v>0</v>
      </c>
      <c r="GP387">
        <f>IF(BI387=4,GM387-GX387,0)</f>
        <v>286140.95</v>
      </c>
      <c r="GR387">
        <v>0</v>
      </c>
      <c r="GS387">
        <v>3</v>
      </c>
      <c r="GT387">
        <v>0</v>
      </c>
      <c r="GU387" t="s">
        <v>3</v>
      </c>
      <c r="GV387">
        <f>ROUND((GT387),6)</f>
        <v>0</v>
      </c>
      <c r="GW387">
        <v>1</v>
      </c>
      <c r="GX387">
        <f>ROUND(HC387*I387,2)</f>
        <v>0</v>
      </c>
      <c r="HA387">
        <v>0</v>
      </c>
      <c r="HB387">
        <v>0</v>
      </c>
      <c r="HC387">
        <f>GV387*GW387</f>
        <v>0</v>
      </c>
      <c r="HE387" t="s">
        <v>3</v>
      </c>
      <c r="HF387" t="s">
        <v>3</v>
      </c>
      <c r="HM387" t="s">
        <v>3</v>
      </c>
      <c r="HN387" t="s">
        <v>3</v>
      </c>
      <c r="HO387" t="s">
        <v>3</v>
      </c>
      <c r="HP387" t="s">
        <v>3</v>
      </c>
      <c r="HQ387" t="s">
        <v>3</v>
      </c>
      <c r="IK387">
        <v>0</v>
      </c>
    </row>
    <row r="388" spans="1:245" x14ac:dyDescent="0.2">
      <c r="A388">
        <v>17</v>
      </c>
      <c r="B388">
        <v>1</v>
      </c>
      <c r="D388">
        <f>ROW(EtalonRes!A225)</f>
        <v>225</v>
      </c>
      <c r="E388" t="s">
        <v>3</v>
      </c>
      <c r="F388" t="s">
        <v>350</v>
      </c>
      <c r="G388" t="s">
        <v>351</v>
      </c>
      <c r="H388" t="s">
        <v>348</v>
      </c>
      <c r="I388">
        <f>ROUND(1439/100,9)</f>
        <v>14.39</v>
      </c>
      <c r="J388">
        <v>0</v>
      </c>
      <c r="K388">
        <f>ROUND(1439/100,9)</f>
        <v>14.39</v>
      </c>
      <c r="O388">
        <f>ROUND(CP388,2)</f>
        <v>25913.22</v>
      </c>
      <c r="P388">
        <f>ROUND(CQ388*I388,2)</f>
        <v>234.99</v>
      </c>
      <c r="Q388">
        <f>ROUND(CR388*I388,2)</f>
        <v>9788.2199999999993</v>
      </c>
      <c r="R388">
        <f>ROUND(CS388*I388,2)</f>
        <v>6182.81</v>
      </c>
      <c r="S388">
        <f>ROUND(CT388*I388,2)</f>
        <v>15890.01</v>
      </c>
      <c r="T388">
        <f>ROUND(CU388*I388,2)</f>
        <v>0</v>
      </c>
      <c r="U388">
        <f>CV388*I388</f>
        <v>30.219000000000001</v>
      </c>
      <c r="V388">
        <f>CW388*I388</f>
        <v>0</v>
      </c>
      <c r="W388">
        <f>ROUND(CX388*I388,2)</f>
        <v>0</v>
      </c>
      <c r="X388">
        <f>ROUND(CY388,2)</f>
        <v>11123.01</v>
      </c>
      <c r="Y388">
        <f>ROUND(CZ388,2)</f>
        <v>1589</v>
      </c>
      <c r="AA388">
        <v>-1</v>
      </c>
      <c r="AB388">
        <f>ROUND((AC388+AD388+AF388),6)</f>
        <v>1800.78</v>
      </c>
      <c r="AC388">
        <f>ROUND((ES388),6)</f>
        <v>16.329999999999998</v>
      </c>
      <c r="AD388">
        <f>ROUND((((ET388)-(EU388))+AE388),6)</f>
        <v>680.21</v>
      </c>
      <c r="AE388">
        <f>ROUND((EU388),6)</f>
        <v>429.66</v>
      </c>
      <c r="AF388">
        <f>ROUND((EV388),6)</f>
        <v>1104.24</v>
      </c>
      <c r="AG388">
        <f>ROUND((AP388),6)</f>
        <v>0</v>
      </c>
      <c r="AH388">
        <f>(EW388)</f>
        <v>2.1</v>
      </c>
      <c r="AI388">
        <f>(EX388)</f>
        <v>0</v>
      </c>
      <c r="AJ388">
        <f>(AS388)</f>
        <v>0</v>
      </c>
      <c r="AK388">
        <v>1800.78</v>
      </c>
      <c r="AL388">
        <v>16.329999999999998</v>
      </c>
      <c r="AM388">
        <v>680.21</v>
      </c>
      <c r="AN388">
        <v>429.66</v>
      </c>
      <c r="AO388">
        <v>1104.24</v>
      </c>
      <c r="AP388">
        <v>0</v>
      </c>
      <c r="AQ388">
        <v>2.1</v>
      </c>
      <c r="AR388">
        <v>0</v>
      </c>
      <c r="AS388">
        <v>0</v>
      </c>
      <c r="AT388">
        <v>70</v>
      </c>
      <c r="AU388">
        <v>10</v>
      </c>
      <c r="AV388">
        <v>1</v>
      </c>
      <c r="AW388">
        <v>1</v>
      </c>
      <c r="AZ388">
        <v>1</v>
      </c>
      <c r="BA388">
        <v>1</v>
      </c>
      <c r="BB388">
        <v>1</v>
      </c>
      <c r="BC388">
        <v>1</v>
      </c>
      <c r="BD388" t="s">
        <v>3</v>
      </c>
      <c r="BE388" t="s">
        <v>3</v>
      </c>
      <c r="BF388" t="s">
        <v>3</v>
      </c>
      <c r="BG388" t="s">
        <v>3</v>
      </c>
      <c r="BH388">
        <v>0</v>
      </c>
      <c r="BI388">
        <v>4</v>
      </c>
      <c r="BJ388" t="s">
        <v>352</v>
      </c>
      <c r="BM388">
        <v>0</v>
      </c>
      <c r="BN388">
        <v>0</v>
      </c>
      <c r="BO388" t="s">
        <v>3</v>
      </c>
      <c r="BP388">
        <v>0</v>
      </c>
      <c r="BQ388">
        <v>1</v>
      </c>
      <c r="BR388">
        <v>0</v>
      </c>
      <c r="BS388">
        <v>1</v>
      </c>
      <c r="BT388">
        <v>1</v>
      </c>
      <c r="BU388">
        <v>1</v>
      </c>
      <c r="BV388">
        <v>1</v>
      </c>
      <c r="BW388">
        <v>1</v>
      </c>
      <c r="BX388">
        <v>1</v>
      </c>
      <c r="BY388" t="s">
        <v>3</v>
      </c>
      <c r="BZ388">
        <v>70</v>
      </c>
      <c r="CA388">
        <v>10</v>
      </c>
      <c r="CB388" t="s">
        <v>3</v>
      </c>
      <c r="CE388">
        <v>0</v>
      </c>
      <c r="CF388">
        <v>0</v>
      </c>
      <c r="CG388">
        <v>0</v>
      </c>
      <c r="CM388">
        <v>0</v>
      </c>
      <c r="CN388" t="s">
        <v>3</v>
      </c>
      <c r="CO388">
        <v>0</v>
      </c>
      <c r="CP388">
        <f>(P388+Q388+S388)</f>
        <v>25913.22</v>
      </c>
      <c r="CQ388">
        <f>(AC388*BC388*AW388)</f>
        <v>16.329999999999998</v>
      </c>
      <c r="CR388">
        <f>((((ET388)*BB388-(EU388)*BS388)+AE388*BS388)*AV388)</f>
        <v>680.21</v>
      </c>
      <c r="CS388">
        <f>(AE388*BS388*AV388)</f>
        <v>429.66</v>
      </c>
      <c r="CT388">
        <f>(AF388*BA388*AV388)</f>
        <v>1104.24</v>
      </c>
      <c r="CU388">
        <f>AG388</f>
        <v>0</v>
      </c>
      <c r="CV388">
        <f>(AH388*AV388)</f>
        <v>2.1</v>
      </c>
      <c r="CW388">
        <f>AI388</f>
        <v>0</v>
      </c>
      <c r="CX388">
        <f>AJ388</f>
        <v>0</v>
      </c>
      <c r="CY388">
        <f>((S388*BZ388)/100)</f>
        <v>11123.007</v>
      </c>
      <c r="CZ388">
        <f>((S388*CA388)/100)</f>
        <v>1589.001</v>
      </c>
      <c r="DC388" t="s">
        <v>3</v>
      </c>
      <c r="DD388" t="s">
        <v>3</v>
      </c>
      <c r="DE388" t="s">
        <v>3</v>
      </c>
      <c r="DF388" t="s">
        <v>3</v>
      </c>
      <c r="DG388" t="s">
        <v>3</v>
      </c>
      <c r="DH388" t="s">
        <v>3</v>
      </c>
      <c r="DI388" t="s">
        <v>3</v>
      </c>
      <c r="DJ388" t="s">
        <v>3</v>
      </c>
      <c r="DK388" t="s">
        <v>3</v>
      </c>
      <c r="DL388" t="s">
        <v>3</v>
      </c>
      <c r="DM388" t="s">
        <v>3</v>
      </c>
      <c r="DN388">
        <v>0</v>
      </c>
      <c r="DO388">
        <v>0</v>
      </c>
      <c r="DP388">
        <v>1</v>
      </c>
      <c r="DQ388">
        <v>1</v>
      </c>
      <c r="DU388">
        <v>1005</v>
      </c>
      <c r="DV388" t="s">
        <v>348</v>
      </c>
      <c r="DW388" t="s">
        <v>348</v>
      </c>
      <c r="DX388">
        <v>100</v>
      </c>
      <c r="DZ388" t="s">
        <v>3</v>
      </c>
      <c r="EA388" t="s">
        <v>3</v>
      </c>
      <c r="EB388" t="s">
        <v>3</v>
      </c>
      <c r="EC388" t="s">
        <v>3</v>
      </c>
      <c r="EE388">
        <v>1441815344</v>
      </c>
      <c r="EF388">
        <v>1</v>
      </c>
      <c r="EG388" t="s">
        <v>21</v>
      </c>
      <c r="EH388">
        <v>0</v>
      </c>
      <c r="EI388" t="s">
        <v>3</v>
      </c>
      <c r="EJ388">
        <v>4</v>
      </c>
      <c r="EK388">
        <v>0</v>
      </c>
      <c r="EL388" t="s">
        <v>22</v>
      </c>
      <c r="EM388" t="s">
        <v>23</v>
      </c>
      <c r="EO388" t="s">
        <v>3</v>
      </c>
      <c r="EQ388">
        <v>1311744</v>
      </c>
      <c r="ER388">
        <v>1800.78</v>
      </c>
      <c r="ES388">
        <v>16.329999999999998</v>
      </c>
      <c r="ET388">
        <v>680.21</v>
      </c>
      <c r="EU388">
        <v>429.66</v>
      </c>
      <c r="EV388">
        <v>1104.24</v>
      </c>
      <c r="EW388">
        <v>2.1</v>
      </c>
      <c r="EX388">
        <v>0</v>
      </c>
      <c r="EY388">
        <v>0</v>
      </c>
      <c r="FQ388">
        <v>0</v>
      </c>
      <c r="FR388">
        <f>ROUND(IF(BI388=3,GM388,0),2)</f>
        <v>0</v>
      </c>
      <c r="FS388">
        <v>0</v>
      </c>
      <c r="FX388">
        <v>70</v>
      </c>
      <c r="FY388">
        <v>10</v>
      </c>
      <c r="GA388" t="s">
        <v>3</v>
      </c>
      <c r="GD388">
        <v>0</v>
      </c>
      <c r="GF388">
        <v>-1860406526</v>
      </c>
      <c r="GG388">
        <v>2</v>
      </c>
      <c r="GH388">
        <v>1</v>
      </c>
      <c r="GI388">
        <v>-2</v>
      </c>
      <c r="GJ388">
        <v>0</v>
      </c>
      <c r="GK388">
        <f>ROUND(R388*(R12)/100,2)</f>
        <v>6677.43</v>
      </c>
      <c r="GL388">
        <f>ROUND(IF(AND(BH388=3,BI388=3,FS388&lt;&gt;0),P388,0),2)</f>
        <v>0</v>
      </c>
      <c r="GM388">
        <f>ROUND(O388+X388+Y388+GK388,2)+GX388</f>
        <v>45302.66</v>
      </c>
      <c r="GN388">
        <f>IF(OR(BI388=0,BI388=1),GM388-GX388,0)</f>
        <v>0</v>
      </c>
      <c r="GO388">
        <f>IF(BI388=2,GM388-GX388,0)</f>
        <v>0</v>
      </c>
      <c r="GP388">
        <f>IF(BI388=4,GM388-GX388,0)</f>
        <v>45302.66</v>
      </c>
      <c r="GR388">
        <v>0</v>
      </c>
      <c r="GS388">
        <v>3</v>
      </c>
      <c r="GT388">
        <v>0</v>
      </c>
      <c r="GU388" t="s">
        <v>3</v>
      </c>
      <c r="GV388">
        <f>ROUND((GT388),6)</f>
        <v>0</v>
      </c>
      <c r="GW388">
        <v>1</v>
      </c>
      <c r="GX388">
        <f>ROUND(HC388*I388,2)</f>
        <v>0</v>
      </c>
      <c r="HA388">
        <v>0</v>
      </c>
      <c r="HB388">
        <v>0</v>
      </c>
      <c r="HC388">
        <f>GV388*GW388</f>
        <v>0</v>
      </c>
      <c r="HE388" t="s">
        <v>3</v>
      </c>
      <c r="HF388" t="s">
        <v>3</v>
      </c>
      <c r="HM388" t="s">
        <v>3</v>
      </c>
      <c r="HN388" t="s">
        <v>3</v>
      </c>
      <c r="HO388" t="s">
        <v>3</v>
      </c>
      <c r="HP388" t="s">
        <v>3</v>
      </c>
      <c r="HQ388" t="s">
        <v>3</v>
      </c>
      <c r="IK388">
        <v>0</v>
      </c>
    </row>
    <row r="390" spans="1:245" x14ac:dyDescent="0.2">
      <c r="A390" s="2">
        <v>51</v>
      </c>
      <c r="B390" s="2">
        <f>B383</f>
        <v>1</v>
      </c>
      <c r="C390" s="2">
        <f>A383</f>
        <v>5</v>
      </c>
      <c r="D390" s="2">
        <f>ROW(A383)</f>
        <v>383</v>
      </c>
      <c r="E390" s="2"/>
      <c r="F390" s="2" t="str">
        <f>IF(F383&lt;&gt;"",F383,"")</f>
        <v>Новый подраздел</v>
      </c>
      <c r="G390" s="2" t="str">
        <f>IF(G383&lt;&gt;"",G383,"")</f>
        <v>Очистка и дезинфекция воздуховодов</v>
      </c>
      <c r="H390" s="2">
        <v>0</v>
      </c>
      <c r="I390" s="2"/>
      <c r="J390" s="2"/>
      <c r="K390" s="2"/>
      <c r="L390" s="2"/>
      <c r="M390" s="2"/>
      <c r="N390" s="2"/>
      <c r="O390" s="2">
        <f t="shared" ref="O390:T390" si="316">ROUND(AB390,2)</f>
        <v>0</v>
      </c>
      <c r="P390" s="2">
        <f t="shared" si="316"/>
        <v>0</v>
      </c>
      <c r="Q390" s="2">
        <f t="shared" si="316"/>
        <v>0</v>
      </c>
      <c r="R390" s="2">
        <f t="shared" si="316"/>
        <v>0</v>
      </c>
      <c r="S390" s="2">
        <f t="shared" si="316"/>
        <v>0</v>
      </c>
      <c r="T390" s="2">
        <f t="shared" si="316"/>
        <v>0</v>
      </c>
      <c r="U390" s="2">
        <f>AH390</f>
        <v>0</v>
      </c>
      <c r="V390" s="2">
        <f>AI390</f>
        <v>0</v>
      </c>
      <c r="W390" s="2">
        <f>ROUND(AJ390,2)</f>
        <v>0</v>
      </c>
      <c r="X390" s="2">
        <f>ROUND(AK390,2)</f>
        <v>0</v>
      </c>
      <c r="Y390" s="2">
        <f>ROUND(AL390,2)</f>
        <v>0</v>
      </c>
      <c r="Z390" s="2"/>
      <c r="AA390" s="2"/>
      <c r="AB390" s="2">
        <f>ROUND(SUMIF(AA387:AA388,"=1470944657",O387:O388),2)</f>
        <v>0</v>
      </c>
      <c r="AC390" s="2">
        <f>ROUND(SUMIF(AA387:AA388,"=1470944657",P387:P388),2)</f>
        <v>0</v>
      </c>
      <c r="AD390" s="2">
        <f>ROUND(SUMIF(AA387:AA388,"=1470944657",Q387:Q388),2)</f>
        <v>0</v>
      </c>
      <c r="AE390" s="2">
        <f>ROUND(SUMIF(AA387:AA388,"=1470944657",R387:R388),2)</f>
        <v>0</v>
      </c>
      <c r="AF390" s="2">
        <f>ROUND(SUMIF(AA387:AA388,"=1470944657",S387:S388),2)</f>
        <v>0</v>
      </c>
      <c r="AG390" s="2">
        <f>ROUND(SUMIF(AA387:AA388,"=1470944657",T387:T388),2)</f>
        <v>0</v>
      </c>
      <c r="AH390" s="2">
        <f>SUMIF(AA387:AA388,"=1470944657",U387:U388)</f>
        <v>0</v>
      </c>
      <c r="AI390" s="2">
        <f>SUMIF(AA387:AA388,"=1470944657",V387:V388)</f>
        <v>0</v>
      </c>
      <c r="AJ390" s="2">
        <f>ROUND(SUMIF(AA387:AA388,"=1470944657",W387:W388),2)</f>
        <v>0</v>
      </c>
      <c r="AK390" s="2">
        <f>ROUND(SUMIF(AA387:AA388,"=1470944657",X387:X388),2)</f>
        <v>0</v>
      </c>
      <c r="AL390" s="2">
        <f>ROUND(SUMIF(AA387:AA388,"=1470944657",Y387:Y388),2)</f>
        <v>0</v>
      </c>
      <c r="AM390" s="2"/>
      <c r="AN390" s="2"/>
      <c r="AO390" s="2">
        <f t="shared" ref="AO390:BD390" si="317">ROUND(BX390,2)</f>
        <v>0</v>
      </c>
      <c r="AP390" s="2">
        <f t="shared" si="317"/>
        <v>0</v>
      </c>
      <c r="AQ390" s="2">
        <f t="shared" si="317"/>
        <v>0</v>
      </c>
      <c r="AR390" s="2">
        <f t="shared" si="317"/>
        <v>0</v>
      </c>
      <c r="AS390" s="2">
        <f t="shared" si="317"/>
        <v>0</v>
      </c>
      <c r="AT390" s="2">
        <f t="shared" si="317"/>
        <v>0</v>
      </c>
      <c r="AU390" s="2">
        <f t="shared" si="317"/>
        <v>0</v>
      </c>
      <c r="AV390" s="2">
        <f t="shared" si="317"/>
        <v>0</v>
      </c>
      <c r="AW390" s="2">
        <f t="shared" si="317"/>
        <v>0</v>
      </c>
      <c r="AX390" s="2">
        <f t="shared" si="317"/>
        <v>0</v>
      </c>
      <c r="AY390" s="2">
        <f t="shared" si="317"/>
        <v>0</v>
      </c>
      <c r="AZ390" s="2">
        <f t="shared" si="317"/>
        <v>0</v>
      </c>
      <c r="BA390" s="2">
        <f t="shared" si="317"/>
        <v>0</v>
      </c>
      <c r="BB390" s="2">
        <f t="shared" si="317"/>
        <v>0</v>
      </c>
      <c r="BC390" s="2">
        <f t="shared" si="317"/>
        <v>0</v>
      </c>
      <c r="BD390" s="2">
        <f t="shared" si="317"/>
        <v>0</v>
      </c>
      <c r="BE390" s="2"/>
      <c r="BF390" s="2"/>
      <c r="BG390" s="2"/>
      <c r="BH390" s="2"/>
      <c r="BI390" s="2"/>
      <c r="BJ390" s="2"/>
      <c r="BK390" s="2"/>
      <c r="BL390" s="2"/>
      <c r="BM390" s="2"/>
      <c r="BN390" s="2"/>
      <c r="BO390" s="2"/>
      <c r="BP390" s="2"/>
      <c r="BQ390" s="2"/>
      <c r="BR390" s="2"/>
      <c r="BS390" s="2"/>
      <c r="BT390" s="2"/>
      <c r="BU390" s="2"/>
      <c r="BV390" s="2"/>
      <c r="BW390" s="2"/>
      <c r="BX390" s="2">
        <f>ROUND(SUMIF(AA387:AA388,"=1470944657",FQ387:FQ388),2)</f>
        <v>0</v>
      </c>
      <c r="BY390" s="2">
        <f>ROUND(SUMIF(AA387:AA388,"=1470944657",FR387:FR388),2)</f>
        <v>0</v>
      </c>
      <c r="BZ390" s="2">
        <f>ROUND(SUMIF(AA387:AA388,"=1470944657",GL387:GL388),2)</f>
        <v>0</v>
      </c>
      <c r="CA390" s="2">
        <f>ROUND(SUMIF(AA387:AA388,"=1470944657",GM387:GM388),2)</f>
        <v>0</v>
      </c>
      <c r="CB390" s="2">
        <f>ROUND(SUMIF(AA387:AA388,"=1470944657",GN387:GN388),2)</f>
        <v>0</v>
      </c>
      <c r="CC390" s="2">
        <f>ROUND(SUMIF(AA387:AA388,"=1470944657",GO387:GO388),2)</f>
        <v>0</v>
      </c>
      <c r="CD390" s="2">
        <f>ROUND(SUMIF(AA387:AA388,"=1470944657",GP387:GP388),2)</f>
        <v>0</v>
      </c>
      <c r="CE390" s="2">
        <f>AC390-BX390</f>
        <v>0</v>
      </c>
      <c r="CF390" s="2">
        <f>AC390-BY390</f>
        <v>0</v>
      </c>
      <c r="CG390" s="2">
        <f>BX390-BZ390</f>
        <v>0</v>
      </c>
      <c r="CH390" s="2">
        <f>AC390-BX390-BY390+BZ390</f>
        <v>0</v>
      </c>
      <c r="CI390" s="2">
        <f>BY390-BZ390</f>
        <v>0</v>
      </c>
      <c r="CJ390" s="2">
        <f>ROUND(SUMIF(AA387:AA388,"=1470944657",GX387:GX388),2)</f>
        <v>0</v>
      </c>
      <c r="CK390" s="2">
        <f>ROUND(SUMIF(AA387:AA388,"=1470944657",GY387:GY388),2)</f>
        <v>0</v>
      </c>
      <c r="CL390" s="2">
        <f>ROUND(SUMIF(AA387:AA388,"=1470944657",GZ387:GZ388),2)</f>
        <v>0</v>
      </c>
      <c r="CM390" s="2">
        <f>ROUND(SUMIF(AA387:AA388,"=1470944657",HD387:HD388),2)</f>
        <v>0</v>
      </c>
      <c r="CN390" s="2"/>
      <c r="CO390" s="2"/>
      <c r="CP390" s="2"/>
      <c r="CQ390" s="2"/>
      <c r="CR390" s="2"/>
      <c r="CS390" s="2"/>
      <c r="CT390" s="2"/>
      <c r="CU390" s="2"/>
      <c r="CV390" s="2"/>
      <c r="CW390" s="2"/>
      <c r="CX390" s="2"/>
      <c r="CY390" s="2"/>
      <c r="CZ390" s="2"/>
      <c r="DA390" s="2"/>
      <c r="DB390" s="2"/>
      <c r="DC390" s="2"/>
      <c r="DD390" s="2"/>
      <c r="DE390" s="2"/>
      <c r="DF390" s="2"/>
      <c r="DG390" s="3"/>
      <c r="DH390" s="3"/>
      <c r="DI390" s="3"/>
      <c r="DJ390" s="3"/>
      <c r="DK390" s="3"/>
      <c r="DL390" s="3"/>
      <c r="DM390" s="3"/>
      <c r="DN390" s="3"/>
      <c r="DO390" s="3"/>
      <c r="DP390" s="3"/>
      <c r="DQ390" s="3"/>
      <c r="DR390" s="3"/>
      <c r="DS390" s="3"/>
      <c r="DT390" s="3"/>
      <c r="DU390" s="3"/>
      <c r="DV390" s="3"/>
      <c r="DW390" s="3"/>
      <c r="DX390" s="3"/>
      <c r="DY390" s="3"/>
      <c r="DZ390" s="3"/>
      <c r="EA390" s="3"/>
      <c r="EB390" s="3"/>
      <c r="EC390" s="3"/>
      <c r="ED390" s="3"/>
      <c r="EE390" s="3"/>
      <c r="EF390" s="3"/>
      <c r="EG390" s="3"/>
      <c r="EH390" s="3"/>
      <c r="EI390" s="3"/>
      <c r="EJ390" s="3"/>
      <c r="EK390" s="3"/>
      <c r="EL390" s="3"/>
      <c r="EM390" s="3"/>
      <c r="EN390" s="3"/>
      <c r="EO390" s="3"/>
      <c r="EP390" s="3"/>
      <c r="EQ390" s="3"/>
      <c r="ER390" s="3"/>
      <c r="ES390" s="3"/>
      <c r="ET390" s="3"/>
      <c r="EU390" s="3"/>
      <c r="EV390" s="3"/>
      <c r="EW390" s="3"/>
      <c r="EX390" s="3"/>
      <c r="EY390" s="3"/>
      <c r="EZ390" s="3"/>
      <c r="FA390" s="3"/>
      <c r="FB390" s="3"/>
      <c r="FC390" s="3"/>
      <c r="FD390" s="3"/>
      <c r="FE390" s="3"/>
      <c r="FF390" s="3"/>
      <c r="FG390" s="3"/>
      <c r="FH390" s="3"/>
      <c r="FI390" s="3"/>
      <c r="FJ390" s="3"/>
      <c r="FK390" s="3"/>
      <c r="FL390" s="3"/>
      <c r="FM390" s="3"/>
      <c r="FN390" s="3"/>
      <c r="FO390" s="3"/>
      <c r="FP390" s="3"/>
      <c r="FQ390" s="3"/>
      <c r="FR390" s="3"/>
      <c r="FS390" s="3"/>
      <c r="FT390" s="3"/>
      <c r="FU390" s="3"/>
      <c r="FV390" s="3"/>
      <c r="FW390" s="3"/>
      <c r="FX390" s="3"/>
      <c r="FY390" s="3"/>
      <c r="FZ390" s="3"/>
      <c r="GA390" s="3"/>
      <c r="GB390" s="3"/>
      <c r="GC390" s="3"/>
      <c r="GD390" s="3"/>
      <c r="GE390" s="3"/>
      <c r="GF390" s="3"/>
      <c r="GG390" s="3"/>
      <c r="GH390" s="3"/>
      <c r="GI390" s="3"/>
      <c r="GJ390" s="3"/>
      <c r="GK390" s="3"/>
      <c r="GL390" s="3"/>
      <c r="GM390" s="3"/>
      <c r="GN390" s="3"/>
      <c r="GO390" s="3"/>
      <c r="GP390" s="3"/>
      <c r="GQ390" s="3"/>
      <c r="GR390" s="3"/>
      <c r="GS390" s="3"/>
      <c r="GT390" s="3"/>
      <c r="GU390" s="3"/>
      <c r="GV390" s="3"/>
      <c r="GW390" s="3"/>
      <c r="GX390" s="3">
        <v>0</v>
      </c>
    </row>
    <row r="392" spans="1:245" x14ac:dyDescent="0.2">
      <c r="A392" s="4">
        <v>50</v>
      </c>
      <c r="B392" s="4">
        <v>0</v>
      </c>
      <c r="C392" s="4">
        <v>0</v>
      </c>
      <c r="D392" s="4">
        <v>1</v>
      </c>
      <c r="E392" s="4">
        <v>201</v>
      </c>
      <c r="F392" s="4">
        <f>ROUND(Source!O390,O392)</f>
        <v>0</v>
      </c>
      <c r="G392" s="4" t="s">
        <v>64</v>
      </c>
      <c r="H392" s="4" t="s">
        <v>65</v>
      </c>
      <c r="I392" s="4"/>
      <c r="J392" s="4"/>
      <c r="K392" s="4">
        <v>201</v>
      </c>
      <c r="L392" s="4">
        <v>1</v>
      </c>
      <c r="M392" s="4">
        <v>3</v>
      </c>
      <c r="N392" s="4" t="s">
        <v>3</v>
      </c>
      <c r="O392" s="4">
        <v>2</v>
      </c>
      <c r="P392" s="4"/>
      <c r="Q392" s="4"/>
      <c r="R392" s="4"/>
      <c r="S392" s="4"/>
      <c r="T392" s="4"/>
      <c r="U392" s="4"/>
      <c r="V392" s="4"/>
      <c r="W392" s="4">
        <v>0</v>
      </c>
      <c r="X392" s="4">
        <v>1</v>
      </c>
      <c r="Y392" s="4">
        <v>0</v>
      </c>
      <c r="Z392" s="4"/>
      <c r="AA392" s="4"/>
      <c r="AB392" s="4"/>
    </row>
    <row r="393" spans="1:245" x14ac:dyDescent="0.2">
      <c r="A393" s="4">
        <v>50</v>
      </c>
      <c r="B393" s="4">
        <v>0</v>
      </c>
      <c r="C393" s="4">
        <v>0</v>
      </c>
      <c r="D393" s="4">
        <v>1</v>
      </c>
      <c r="E393" s="4">
        <v>202</v>
      </c>
      <c r="F393" s="4">
        <f>ROUND(Source!P390,O393)</f>
        <v>0</v>
      </c>
      <c r="G393" s="4" t="s">
        <v>66</v>
      </c>
      <c r="H393" s="4" t="s">
        <v>67</v>
      </c>
      <c r="I393" s="4"/>
      <c r="J393" s="4"/>
      <c r="K393" s="4">
        <v>202</v>
      </c>
      <c r="L393" s="4">
        <v>2</v>
      </c>
      <c r="M393" s="4">
        <v>3</v>
      </c>
      <c r="N393" s="4" t="s">
        <v>3</v>
      </c>
      <c r="O393" s="4">
        <v>2</v>
      </c>
      <c r="P393" s="4"/>
      <c r="Q393" s="4"/>
      <c r="R393" s="4"/>
      <c r="S393" s="4"/>
      <c r="T393" s="4"/>
      <c r="U393" s="4"/>
      <c r="V393" s="4"/>
      <c r="W393" s="4">
        <v>0</v>
      </c>
      <c r="X393" s="4">
        <v>1</v>
      </c>
      <c r="Y393" s="4">
        <v>0</v>
      </c>
      <c r="Z393" s="4"/>
      <c r="AA393" s="4"/>
      <c r="AB393" s="4"/>
    </row>
    <row r="394" spans="1:245" x14ac:dyDescent="0.2">
      <c r="A394" s="4">
        <v>50</v>
      </c>
      <c r="B394" s="4">
        <v>0</v>
      </c>
      <c r="C394" s="4">
        <v>0</v>
      </c>
      <c r="D394" s="4">
        <v>1</v>
      </c>
      <c r="E394" s="4">
        <v>222</v>
      </c>
      <c r="F394" s="4">
        <f>ROUND(Source!AO390,O394)</f>
        <v>0</v>
      </c>
      <c r="G394" s="4" t="s">
        <v>68</v>
      </c>
      <c r="H394" s="4" t="s">
        <v>69</v>
      </c>
      <c r="I394" s="4"/>
      <c r="J394" s="4"/>
      <c r="K394" s="4">
        <v>222</v>
      </c>
      <c r="L394" s="4">
        <v>3</v>
      </c>
      <c r="M394" s="4">
        <v>3</v>
      </c>
      <c r="N394" s="4" t="s">
        <v>3</v>
      </c>
      <c r="O394" s="4">
        <v>2</v>
      </c>
      <c r="P394" s="4"/>
      <c r="Q394" s="4"/>
      <c r="R394" s="4"/>
      <c r="S394" s="4"/>
      <c r="T394" s="4"/>
      <c r="U394" s="4"/>
      <c r="V394" s="4"/>
      <c r="W394" s="4">
        <v>0</v>
      </c>
      <c r="X394" s="4">
        <v>1</v>
      </c>
      <c r="Y394" s="4">
        <v>0</v>
      </c>
      <c r="Z394" s="4"/>
      <c r="AA394" s="4"/>
      <c r="AB394" s="4"/>
    </row>
    <row r="395" spans="1:245" x14ac:dyDescent="0.2">
      <c r="A395" s="4">
        <v>50</v>
      </c>
      <c r="B395" s="4">
        <v>0</v>
      </c>
      <c r="C395" s="4">
        <v>0</v>
      </c>
      <c r="D395" s="4">
        <v>1</v>
      </c>
      <c r="E395" s="4">
        <v>225</v>
      </c>
      <c r="F395" s="4">
        <f>ROUND(Source!AV390,O395)</f>
        <v>0</v>
      </c>
      <c r="G395" s="4" t="s">
        <v>70</v>
      </c>
      <c r="H395" s="4" t="s">
        <v>71</v>
      </c>
      <c r="I395" s="4"/>
      <c r="J395" s="4"/>
      <c r="K395" s="4">
        <v>225</v>
      </c>
      <c r="L395" s="4">
        <v>4</v>
      </c>
      <c r="M395" s="4">
        <v>3</v>
      </c>
      <c r="N395" s="4" t="s">
        <v>3</v>
      </c>
      <c r="O395" s="4">
        <v>2</v>
      </c>
      <c r="P395" s="4"/>
      <c r="Q395" s="4"/>
      <c r="R395" s="4"/>
      <c r="S395" s="4"/>
      <c r="T395" s="4"/>
      <c r="U395" s="4"/>
      <c r="V395" s="4"/>
      <c r="W395" s="4">
        <v>0</v>
      </c>
      <c r="X395" s="4">
        <v>1</v>
      </c>
      <c r="Y395" s="4">
        <v>0</v>
      </c>
      <c r="Z395" s="4"/>
      <c r="AA395" s="4"/>
      <c r="AB395" s="4"/>
    </row>
    <row r="396" spans="1:245" x14ac:dyDescent="0.2">
      <c r="A396" s="4">
        <v>50</v>
      </c>
      <c r="B396" s="4">
        <v>0</v>
      </c>
      <c r="C396" s="4">
        <v>0</v>
      </c>
      <c r="D396" s="4">
        <v>1</v>
      </c>
      <c r="E396" s="4">
        <v>226</v>
      </c>
      <c r="F396" s="4">
        <f>ROUND(Source!AW390,O396)</f>
        <v>0</v>
      </c>
      <c r="G396" s="4" t="s">
        <v>72</v>
      </c>
      <c r="H396" s="4" t="s">
        <v>73</v>
      </c>
      <c r="I396" s="4"/>
      <c r="J396" s="4"/>
      <c r="K396" s="4">
        <v>226</v>
      </c>
      <c r="L396" s="4">
        <v>5</v>
      </c>
      <c r="M396" s="4">
        <v>3</v>
      </c>
      <c r="N396" s="4" t="s">
        <v>3</v>
      </c>
      <c r="O396" s="4">
        <v>2</v>
      </c>
      <c r="P396" s="4"/>
      <c r="Q396" s="4"/>
      <c r="R396" s="4"/>
      <c r="S396" s="4"/>
      <c r="T396" s="4"/>
      <c r="U396" s="4"/>
      <c r="V396" s="4"/>
      <c r="W396" s="4">
        <v>0</v>
      </c>
      <c r="X396" s="4">
        <v>1</v>
      </c>
      <c r="Y396" s="4">
        <v>0</v>
      </c>
      <c r="Z396" s="4"/>
      <c r="AA396" s="4"/>
      <c r="AB396" s="4"/>
    </row>
    <row r="397" spans="1:245" x14ac:dyDescent="0.2">
      <c r="A397" s="4">
        <v>50</v>
      </c>
      <c r="B397" s="4">
        <v>0</v>
      </c>
      <c r="C397" s="4">
        <v>0</v>
      </c>
      <c r="D397" s="4">
        <v>1</v>
      </c>
      <c r="E397" s="4">
        <v>227</v>
      </c>
      <c r="F397" s="4">
        <f>ROUND(Source!AX390,O397)</f>
        <v>0</v>
      </c>
      <c r="G397" s="4" t="s">
        <v>74</v>
      </c>
      <c r="H397" s="4" t="s">
        <v>75</v>
      </c>
      <c r="I397" s="4"/>
      <c r="J397" s="4"/>
      <c r="K397" s="4">
        <v>227</v>
      </c>
      <c r="L397" s="4">
        <v>6</v>
      </c>
      <c r="M397" s="4">
        <v>3</v>
      </c>
      <c r="N397" s="4" t="s">
        <v>3</v>
      </c>
      <c r="O397" s="4">
        <v>2</v>
      </c>
      <c r="P397" s="4"/>
      <c r="Q397" s="4"/>
      <c r="R397" s="4"/>
      <c r="S397" s="4"/>
      <c r="T397" s="4"/>
      <c r="U397" s="4"/>
      <c r="V397" s="4"/>
      <c r="W397" s="4">
        <v>0</v>
      </c>
      <c r="X397" s="4">
        <v>1</v>
      </c>
      <c r="Y397" s="4">
        <v>0</v>
      </c>
      <c r="Z397" s="4"/>
      <c r="AA397" s="4"/>
      <c r="AB397" s="4"/>
    </row>
    <row r="398" spans="1:245" x14ac:dyDescent="0.2">
      <c r="A398" s="4">
        <v>50</v>
      </c>
      <c r="B398" s="4">
        <v>0</v>
      </c>
      <c r="C398" s="4">
        <v>0</v>
      </c>
      <c r="D398" s="4">
        <v>1</v>
      </c>
      <c r="E398" s="4">
        <v>228</v>
      </c>
      <c r="F398" s="4">
        <f>ROUND(Source!AY390,O398)</f>
        <v>0</v>
      </c>
      <c r="G398" s="4" t="s">
        <v>76</v>
      </c>
      <c r="H398" s="4" t="s">
        <v>77</v>
      </c>
      <c r="I398" s="4"/>
      <c r="J398" s="4"/>
      <c r="K398" s="4">
        <v>228</v>
      </c>
      <c r="L398" s="4">
        <v>7</v>
      </c>
      <c r="M398" s="4">
        <v>3</v>
      </c>
      <c r="N398" s="4" t="s">
        <v>3</v>
      </c>
      <c r="O398" s="4">
        <v>2</v>
      </c>
      <c r="P398" s="4"/>
      <c r="Q398" s="4"/>
      <c r="R398" s="4"/>
      <c r="S398" s="4"/>
      <c r="T398" s="4"/>
      <c r="U398" s="4"/>
      <c r="V398" s="4"/>
      <c r="W398" s="4">
        <v>0</v>
      </c>
      <c r="X398" s="4">
        <v>1</v>
      </c>
      <c r="Y398" s="4">
        <v>0</v>
      </c>
      <c r="Z398" s="4"/>
      <c r="AA398" s="4"/>
      <c r="AB398" s="4"/>
    </row>
    <row r="399" spans="1:245" x14ac:dyDescent="0.2">
      <c r="A399" s="4">
        <v>50</v>
      </c>
      <c r="B399" s="4">
        <v>0</v>
      </c>
      <c r="C399" s="4">
        <v>0</v>
      </c>
      <c r="D399" s="4">
        <v>1</v>
      </c>
      <c r="E399" s="4">
        <v>216</v>
      </c>
      <c r="F399" s="4">
        <f>ROUND(Source!AP390,O399)</f>
        <v>0</v>
      </c>
      <c r="G399" s="4" t="s">
        <v>78</v>
      </c>
      <c r="H399" s="4" t="s">
        <v>79</v>
      </c>
      <c r="I399" s="4"/>
      <c r="J399" s="4"/>
      <c r="K399" s="4">
        <v>216</v>
      </c>
      <c r="L399" s="4">
        <v>8</v>
      </c>
      <c r="M399" s="4">
        <v>3</v>
      </c>
      <c r="N399" s="4" t="s">
        <v>3</v>
      </c>
      <c r="O399" s="4">
        <v>2</v>
      </c>
      <c r="P399" s="4"/>
      <c r="Q399" s="4"/>
      <c r="R399" s="4"/>
      <c r="S399" s="4"/>
      <c r="T399" s="4"/>
      <c r="U399" s="4"/>
      <c r="V399" s="4"/>
      <c r="W399" s="4">
        <v>0</v>
      </c>
      <c r="X399" s="4">
        <v>1</v>
      </c>
      <c r="Y399" s="4">
        <v>0</v>
      </c>
      <c r="Z399" s="4"/>
      <c r="AA399" s="4"/>
      <c r="AB399" s="4"/>
    </row>
    <row r="400" spans="1:245" x14ac:dyDescent="0.2">
      <c r="A400" s="4">
        <v>50</v>
      </c>
      <c r="B400" s="4">
        <v>0</v>
      </c>
      <c r="C400" s="4">
        <v>0</v>
      </c>
      <c r="D400" s="4">
        <v>1</v>
      </c>
      <c r="E400" s="4">
        <v>223</v>
      </c>
      <c r="F400" s="4">
        <f>ROUND(Source!AQ390,O400)</f>
        <v>0</v>
      </c>
      <c r="G400" s="4" t="s">
        <v>80</v>
      </c>
      <c r="H400" s="4" t="s">
        <v>81</v>
      </c>
      <c r="I400" s="4"/>
      <c r="J400" s="4"/>
      <c r="K400" s="4">
        <v>223</v>
      </c>
      <c r="L400" s="4">
        <v>9</v>
      </c>
      <c r="M400" s="4">
        <v>3</v>
      </c>
      <c r="N400" s="4" t="s">
        <v>3</v>
      </c>
      <c r="O400" s="4">
        <v>2</v>
      </c>
      <c r="P400" s="4"/>
      <c r="Q400" s="4"/>
      <c r="R400" s="4"/>
      <c r="S400" s="4"/>
      <c r="T400" s="4"/>
      <c r="U400" s="4"/>
      <c r="V400" s="4"/>
      <c r="W400" s="4">
        <v>0</v>
      </c>
      <c r="X400" s="4">
        <v>1</v>
      </c>
      <c r="Y400" s="4">
        <v>0</v>
      </c>
      <c r="Z400" s="4"/>
      <c r="AA400" s="4"/>
      <c r="AB400" s="4"/>
    </row>
    <row r="401" spans="1:28" x14ac:dyDescent="0.2">
      <c r="A401" s="4">
        <v>50</v>
      </c>
      <c r="B401" s="4">
        <v>0</v>
      </c>
      <c r="C401" s="4">
        <v>0</v>
      </c>
      <c r="D401" s="4">
        <v>1</v>
      </c>
      <c r="E401" s="4">
        <v>229</v>
      </c>
      <c r="F401" s="4">
        <f>ROUND(Source!AZ390,O401)</f>
        <v>0</v>
      </c>
      <c r="G401" s="4" t="s">
        <v>82</v>
      </c>
      <c r="H401" s="4" t="s">
        <v>83</v>
      </c>
      <c r="I401" s="4"/>
      <c r="J401" s="4"/>
      <c r="K401" s="4">
        <v>229</v>
      </c>
      <c r="L401" s="4">
        <v>10</v>
      </c>
      <c r="M401" s="4">
        <v>3</v>
      </c>
      <c r="N401" s="4" t="s">
        <v>3</v>
      </c>
      <c r="O401" s="4">
        <v>2</v>
      </c>
      <c r="P401" s="4"/>
      <c r="Q401" s="4"/>
      <c r="R401" s="4"/>
      <c r="S401" s="4"/>
      <c r="T401" s="4"/>
      <c r="U401" s="4"/>
      <c r="V401" s="4"/>
      <c r="W401" s="4">
        <v>0</v>
      </c>
      <c r="X401" s="4">
        <v>1</v>
      </c>
      <c r="Y401" s="4">
        <v>0</v>
      </c>
      <c r="Z401" s="4"/>
      <c r="AA401" s="4"/>
      <c r="AB401" s="4"/>
    </row>
    <row r="402" spans="1:28" x14ac:dyDescent="0.2">
      <c r="A402" s="4">
        <v>50</v>
      </c>
      <c r="B402" s="4">
        <v>0</v>
      </c>
      <c r="C402" s="4">
        <v>0</v>
      </c>
      <c r="D402" s="4">
        <v>1</v>
      </c>
      <c r="E402" s="4">
        <v>203</v>
      </c>
      <c r="F402" s="4">
        <f>ROUND(Source!Q390,O402)</f>
        <v>0</v>
      </c>
      <c r="G402" s="4" t="s">
        <v>84</v>
      </c>
      <c r="H402" s="4" t="s">
        <v>85</v>
      </c>
      <c r="I402" s="4"/>
      <c r="J402" s="4"/>
      <c r="K402" s="4">
        <v>203</v>
      </c>
      <c r="L402" s="4">
        <v>11</v>
      </c>
      <c r="M402" s="4">
        <v>3</v>
      </c>
      <c r="N402" s="4" t="s">
        <v>3</v>
      </c>
      <c r="O402" s="4">
        <v>2</v>
      </c>
      <c r="P402" s="4"/>
      <c r="Q402" s="4"/>
      <c r="R402" s="4"/>
      <c r="S402" s="4"/>
      <c r="T402" s="4"/>
      <c r="U402" s="4"/>
      <c r="V402" s="4"/>
      <c r="W402" s="4">
        <v>0</v>
      </c>
      <c r="X402" s="4">
        <v>1</v>
      </c>
      <c r="Y402" s="4">
        <v>0</v>
      </c>
      <c r="Z402" s="4"/>
      <c r="AA402" s="4"/>
      <c r="AB402" s="4"/>
    </row>
    <row r="403" spans="1:28" x14ac:dyDescent="0.2">
      <c r="A403" s="4">
        <v>50</v>
      </c>
      <c r="B403" s="4">
        <v>0</v>
      </c>
      <c r="C403" s="4">
        <v>0</v>
      </c>
      <c r="D403" s="4">
        <v>1</v>
      </c>
      <c r="E403" s="4">
        <v>231</v>
      </c>
      <c r="F403" s="4">
        <f>ROUND(Source!BB390,O403)</f>
        <v>0</v>
      </c>
      <c r="G403" s="4" t="s">
        <v>86</v>
      </c>
      <c r="H403" s="4" t="s">
        <v>87</v>
      </c>
      <c r="I403" s="4"/>
      <c r="J403" s="4"/>
      <c r="K403" s="4">
        <v>231</v>
      </c>
      <c r="L403" s="4">
        <v>12</v>
      </c>
      <c r="M403" s="4">
        <v>3</v>
      </c>
      <c r="N403" s="4" t="s">
        <v>3</v>
      </c>
      <c r="O403" s="4">
        <v>2</v>
      </c>
      <c r="P403" s="4"/>
      <c r="Q403" s="4"/>
      <c r="R403" s="4"/>
      <c r="S403" s="4"/>
      <c r="T403" s="4"/>
      <c r="U403" s="4"/>
      <c r="V403" s="4"/>
      <c r="W403" s="4">
        <v>0</v>
      </c>
      <c r="X403" s="4">
        <v>1</v>
      </c>
      <c r="Y403" s="4">
        <v>0</v>
      </c>
      <c r="Z403" s="4"/>
      <c r="AA403" s="4"/>
      <c r="AB403" s="4"/>
    </row>
    <row r="404" spans="1:28" x14ac:dyDescent="0.2">
      <c r="A404" s="4">
        <v>50</v>
      </c>
      <c r="B404" s="4">
        <v>0</v>
      </c>
      <c r="C404" s="4">
        <v>0</v>
      </c>
      <c r="D404" s="4">
        <v>1</v>
      </c>
      <c r="E404" s="4">
        <v>204</v>
      </c>
      <c r="F404" s="4">
        <f>ROUND(Source!R390,O404)</f>
        <v>0</v>
      </c>
      <c r="G404" s="4" t="s">
        <v>88</v>
      </c>
      <c r="H404" s="4" t="s">
        <v>89</v>
      </c>
      <c r="I404" s="4"/>
      <c r="J404" s="4"/>
      <c r="K404" s="4">
        <v>204</v>
      </c>
      <c r="L404" s="4">
        <v>13</v>
      </c>
      <c r="M404" s="4">
        <v>3</v>
      </c>
      <c r="N404" s="4" t="s">
        <v>3</v>
      </c>
      <c r="O404" s="4">
        <v>2</v>
      </c>
      <c r="P404" s="4"/>
      <c r="Q404" s="4"/>
      <c r="R404" s="4"/>
      <c r="S404" s="4"/>
      <c r="T404" s="4"/>
      <c r="U404" s="4"/>
      <c r="V404" s="4"/>
      <c r="W404" s="4">
        <v>0</v>
      </c>
      <c r="X404" s="4">
        <v>1</v>
      </c>
      <c r="Y404" s="4">
        <v>0</v>
      </c>
      <c r="Z404" s="4"/>
      <c r="AA404" s="4"/>
      <c r="AB404" s="4"/>
    </row>
    <row r="405" spans="1:28" x14ac:dyDescent="0.2">
      <c r="A405" s="4">
        <v>50</v>
      </c>
      <c r="B405" s="4">
        <v>0</v>
      </c>
      <c r="C405" s="4">
        <v>0</v>
      </c>
      <c r="D405" s="4">
        <v>1</v>
      </c>
      <c r="E405" s="4">
        <v>205</v>
      </c>
      <c r="F405" s="4">
        <f>ROUND(Source!S390,O405)</f>
        <v>0</v>
      </c>
      <c r="G405" s="4" t="s">
        <v>90</v>
      </c>
      <c r="H405" s="4" t="s">
        <v>91</v>
      </c>
      <c r="I405" s="4"/>
      <c r="J405" s="4"/>
      <c r="K405" s="4">
        <v>205</v>
      </c>
      <c r="L405" s="4">
        <v>14</v>
      </c>
      <c r="M405" s="4">
        <v>3</v>
      </c>
      <c r="N405" s="4" t="s">
        <v>3</v>
      </c>
      <c r="O405" s="4">
        <v>2</v>
      </c>
      <c r="P405" s="4"/>
      <c r="Q405" s="4"/>
      <c r="R405" s="4"/>
      <c r="S405" s="4"/>
      <c r="T405" s="4"/>
      <c r="U405" s="4"/>
      <c r="V405" s="4"/>
      <c r="W405" s="4">
        <v>0</v>
      </c>
      <c r="X405" s="4">
        <v>1</v>
      </c>
      <c r="Y405" s="4">
        <v>0</v>
      </c>
      <c r="Z405" s="4"/>
      <c r="AA405" s="4"/>
      <c r="AB405" s="4"/>
    </row>
    <row r="406" spans="1:28" x14ac:dyDescent="0.2">
      <c r="A406" s="4">
        <v>50</v>
      </c>
      <c r="B406" s="4">
        <v>0</v>
      </c>
      <c r="C406" s="4">
        <v>0</v>
      </c>
      <c r="D406" s="4">
        <v>1</v>
      </c>
      <c r="E406" s="4">
        <v>232</v>
      </c>
      <c r="F406" s="4">
        <f>ROUND(Source!BC390,O406)</f>
        <v>0</v>
      </c>
      <c r="G406" s="4" t="s">
        <v>92</v>
      </c>
      <c r="H406" s="4" t="s">
        <v>93</v>
      </c>
      <c r="I406" s="4"/>
      <c r="J406" s="4"/>
      <c r="K406" s="4">
        <v>232</v>
      </c>
      <c r="L406" s="4">
        <v>15</v>
      </c>
      <c r="M406" s="4">
        <v>3</v>
      </c>
      <c r="N406" s="4" t="s">
        <v>3</v>
      </c>
      <c r="O406" s="4">
        <v>2</v>
      </c>
      <c r="P406" s="4"/>
      <c r="Q406" s="4"/>
      <c r="R406" s="4"/>
      <c r="S406" s="4"/>
      <c r="T406" s="4"/>
      <c r="U406" s="4"/>
      <c r="V406" s="4"/>
      <c r="W406" s="4">
        <v>0</v>
      </c>
      <c r="X406" s="4">
        <v>1</v>
      </c>
      <c r="Y406" s="4">
        <v>0</v>
      </c>
      <c r="Z406" s="4"/>
      <c r="AA406" s="4"/>
      <c r="AB406" s="4"/>
    </row>
    <row r="407" spans="1:28" x14ac:dyDescent="0.2">
      <c r="A407" s="4">
        <v>50</v>
      </c>
      <c r="B407" s="4">
        <v>0</v>
      </c>
      <c r="C407" s="4">
        <v>0</v>
      </c>
      <c r="D407" s="4">
        <v>1</v>
      </c>
      <c r="E407" s="4">
        <v>214</v>
      </c>
      <c r="F407" s="4">
        <f>ROUND(Source!AS390,O407)</f>
        <v>0</v>
      </c>
      <c r="G407" s="4" t="s">
        <v>94</v>
      </c>
      <c r="H407" s="4" t="s">
        <v>95</v>
      </c>
      <c r="I407" s="4"/>
      <c r="J407" s="4"/>
      <c r="K407" s="4">
        <v>214</v>
      </c>
      <c r="L407" s="4">
        <v>16</v>
      </c>
      <c r="M407" s="4">
        <v>3</v>
      </c>
      <c r="N407" s="4" t="s">
        <v>3</v>
      </c>
      <c r="O407" s="4">
        <v>2</v>
      </c>
      <c r="P407" s="4"/>
      <c r="Q407" s="4"/>
      <c r="R407" s="4"/>
      <c r="S407" s="4"/>
      <c r="T407" s="4"/>
      <c r="U407" s="4"/>
      <c r="V407" s="4"/>
      <c r="W407" s="4">
        <v>0</v>
      </c>
      <c r="X407" s="4">
        <v>1</v>
      </c>
      <c r="Y407" s="4">
        <v>0</v>
      </c>
      <c r="Z407" s="4"/>
      <c r="AA407" s="4"/>
      <c r="AB407" s="4"/>
    </row>
    <row r="408" spans="1:28" x14ac:dyDescent="0.2">
      <c r="A408" s="4">
        <v>50</v>
      </c>
      <c r="B408" s="4">
        <v>0</v>
      </c>
      <c r="C408" s="4">
        <v>0</v>
      </c>
      <c r="D408" s="4">
        <v>1</v>
      </c>
      <c r="E408" s="4">
        <v>215</v>
      </c>
      <c r="F408" s="4">
        <f>ROUND(Source!AT390,O408)</f>
        <v>0</v>
      </c>
      <c r="G408" s="4" t="s">
        <v>96</v>
      </c>
      <c r="H408" s="4" t="s">
        <v>97</v>
      </c>
      <c r="I408" s="4"/>
      <c r="J408" s="4"/>
      <c r="K408" s="4">
        <v>215</v>
      </c>
      <c r="L408" s="4">
        <v>17</v>
      </c>
      <c r="M408" s="4">
        <v>3</v>
      </c>
      <c r="N408" s="4" t="s">
        <v>3</v>
      </c>
      <c r="O408" s="4">
        <v>2</v>
      </c>
      <c r="P408" s="4"/>
      <c r="Q408" s="4"/>
      <c r="R408" s="4"/>
      <c r="S408" s="4"/>
      <c r="T408" s="4"/>
      <c r="U408" s="4"/>
      <c r="V408" s="4"/>
      <c r="W408" s="4">
        <v>0</v>
      </c>
      <c r="X408" s="4">
        <v>1</v>
      </c>
      <c r="Y408" s="4">
        <v>0</v>
      </c>
      <c r="Z408" s="4"/>
      <c r="AA408" s="4"/>
      <c r="AB408" s="4"/>
    </row>
    <row r="409" spans="1:28" x14ac:dyDescent="0.2">
      <c r="A409" s="4">
        <v>50</v>
      </c>
      <c r="B409" s="4">
        <v>0</v>
      </c>
      <c r="C409" s="4">
        <v>0</v>
      </c>
      <c r="D409" s="4">
        <v>1</v>
      </c>
      <c r="E409" s="4">
        <v>217</v>
      </c>
      <c r="F409" s="4">
        <f>ROUND(Source!AU390,O409)</f>
        <v>0</v>
      </c>
      <c r="G409" s="4" t="s">
        <v>98</v>
      </c>
      <c r="H409" s="4" t="s">
        <v>99</v>
      </c>
      <c r="I409" s="4"/>
      <c r="J409" s="4"/>
      <c r="K409" s="4">
        <v>217</v>
      </c>
      <c r="L409" s="4">
        <v>18</v>
      </c>
      <c r="M409" s="4">
        <v>3</v>
      </c>
      <c r="N409" s="4" t="s">
        <v>3</v>
      </c>
      <c r="O409" s="4">
        <v>2</v>
      </c>
      <c r="P409" s="4"/>
      <c r="Q409" s="4"/>
      <c r="R409" s="4"/>
      <c r="S409" s="4"/>
      <c r="T409" s="4"/>
      <c r="U409" s="4"/>
      <c r="V409" s="4"/>
      <c r="W409" s="4">
        <v>0</v>
      </c>
      <c r="X409" s="4">
        <v>1</v>
      </c>
      <c r="Y409" s="4">
        <v>0</v>
      </c>
      <c r="Z409" s="4"/>
      <c r="AA409" s="4"/>
      <c r="AB409" s="4"/>
    </row>
    <row r="410" spans="1:28" x14ac:dyDescent="0.2">
      <c r="A410" s="4">
        <v>50</v>
      </c>
      <c r="B410" s="4">
        <v>0</v>
      </c>
      <c r="C410" s="4">
        <v>0</v>
      </c>
      <c r="D410" s="4">
        <v>1</v>
      </c>
      <c r="E410" s="4">
        <v>230</v>
      </c>
      <c r="F410" s="4">
        <f>ROUND(Source!BA390,O410)</f>
        <v>0</v>
      </c>
      <c r="G410" s="4" t="s">
        <v>100</v>
      </c>
      <c r="H410" s="4" t="s">
        <v>101</v>
      </c>
      <c r="I410" s="4"/>
      <c r="J410" s="4"/>
      <c r="K410" s="4">
        <v>230</v>
      </c>
      <c r="L410" s="4">
        <v>19</v>
      </c>
      <c r="M410" s="4">
        <v>3</v>
      </c>
      <c r="N410" s="4" t="s">
        <v>3</v>
      </c>
      <c r="O410" s="4">
        <v>2</v>
      </c>
      <c r="P410" s="4"/>
      <c r="Q410" s="4"/>
      <c r="R410" s="4"/>
      <c r="S410" s="4"/>
      <c r="T410" s="4"/>
      <c r="U410" s="4"/>
      <c r="V410" s="4"/>
      <c r="W410" s="4">
        <v>0</v>
      </c>
      <c r="X410" s="4">
        <v>1</v>
      </c>
      <c r="Y410" s="4">
        <v>0</v>
      </c>
      <c r="Z410" s="4"/>
      <c r="AA410" s="4"/>
      <c r="AB410" s="4"/>
    </row>
    <row r="411" spans="1:28" x14ac:dyDescent="0.2">
      <c r="A411" s="4">
        <v>50</v>
      </c>
      <c r="B411" s="4">
        <v>0</v>
      </c>
      <c r="C411" s="4">
        <v>0</v>
      </c>
      <c r="D411" s="4">
        <v>1</v>
      </c>
      <c r="E411" s="4">
        <v>206</v>
      </c>
      <c r="F411" s="4">
        <f>ROUND(Source!T390,O411)</f>
        <v>0</v>
      </c>
      <c r="G411" s="4" t="s">
        <v>102</v>
      </c>
      <c r="H411" s="4" t="s">
        <v>103</v>
      </c>
      <c r="I411" s="4"/>
      <c r="J411" s="4"/>
      <c r="K411" s="4">
        <v>206</v>
      </c>
      <c r="L411" s="4">
        <v>20</v>
      </c>
      <c r="M411" s="4">
        <v>3</v>
      </c>
      <c r="N411" s="4" t="s">
        <v>3</v>
      </c>
      <c r="O411" s="4">
        <v>2</v>
      </c>
      <c r="P411" s="4"/>
      <c r="Q411" s="4"/>
      <c r="R411" s="4"/>
      <c r="S411" s="4"/>
      <c r="T411" s="4"/>
      <c r="U411" s="4"/>
      <c r="V411" s="4"/>
      <c r="W411" s="4">
        <v>0</v>
      </c>
      <c r="X411" s="4">
        <v>1</v>
      </c>
      <c r="Y411" s="4">
        <v>0</v>
      </c>
      <c r="Z411" s="4"/>
      <c r="AA411" s="4"/>
      <c r="AB411" s="4"/>
    </row>
    <row r="412" spans="1:28" x14ac:dyDescent="0.2">
      <c r="A412" s="4">
        <v>50</v>
      </c>
      <c r="B412" s="4">
        <v>0</v>
      </c>
      <c r="C412" s="4">
        <v>0</v>
      </c>
      <c r="D412" s="4">
        <v>1</v>
      </c>
      <c r="E412" s="4">
        <v>207</v>
      </c>
      <c r="F412" s="4">
        <f>Source!U390</f>
        <v>0</v>
      </c>
      <c r="G412" s="4" t="s">
        <v>104</v>
      </c>
      <c r="H412" s="4" t="s">
        <v>105</v>
      </c>
      <c r="I412" s="4"/>
      <c r="J412" s="4"/>
      <c r="K412" s="4">
        <v>207</v>
      </c>
      <c r="L412" s="4">
        <v>21</v>
      </c>
      <c r="M412" s="4">
        <v>3</v>
      </c>
      <c r="N412" s="4" t="s">
        <v>3</v>
      </c>
      <c r="O412" s="4">
        <v>-1</v>
      </c>
      <c r="P412" s="4"/>
      <c r="Q412" s="4"/>
      <c r="R412" s="4"/>
      <c r="S412" s="4"/>
      <c r="T412" s="4"/>
      <c r="U412" s="4"/>
      <c r="V412" s="4"/>
      <c r="W412" s="4">
        <v>0</v>
      </c>
      <c r="X412" s="4">
        <v>1</v>
      </c>
      <c r="Y412" s="4">
        <v>0</v>
      </c>
      <c r="Z412" s="4"/>
      <c r="AA412" s="4"/>
      <c r="AB412" s="4"/>
    </row>
    <row r="413" spans="1:28" x14ac:dyDescent="0.2">
      <c r="A413" s="4">
        <v>50</v>
      </c>
      <c r="B413" s="4">
        <v>0</v>
      </c>
      <c r="C413" s="4">
        <v>0</v>
      </c>
      <c r="D413" s="4">
        <v>1</v>
      </c>
      <c r="E413" s="4">
        <v>208</v>
      </c>
      <c r="F413" s="4">
        <f>Source!V390</f>
        <v>0</v>
      </c>
      <c r="G413" s="4" t="s">
        <v>106</v>
      </c>
      <c r="H413" s="4" t="s">
        <v>107</v>
      </c>
      <c r="I413" s="4"/>
      <c r="J413" s="4"/>
      <c r="K413" s="4">
        <v>208</v>
      </c>
      <c r="L413" s="4">
        <v>22</v>
      </c>
      <c r="M413" s="4">
        <v>3</v>
      </c>
      <c r="N413" s="4" t="s">
        <v>3</v>
      </c>
      <c r="O413" s="4">
        <v>-1</v>
      </c>
      <c r="P413" s="4"/>
      <c r="Q413" s="4"/>
      <c r="R413" s="4"/>
      <c r="S413" s="4"/>
      <c r="T413" s="4"/>
      <c r="U413" s="4"/>
      <c r="V413" s="4"/>
      <c r="W413" s="4">
        <v>0</v>
      </c>
      <c r="X413" s="4">
        <v>1</v>
      </c>
      <c r="Y413" s="4">
        <v>0</v>
      </c>
      <c r="Z413" s="4"/>
      <c r="AA413" s="4"/>
      <c r="AB413" s="4"/>
    </row>
    <row r="414" spans="1:28" x14ac:dyDescent="0.2">
      <c r="A414" s="4">
        <v>50</v>
      </c>
      <c r="B414" s="4">
        <v>0</v>
      </c>
      <c r="C414" s="4">
        <v>0</v>
      </c>
      <c r="D414" s="4">
        <v>1</v>
      </c>
      <c r="E414" s="4">
        <v>209</v>
      </c>
      <c r="F414" s="4">
        <f>ROUND(Source!W390,O414)</f>
        <v>0</v>
      </c>
      <c r="G414" s="4" t="s">
        <v>108</v>
      </c>
      <c r="H414" s="4" t="s">
        <v>109</v>
      </c>
      <c r="I414" s="4"/>
      <c r="J414" s="4"/>
      <c r="K414" s="4">
        <v>209</v>
      </c>
      <c r="L414" s="4">
        <v>23</v>
      </c>
      <c r="M414" s="4">
        <v>3</v>
      </c>
      <c r="N414" s="4" t="s">
        <v>3</v>
      </c>
      <c r="O414" s="4">
        <v>2</v>
      </c>
      <c r="P414" s="4"/>
      <c r="Q414" s="4"/>
      <c r="R414" s="4"/>
      <c r="S414" s="4"/>
      <c r="T414" s="4"/>
      <c r="U414" s="4"/>
      <c r="V414" s="4"/>
      <c r="W414" s="4">
        <v>0</v>
      </c>
      <c r="X414" s="4">
        <v>1</v>
      </c>
      <c r="Y414" s="4">
        <v>0</v>
      </c>
      <c r="Z414" s="4"/>
      <c r="AA414" s="4"/>
      <c r="AB414" s="4"/>
    </row>
    <row r="415" spans="1:28" x14ac:dyDescent="0.2">
      <c r="A415" s="4">
        <v>50</v>
      </c>
      <c r="B415" s="4">
        <v>0</v>
      </c>
      <c r="C415" s="4">
        <v>0</v>
      </c>
      <c r="D415" s="4">
        <v>1</v>
      </c>
      <c r="E415" s="4">
        <v>233</v>
      </c>
      <c r="F415" s="4">
        <f>ROUND(Source!BD390,O415)</f>
        <v>0</v>
      </c>
      <c r="G415" s="4" t="s">
        <v>110</v>
      </c>
      <c r="H415" s="4" t="s">
        <v>111</v>
      </c>
      <c r="I415" s="4"/>
      <c r="J415" s="4"/>
      <c r="K415" s="4">
        <v>233</v>
      </c>
      <c r="L415" s="4">
        <v>24</v>
      </c>
      <c r="M415" s="4">
        <v>3</v>
      </c>
      <c r="N415" s="4" t="s">
        <v>3</v>
      </c>
      <c r="O415" s="4">
        <v>2</v>
      </c>
      <c r="P415" s="4"/>
      <c r="Q415" s="4"/>
      <c r="R415" s="4"/>
      <c r="S415" s="4"/>
      <c r="T415" s="4"/>
      <c r="U415" s="4"/>
      <c r="V415" s="4"/>
      <c r="W415" s="4">
        <v>0</v>
      </c>
      <c r="X415" s="4">
        <v>1</v>
      </c>
      <c r="Y415" s="4">
        <v>0</v>
      </c>
      <c r="Z415" s="4"/>
      <c r="AA415" s="4"/>
      <c r="AB415" s="4"/>
    </row>
    <row r="416" spans="1:28" x14ac:dyDescent="0.2">
      <c r="A416" s="4">
        <v>50</v>
      </c>
      <c r="B416" s="4">
        <v>0</v>
      </c>
      <c r="C416" s="4">
        <v>0</v>
      </c>
      <c r="D416" s="4">
        <v>1</v>
      </c>
      <c r="E416" s="4">
        <v>210</v>
      </c>
      <c r="F416" s="4">
        <f>ROUND(Source!X390,O416)</f>
        <v>0</v>
      </c>
      <c r="G416" s="4" t="s">
        <v>112</v>
      </c>
      <c r="H416" s="4" t="s">
        <v>113</v>
      </c>
      <c r="I416" s="4"/>
      <c r="J416" s="4"/>
      <c r="K416" s="4">
        <v>210</v>
      </c>
      <c r="L416" s="4">
        <v>25</v>
      </c>
      <c r="M416" s="4">
        <v>3</v>
      </c>
      <c r="N416" s="4" t="s">
        <v>3</v>
      </c>
      <c r="O416" s="4">
        <v>2</v>
      </c>
      <c r="P416" s="4"/>
      <c r="Q416" s="4"/>
      <c r="R416" s="4"/>
      <c r="S416" s="4"/>
      <c r="T416" s="4"/>
      <c r="U416" s="4"/>
      <c r="V416" s="4"/>
      <c r="W416" s="4">
        <v>0</v>
      </c>
      <c r="X416" s="4">
        <v>1</v>
      </c>
      <c r="Y416" s="4">
        <v>0</v>
      </c>
      <c r="Z416" s="4"/>
      <c r="AA416" s="4"/>
      <c r="AB416" s="4"/>
    </row>
    <row r="417" spans="1:206" x14ac:dyDescent="0.2">
      <c r="A417" s="4">
        <v>50</v>
      </c>
      <c r="B417" s="4">
        <v>0</v>
      </c>
      <c r="C417" s="4">
        <v>0</v>
      </c>
      <c r="D417" s="4">
        <v>1</v>
      </c>
      <c r="E417" s="4">
        <v>211</v>
      </c>
      <c r="F417" s="4">
        <f>ROUND(Source!Y390,O417)</f>
        <v>0</v>
      </c>
      <c r="G417" s="4" t="s">
        <v>114</v>
      </c>
      <c r="H417" s="4" t="s">
        <v>115</v>
      </c>
      <c r="I417" s="4"/>
      <c r="J417" s="4"/>
      <c r="K417" s="4">
        <v>211</v>
      </c>
      <c r="L417" s="4">
        <v>26</v>
      </c>
      <c r="M417" s="4">
        <v>3</v>
      </c>
      <c r="N417" s="4" t="s">
        <v>3</v>
      </c>
      <c r="O417" s="4">
        <v>2</v>
      </c>
      <c r="P417" s="4"/>
      <c r="Q417" s="4"/>
      <c r="R417" s="4"/>
      <c r="S417" s="4"/>
      <c r="T417" s="4"/>
      <c r="U417" s="4"/>
      <c r="V417" s="4"/>
      <c r="W417" s="4">
        <v>0</v>
      </c>
      <c r="X417" s="4">
        <v>1</v>
      </c>
      <c r="Y417" s="4">
        <v>0</v>
      </c>
      <c r="Z417" s="4"/>
      <c r="AA417" s="4"/>
      <c r="AB417" s="4"/>
    </row>
    <row r="418" spans="1:206" x14ac:dyDescent="0.2">
      <c r="A418" s="4">
        <v>50</v>
      </c>
      <c r="B418" s="4">
        <v>0</v>
      </c>
      <c r="C418" s="4">
        <v>0</v>
      </c>
      <c r="D418" s="4">
        <v>1</v>
      </c>
      <c r="E418" s="4">
        <v>224</v>
      </c>
      <c r="F418" s="4">
        <f>ROUND(Source!AR390,O418)</f>
        <v>0</v>
      </c>
      <c r="G418" s="4" t="s">
        <v>116</v>
      </c>
      <c r="H418" s="4" t="s">
        <v>117</v>
      </c>
      <c r="I418" s="4"/>
      <c r="J418" s="4"/>
      <c r="K418" s="4">
        <v>224</v>
      </c>
      <c r="L418" s="4">
        <v>27</v>
      </c>
      <c r="M418" s="4">
        <v>3</v>
      </c>
      <c r="N418" s="4" t="s">
        <v>3</v>
      </c>
      <c r="O418" s="4">
        <v>2</v>
      </c>
      <c r="P418" s="4"/>
      <c r="Q418" s="4"/>
      <c r="R418" s="4"/>
      <c r="S418" s="4"/>
      <c r="T418" s="4"/>
      <c r="U418" s="4"/>
      <c r="V418" s="4"/>
      <c r="W418" s="4">
        <v>0</v>
      </c>
      <c r="X418" s="4">
        <v>1</v>
      </c>
      <c r="Y418" s="4">
        <v>0</v>
      </c>
      <c r="Z418" s="4"/>
      <c r="AA418" s="4"/>
      <c r="AB418" s="4"/>
    </row>
    <row r="420" spans="1:206" x14ac:dyDescent="0.2">
      <c r="A420" s="2">
        <v>51</v>
      </c>
      <c r="B420" s="2">
        <f>B331</f>
        <v>1</v>
      </c>
      <c r="C420" s="2">
        <f>A331</f>
        <v>4</v>
      </c>
      <c r="D420" s="2">
        <f>ROW(A331)</f>
        <v>331</v>
      </c>
      <c r="E420" s="2"/>
      <c r="F420" s="2" t="str">
        <f>IF(F331&lt;&gt;"",F331,"")</f>
        <v>Новый раздел</v>
      </c>
      <c r="G420" s="2" t="str">
        <f>IF(G331&lt;&gt;"",G331,"")</f>
        <v>Вентиляция</v>
      </c>
      <c r="H420" s="2">
        <v>0</v>
      </c>
      <c r="I420" s="2"/>
      <c r="J420" s="2"/>
      <c r="K420" s="2"/>
      <c r="L420" s="2"/>
      <c r="M420" s="2"/>
      <c r="N420" s="2"/>
      <c r="O420" s="2">
        <f t="shared" ref="O420:T420" si="318">ROUND(O353+O390+AB420,2)</f>
        <v>55844.86</v>
      </c>
      <c r="P420" s="2">
        <f t="shared" si="318"/>
        <v>180.84</v>
      </c>
      <c r="Q420" s="2">
        <f t="shared" si="318"/>
        <v>29.8</v>
      </c>
      <c r="R420" s="2">
        <f t="shared" si="318"/>
        <v>0.4</v>
      </c>
      <c r="S420" s="2">
        <f t="shared" si="318"/>
        <v>55634.22</v>
      </c>
      <c r="T420" s="2">
        <f t="shared" si="318"/>
        <v>0</v>
      </c>
      <c r="U420" s="2">
        <f>U353+U390+AH420</f>
        <v>83.839999999999989</v>
      </c>
      <c r="V420" s="2">
        <f>V353+V390+AI420</f>
        <v>0</v>
      </c>
      <c r="W420" s="2">
        <f>ROUND(W353+W390+AJ420,2)</f>
        <v>0</v>
      </c>
      <c r="X420" s="2">
        <f>ROUND(X353+X390+AK420,2)</f>
        <v>38943.949999999997</v>
      </c>
      <c r="Y420" s="2">
        <f>ROUND(Y353+Y390+AL420,2)</f>
        <v>5563.42</v>
      </c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>
        <f t="shared" ref="AO420:BD420" si="319">ROUND(AO353+AO390+BX420,2)</f>
        <v>0</v>
      </c>
      <c r="AP420" s="2">
        <f t="shared" si="319"/>
        <v>0</v>
      </c>
      <c r="AQ420" s="2">
        <f t="shared" si="319"/>
        <v>0</v>
      </c>
      <c r="AR420" s="2">
        <f t="shared" si="319"/>
        <v>100352.66</v>
      </c>
      <c r="AS420" s="2">
        <f t="shared" si="319"/>
        <v>0</v>
      </c>
      <c r="AT420" s="2">
        <f t="shared" si="319"/>
        <v>0</v>
      </c>
      <c r="AU420" s="2">
        <f t="shared" si="319"/>
        <v>100352.66</v>
      </c>
      <c r="AV420" s="2">
        <f t="shared" si="319"/>
        <v>180.84</v>
      </c>
      <c r="AW420" s="2">
        <f t="shared" si="319"/>
        <v>180.84</v>
      </c>
      <c r="AX420" s="2">
        <f t="shared" si="319"/>
        <v>0</v>
      </c>
      <c r="AY420" s="2">
        <f t="shared" si="319"/>
        <v>180.84</v>
      </c>
      <c r="AZ420" s="2">
        <f t="shared" si="319"/>
        <v>0</v>
      </c>
      <c r="BA420" s="2">
        <f t="shared" si="319"/>
        <v>0</v>
      </c>
      <c r="BB420" s="2">
        <f t="shared" si="319"/>
        <v>0</v>
      </c>
      <c r="BC420" s="2">
        <f t="shared" si="319"/>
        <v>0</v>
      </c>
      <c r="BD420" s="2">
        <f t="shared" si="319"/>
        <v>0</v>
      </c>
      <c r="BE420" s="2"/>
      <c r="BF420" s="2"/>
      <c r="BG420" s="2"/>
      <c r="BH420" s="2"/>
      <c r="BI420" s="2"/>
      <c r="BJ420" s="2"/>
      <c r="BK420" s="2"/>
      <c r="BL420" s="2"/>
      <c r="BM420" s="2"/>
      <c r="BN420" s="2"/>
      <c r="BO420" s="2"/>
      <c r="BP420" s="2"/>
      <c r="BQ420" s="2"/>
      <c r="BR420" s="2"/>
      <c r="BS420" s="2"/>
      <c r="BT420" s="2"/>
      <c r="BU420" s="2"/>
      <c r="BV420" s="2"/>
      <c r="BW420" s="2"/>
      <c r="BX420" s="2"/>
      <c r="BY420" s="2"/>
      <c r="BZ420" s="2"/>
      <c r="CA420" s="2"/>
      <c r="CB420" s="2"/>
      <c r="CC420" s="2"/>
      <c r="CD420" s="2"/>
      <c r="CE420" s="2"/>
      <c r="CF420" s="2"/>
      <c r="CG420" s="2"/>
      <c r="CH420" s="2"/>
      <c r="CI420" s="2"/>
      <c r="CJ420" s="2"/>
      <c r="CK420" s="2"/>
      <c r="CL420" s="2"/>
      <c r="CM420" s="2"/>
      <c r="CN420" s="2"/>
      <c r="CO420" s="2"/>
      <c r="CP420" s="2"/>
      <c r="CQ420" s="2"/>
      <c r="CR420" s="2"/>
      <c r="CS420" s="2"/>
      <c r="CT420" s="2"/>
      <c r="CU420" s="2"/>
      <c r="CV420" s="2"/>
      <c r="CW420" s="2"/>
      <c r="CX420" s="2"/>
      <c r="CY420" s="2"/>
      <c r="CZ420" s="2"/>
      <c r="DA420" s="2"/>
      <c r="DB420" s="2"/>
      <c r="DC420" s="2"/>
      <c r="DD420" s="2"/>
      <c r="DE420" s="2"/>
      <c r="DF420" s="2"/>
      <c r="DG420" s="3"/>
      <c r="DH420" s="3"/>
      <c r="DI420" s="3"/>
      <c r="DJ420" s="3"/>
      <c r="DK420" s="3"/>
      <c r="DL420" s="3"/>
      <c r="DM420" s="3"/>
      <c r="DN420" s="3"/>
      <c r="DO420" s="3"/>
      <c r="DP420" s="3"/>
      <c r="DQ420" s="3"/>
      <c r="DR420" s="3"/>
      <c r="DS420" s="3"/>
      <c r="DT420" s="3"/>
      <c r="DU420" s="3"/>
      <c r="DV420" s="3"/>
      <c r="DW420" s="3"/>
      <c r="DX420" s="3"/>
      <c r="DY420" s="3"/>
      <c r="DZ420" s="3"/>
      <c r="EA420" s="3"/>
      <c r="EB420" s="3"/>
      <c r="EC420" s="3"/>
      <c r="ED420" s="3"/>
      <c r="EE420" s="3"/>
      <c r="EF420" s="3"/>
      <c r="EG420" s="3"/>
      <c r="EH420" s="3"/>
      <c r="EI420" s="3"/>
      <c r="EJ420" s="3"/>
      <c r="EK420" s="3"/>
      <c r="EL420" s="3"/>
      <c r="EM420" s="3"/>
      <c r="EN420" s="3"/>
      <c r="EO420" s="3"/>
      <c r="EP420" s="3"/>
      <c r="EQ420" s="3"/>
      <c r="ER420" s="3"/>
      <c r="ES420" s="3"/>
      <c r="ET420" s="3"/>
      <c r="EU420" s="3"/>
      <c r="EV420" s="3"/>
      <c r="EW420" s="3"/>
      <c r="EX420" s="3"/>
      <c r="EY420" s="3"/>
      <c r="EZ420" s="3"/>
      <c r="FA420" s="3"/>
      <c r="FB420" s="3"/>
      <c r="FC420" s="3"/>
      <c r="FD420" s="3"/>
      <c r="FE420" s="3"/>
      <c r="FF420" s="3"/>
      <c r="FG420" s="3"/>
      <c r="FH420" s="3"/>
      <c r="FI420" s="3"/>
      <c r="FJ420" s="3"/>
      <c r="FK420" s="3"/>
      <c r="FL420" s="3"/>
      <c r="FM420" s="3"/>
      <c r="FN420" s="3"/>
      <c r="FO420" s="3"/>
      <c r="FP420" s="3"/>
      <c r="FQ420" s="3"/>
      <c r="FR420" s="3"/>
      <c r="FS420" s="3"/>
      <c r="FT420" s="3"/>
      <c r="FU420" s="3"/>
      <c r="FV420" s="3"/>
      <c r="FW420" s="3"/>
      <c r="FX420" s="3"/>
      <c r="FY420" s="3"/>
      <c r="FZ420" s="3"/>
      <c r="GA420" s="3"/>
      <c r="GB420" s="3"/>
      <c r="GC420" s="3"/>
      <c r="GD420" s="3"/>
      <c r="GE420" s="3"/>
      <c r="GF420" s="3"/>
      <c r="GG420" s="3"/>
      <c r="GH420" s="3"/>
      <c r="GI420" s="3"/>
      <c r="GJ420" s="3"/>
      <c r="GK420" s="3"/>
      <c r="GL420" s="3"/>
      <c r="GM420" s="3"/>
      <c r="GN420" s="3"/>
      <c r="GO420" s="3"/>
      <c r="GP420" s="3"/>
      <c r="GQ420" s="3"/>
      <c r="GR420" s="3"/>
      <c r="GS420" s="3"/>
      <c r="GT420" s="3"/>
      <c r="GU420" s="3"/>
      <c r="GV420" s="3"/>
      <c r="GW420" s="3"/>
      <c r="GX420" s="3">
        <v>0</v>
      </c>
    </row>
    <row r="422" spans="1:206" x14ac:dyDescent="0.2">
      <c r="A422" s="4">
        <v>50</v>
      </c>
      <c r="B422" s="4">
        <v>0</v>
      </c>
      <c r="C422" s="4">
        <v>0</v>
      </c>
      <c r="D422" s="4">
        <v>1</v>
      </c>
      <c r="E422" s="4">
        <v>201</v>
      </c>
      <c r="F422" s="4">
        <f>ROUND(Source!O420,O422)</f>
        <v>55844.86</v>
      </c>
      <c r="G422" s="4" t="s">
        <v>64</v>
      </c>
      <c r="H422" s="4" t="s">
        <v>65</v>
      </c>
      <c r="I422" s="4"/>
      <c r="J422" s="4"/>
      <c r="K422" s="4">
        <v>201</v>
      </c>
      <c r="L422" s="4">
        <v>1</v>
      </c>
      <c r="M422" s="4">
        <v>3</v>
      </c>
      <c r="N422" s="4" t="s">
        <v>3</v>
      </c>
      <c r="O422" s="4">
        <v>2</v>
      </c>
      <c r="P422" s="4"/>
      <c r="Q422" s="4"/>
      <c r="R422" s="4"/>
      <c r="S422" s="4"/>
      <c r="T422" s="4"/>
      <c r="U422" s="4"/>
      <c r="V422" s="4"/>
      <c r="W422" s="4">
        <v>55844.86</v>
      </c>
      <c r="X422" s="4">
        <v>1</v>
      </c>
      <c r="Y422" s="4">
        <v>55844.86</v>
      </c>
      <c r="Z422" s="4"/>
      <c r="AA422" s="4"/>
      <c r="AB422" s="4"/>
    </row>
    <row r="423" spans="1:206" x14ac:dyDescent="0.2">
      <c r="A423" s="4">
        <v>50</v>
      </c>
      <c r="B423" s="4">
        <v>0</v>
      </c>
      <c r="C423" s="4">
        <v>0</v>
      </c>
      <c r="D423" s="4">
        <v>1</v>
      </c>
      <c r="E423" s="4">
        <v>202</v>
      </c>
      <c r="F423" s="4">
        <f>ROUND(Source!P420,O423)</f>
        <v>180.84</v>
      </c>
      <c r="G423" s="4" t="s">
        <v>66</v>
      </c>
      <c r="H423" s="4" t="s">
        <v>67</v>
      </c>
      <c r="I423" s="4"/>
      <c r="J423" s="4"/>
      <c r="K423" s="4">
        <v>202</v>
      </c>
      <c r="L423" s="4">
        <v>2</v>
      </c>
      <c r="M423" s="4">
        <v>3</v>
      </c>
      <c r="N423" s="4" t="s">
        <v>3</v>
      </c>
      <c r="O423" s="4">
        <v>2</v>
      </c>
      <c r="P423" s="4"/>
      <c r="Q423" s="4"/>
      <c r="R423" s="4"/>
      <c r="S423" s="4"/>
      <c r="T423" s="4"/>
      <c r="U423" s="4"/>
      <c r="V423" s="4"/>
      <c r="W423" s="4">
        <v>180.84</v>
      </c>
      <c r="X423" s="4">
        <v>1</v>
      </c>
      <c r="Y423" s="4">
        <v>180.84</v>
      </c>
      <c r="Z423" s="4"/>
      <c r="AA423" s="4"/>
      <c r="AB423" s="4"/>
    </row>
    <row r="424" spans="1:206" x14ac:dyDescent="0.2">
      <c r="A424" s="4">
        <v>50</v>
      </c>
      <c r="B424" s="4">
        <v>0</v>
      </c>
      <c r="C424" s="4">
        <v>0</v>
      </c>
      <c r="D424" s="4">
        <v>1</v>
      </c>
      <c r="E424" s="4">
        <v>222</v>
      </c>
      <c r="F424" s="4">
        <f>ROUND(Source!AO420,O424)</f>
        <v>0</v>
      </c>
      <c r="G424" s="4" t="s">
        <v>68</v>
      </c>
      <c r="H424" s="4" t="s">
        <v>69</v>
      </c>
      <c r="I424" s="4"/>
      <c r="J424" s="4"/>
      <c r="K424" s="4">
        <v>222</v>
      </c>
      <c r="L424" s="4">
        <v>3</v>
      </c>
      <c r="M424" s="4">
        <v>3</v>
      </c>
      <c r="N424" s="4" t="s">
        <v>3</v>
      </c>
      <c r="O424" s="4">
        <v>2</v>
      </c>
      <c r="P424" s="4"/>
      <c r="Q424" s="4"/>
      <c r="R424" s="4"/>
      <c r="S424" s="4"/>
      <c r="T424" s="4"/>
      <c r="U424" s="4"/>
      <c r="V424" s="4"/>
      <c r="W424" s="4">
        <v>0</v>
      </c>
      <c r="X424" s="4">
        <v>1</v>
      </c>
      <c r="Y424" s="4">
        <v>0</v>
      </c>
      <c r="Z424" s="4"/>
      <c r="AA424" s="4"/>
      <c r="AB424" s="4"/>
    </row>
    <row r="425" spans="1:206" x14ac:dyDescent="0.2">
      <c r="A425" s="4">
        <v>50</v>
      </c>
      <c r="B425" s="4">
        <v>0</v>
      </c>
      <c r="C425" s="4">
        <v>0</v>
      </c>
      <c r="D425" s="4">
        <v>1</v>
      </c>
      <c r="E425" s="4">
        <v>225</v>
      </c>
      <c r="F425" s="4">
        <f>ROUND(Source!AV420,O425)</f>
        <v>180.84</v>
      </c>
      <c r="G425" s="4" t="s">
        <v>70</v>
      </c>
      <c r="H425" s="4" t="s">
        <v>71</v>
      </c>
      <c r="I425" s="4"/>
      <c r="J425" s="4"/>
      <c r="K425" s="4">
        <v>225</v>
      </c>
      <c r="L425" s="4">
        <v>4</v>
      </c>
      <c r="M425" s="4">
        <v>3</v>
      </c>
      <c r="N425" s="4" t="s">
        <v>3</v>
      </c>
      <c r="O425" s="4">
        <v>2</v>
      </c>
      <c r="P425" s="4"/>
      <c r="Q425" s="4"/>
      <c r="R425" s="4"/>
      <c r="S425" s="4"/>
      <c r="T425" s="4"/>
      <c r="U425" s="4"/>
      <c r="V425" s="4"/>
      <c r="W425" s="4">
        <v>180.84</v>
      </c>
      <c r="X425" s="4">
        <v>1</v>
      </c>
      <c r="Y425" s="4">
        <v>180.84</v>
      </c>
      <c r="Z425" s="4"/>
      <c r="AA425" s="4"/>
      <c r="AB425" s="4"/>
    </row>
    <row r="426" spans="1:206" x14ac:dyDescent="0.2">
      <c r="A426" s="4">
        <v>50</v>
      </c>
      <c r="B426" s="4">
        <v>0</v>
      </c>
      <c r="C426" s="4">
        <v>0</v>
      </c>
      <c r="D426" s="4">
        <v>1</v>
      </c>
      <c r="E426" s="4">
        <v>226</v>
      </c>
      <c r="F426" s="4">
        <f>ROUND(Source!AW420,O426)</f>
        <v>180.84</v>
      </c>
      <c r="G426" s="4" t="s">
        <v>72</v>
      </c>
      <c r="H426" s="4" t="s">
        <v>73</v>
      </c>
      <c r="I426" s="4"/>
      <c r="J426" s="4"/>
      <c r="K426" s="4">
        <v>226</v>
      </c>
      <c r="L426" s="4">
        <v>5</v>
      </c>
      <c r="M426" s="4">
        <v>3</v>
      </c>
      <c r="N426" s="4" t="s">
        <v>3</v>
      </c>
      <c r="O426" s="4">
        <v>2</v>
      </c>
      <c r="P426" s="4"/>
      <c r="Q426" s="4"/>
      <c r="R426" s="4"/>
      <c r="S426" s="4"/>
      <c r="T426" s="4"/>
      <c r="U426" s="4"/>
      <c r="V426" s="4"/>
      <c r="W426" s="4">
        <v>180.84</v>
      </c>
      <c r="X426" s="4">
        <v>1</v>
      </c>
      <c r="Y426" s="4">
        <v>180.84</v>
      </c>
      <c r="Z426" s="4"/>
      <c r="AA426" s="4"/>
      <c r="AB426" s="4"/>
    </row>
    <row r="427" spans="1:206" x14ac:dyDescent="0.2">
      <c r="A427" s="4">
        <v>50</v>
      </c>
      <c r="B427" s="4">
        <v>0</v>
      </c>
      <c r="C427" s="4">
        <v>0</v>
      </c>
      <c r="D427" s="4">
        <v>1</v>
      </c>
      <c r="E427" s="4">
        <v>227</v>
      </c>
      <c r="F427" s="4">
        <f>ROUND(Source!AX420,O427)</f>
        <v>0</v>
      </c>
      <c r="G427" s="4" t="s">
        <v>74</v>
      </c>
      <c r="H427" s="4" t="s">
        <v>75</v>
      </c>
      <c r="I427" s="4"/>
      <c r="J427" s="4"/>
      <c r="K427" s="4">
        <v>227</v>
      </c>
      <c r="L427" s="4">
        <v>6</v>
      </c>
      <c r="M427" s="4">
        <v>3</v>
      </c>
      <c r="N427" s="4" t="s">
        <v>3</v>
      </c>
      <c r="O427" s="4">
        <v>2</v>
      </c>
      <c r="P427" s="4"/>
      <c r="Q427" s="4"/>
      <c r="R427" s="4"/>
      <c r="S427" s="4"/>
      <c r="T427" s="4"/>
      <c r="U427" s="4"/>
      <c r="V427" s="4"/>
      <c r="W427" s="4">
        <v>0</v>
      </c>
      <c r="X427" s="4">
        <v>1</v>
      </c>
      <c r="Y427" s="4">
        <v>0</v>
      </c>
      <c r="Z427" s="4"/>
      <c r="AA427" s="4"/>
      <c r="AB427" s="4"/>
    </row>
    <row r="428" spans="1:206" x14ac:dyDescent="0.2">
      <c r="A428" s="4">
        <v>50</v>
      </c>
      <c r="B428" s="4">
        <v>0</v>
      </c>
      <c r="C428" s="4">
        <v>0</v>
      </c>
      <c r="D428" s="4">
        <v>1</v>
      </c>
      <c r="E428" s="4">
        <v>228</v>
      </c>
      <c r="F428" s="4">
        <f>ROUND(Source!AY420,O428)</f>
        <v>180.84</v>
      </c>
      <c r="G428" s="4" t="s">
        <v>76</v>
      </c>
      <c r="H428" s="4" t="s">
        <v>77</v>
      </c>
      <c r="I428" s="4"/>
      <c r="J428" s="4"/>
      <c r="K428" s="4">
        <v>228</v>
      </c>
      <c r="L428" s="4">
        <v>7</v>
      </c>
      <c r="M428" s="4">
        <v>3</v>
      </c>
      <c r="N428" s="4" t="s">
        <v>3</v>
      </c>
      <c r="O428" s="4">
        <v>2</v>
      </c>
      <c r="P428" s="4"/>
      <c r="Q428" s="4"/>
      <c r="R428" s="4"/>
      <c r="S428" s="4"/>
      <c r="T428" s="4"/>
      <c r="U428" s="4"/>
      <c r="V428" s="4"/>
      <c r="W428" s="4">
        <v>180.84</v>
      </c>
      <c r="X428" s="4">
        <v>1</v>
      </c>
      <c r="Y428" s="4">
        <v>180.84</v>
      </c>
      <c r="Z428" s="4"/>
      <c r="AA428" s="4"/>
      <c r="AB428" s="4"/>
    </row>
    <row r="429" spans="1:206" x14ac:dyDescent="0.2">
      <c r="A429" s="4">
        <v>50</v>
      </c>
      <c r="B429" s="4">
        <v>0</v>
      </c>
      <c r="C429" s="4">
        <v>0</v>
      </c>
      <c r="D429" s="4">
        <v>1</v>
      </c>
      <c r="E429" s="4">
        <v>216</v>
      </c>
      <c r="F429" s="4">
        <f>ROUND(Source!AP420,O429)</f>
        <v>0</v>
      </c>
      <c r="G429" s="4" t="s">
        <v>78</v>
      </c>
      <c r="H429" s="4" t="s">
        <v>79</v>
      </c>
      <c r="I429" s="4"/>
      <c r="J429" s="4"/>
      <c r="K429" s="4">
        <v>216</v>
      </c>
      <c r="L429" s="4">
        <v>8</v>
      </c>
      <c r="M429" s="4">
        <v>3</v>
      </c>
      <c r="N429" s="4" t="s">
        <v>3</v>
      </c>
      <c r="O429" s="4">
        <v>2</v>
      </c>
      <c r="P429" s="4"/>
      <c r="Q429" s="4"/>
      <c r="R429" s="4"/>
      <c r="S429" s="4"/>
      <c r="T429" s="4"/>
      <c r="U429" s="4"/>
      <c r="V429" s="4"/>
      <c r="W429" s="4">
        <v>0</v>
      </c>
      <c r="X429" s="4">
        <v>1</v>
      </c>
      <c r="Y429" s="4">
        <v>0</v>
      </c>
      <c r="Z429" s="4"/>
      <c r="AA429" s="4"/>
      <c r="AB429" s="4"/>
    </row>
    <row r="430" spans="1:206" x14ac:dyDescent="0.2">
      <c r="A430" s="4">
        <v>50</v>
      </c>
      <c r="B430" s="4">
        <v>0</v>
      </c>
      <c r="C430" s="4">
        <v>0</v>
      </c>
      <c r="D430" s="4">
        <v>1</v>
      </c>
      <c r="E430" s="4">
        <v>223</v>
      </c>
      <c r="F430" s="4">
        <f>ROUND(Source!AQ420,O430)</f>
        <v>0</v>
      </c>
      <c r="G430" s="4" t="s">
        <v>80</v>
      </c>
      <c r="H430" s="4" t="s">
        <v>81</v>
      </c>
      <c r="I430" s="4"/>
      <c r="J430" s="4"/>
      <c r="K430" s="4">
        <v>223</v>
      </c>
      <c r="L430" s="4">
        <v>9</v>
      </c>
      <c r="M430" s="4">
        <v>3</v>
      </c>
      <c r="N430" s="4" t="s">
        <v>3</v>
      </c>
      <c r="O430" s="4">
        <v>2</v>
      </c>
      <c r="P430" s="4"/>
      <c r="Q430" s="4"/>
      <c r="R430" s="4"/>
      <c r="S430" s="4"/>
      <c r="T430" s="4"/>
      <c r="U430" s="4"/>
      <c r="V430" s="4"/>
      <c r="W430" s="4">
        <v>0</v>
      </c>
      <c r="X430" s="4">
        <v>1</v>
      </c>
      <c r="Y430" s="4">
        <v>0</v>
      </c>
      <c r="Z430" s="4"/>
      <c r="AA430" s="4"/>
      <c r="AB430" s="4"/>
    </row>
    <row r="431" spans="1:206" x14ac:dyDescent="0.2">
      <c r="A431" s="4">
        <v>50</v>
      </c>
      <c r="B431" s="4">
        <v>0</v>
      </c>
      <c r="C431" s="4">
        <v>0</v>
      </c>
      <c r="D431" s="4">
        <v>1</v>
      </c>
      <c r="E431" s="4">
        <v>229</v>
      </c>
      <c r="F431" s="4">
        <f>ROUND(Source!AZ420,O431)</f>
        <v>0</v>
      </c>
      <c r="G431" s="4" t="s">
        <v>82</v>
      </c>
      <c r="H431" s="4" t="s">
        <v>83</v>
      </c>
      <c r="I431" s="4"/>
      <c r="J431" s="4"/>
      <c r="K431" s="4">
        <v>229</v>
      </c>
      <c r="L431" s="4">
        <v>10</v>
      </c>
      <c r="M431" s="4">
        <v>3</v>
      </c>
      <c r="N431" s="4" t="s">
        <v>3</v>
      </c>
      <c r="O431" s="4">
        <v>2</v>
      </c>
      <c r="P431" s="4"/>
      <c r="Q431" s="4"/>
      <c r="R431" s="4"/>
      <c r="S431" s="4"/>
      <c r="T431" s="4"/>
      <c r="U431" s="4"/>
      <c r="V431" s="4"/>
      <c r="W431" s="4">
        <v>0</v>
      </c>
      <c r="X431" s="4">
        <v>1</v>
      </c>
      <c r="Y431" s="4">
        <v>0</v>
      </c>
      <c r="Z431" s="4"/>
      <c r="AA431" s="4"/>
      <c r="AB431" s="4"/>
    </row>
    <row r="432" spans="1:206" x14ac:dyDescent="0.2">
      <c r="A432" s="4">
        <v>50</v>
      </c>
      <c r="B432" s="4">
        <v>0</v>
      </c>
      <c r="C432" s="4">
        <v>0</v>
      </c>
      <c r="D432" s="4">
        <v>1</v>
      </c>
      <c r="E432" s="4">
        <v>203</v>
      </c>
      <c r="F432" s="4">
        <f>ROUND(Source!Q420,O432)</f>
        <v>29.8</v>
      </c>
      <c r="G432" s="4" t="s">
        <v>84</v>
      </c>
      <c r="H432" s="4" t="s">
        <v>85</v>
      </c>
      <c r="I432" s="4"/>
      <c r="J432" s="4"/>
      <c r="K432" s="4">
        <v>203</v>
      </c>
      <c r="L432" s="4">
        <v>11</v>
      </c>
      <c r="M432" s="4">
        <v>3</v>
      </c>
      <c r="N432" s="4" t="s">
        <v>3</v>
      </c>
      <c r="O432" s="4">
        <v>2</v>
      </c>
      <c r="P432" s="4"/>
      <c r="Q432" s="4"/>
      <c r="R432" s="4"/>
      <c r="S432" s="4"/>
      <c r="T432" s="4"/>
      <c r="U432" s="4"/>
      <c r="V432" s="4"/>
      <c r="W432" s="4">
        <v>29.8</v>
      </c>
      <c r="X432" s="4">
        <v>1</v>
      </c>
      <c r="Y432" s="4">
        <v>29.8</v>
      </c>
      <c r="Z432" s="4"/>
      <c r="AA432" s="4"/>
      <c r="AB432" s="4"/>
    </row>
    <row r="433" spans="1:28" x14ac:dyDescent="0.2">
      <c r="A433" s="4">
        <v>50</v>
      </c>
      <c r="B433" s="4">
        <v>0</v>
      </c>
      <c r="C433" s="4">
        <v>0</v>
      </c>
      <c r="D433" s="4">
        <v>1</v>
      </c>
      <c r="E433" s="4">
        <v>231</v>
      </c>
      <c r="F433" s="4">
        <f>ROUND(Source!BB420,O433)</f>
        <v>0</v>
      </c>
      <c r="G433" s="4" t="s">
        <v>86</v>
      </c>
      <c r="H433" s="4" t="s">
        <v>87</v>
      </c>
      <c r="I433" s="4"/>
      <c r="J433" s="4"/>
      <c r="K433" s="4">
        <v>231</v>
      </c>
      <c r="L433" s="4">
        <v>12</v>
      </c>
      <c r="M433" s="4">
        <v>3</v>
      </c>
      <c r="N433" s="4" t="s">
        <v>3</v>
      </c>
      <c r="O433" s="4">
        <v>2</v>
      </c>
      <c r="P433" s="4"/>
      <c r="Q433" s="4"/>
      <c r="R433" s="4"/>
      <c r="S433" s="4"/>
      <c r="T433" s="4"/>
      <c r="U433" s="4"/>
      <c r="V433" s="4"/>
      <c r="W433" s="4">
        <v>0</v>
      </c>
      <c r="X433" s="4">
        <v>1</v>
      </c>
      <c r="Y433" s="4">
        <v>0</v>
      </c>
      <c r="Z433" s="4"/>
      <c r="AA433" s="4"/>
      <c r="AB433" s="4"/>
    </row>
    <row r="434" spans="1:28" x14ac:dyDescent="0.2">
      <c r="A434" s="4">
        <v>50</v>
      </c>
      <c r="B434" s="4">
        <v>0</v>
      </c>
      <c r="C434" s="4">
        <v>0</v>
      </c>
      <c r="D434" s="4">
        <v>1</v>
      </c>
      <c r="E434" s="4">
        <v>204</v>
      </c>
      <c r="F434" s="4">
        <f>ROUND(Source!R420,O434)</f>
        <v>0.4</v>
      </c>
      <c r="G434" s="4" t="s">
        <v>88</v>
      </c>
      <c r="H434" s="4" t="s">
        <v>89</v>
      </c>
      <c r="I434" s="4"/>
      <c r="J434" s="4"/>
      <c r="K434" s="4">
        <v>204</v>
      </c>
      <c r="L434" s="4">
        <v>13</v>
      </c>
      <c r="M434" s="4">
        <v>3</v>
      </c>
      <c r="N434" s="4" t="s">
        <v>3</v>
      </c>
      <c r="O434" s="4">
        <v>2</v>
      </c>
      <c r="P434" s="4"/>
      <c r="Q434" s="4"/>
      <c r="R434" s="4"/>
      <c r="S434" s="4"/>
      <c r="T434" s="4"/>
      <c r="U434" s="4"/>
      <c r="V434" s="4"/>
      <c r="W434" s="4">
        <v>0.4</v>
      </c>
      <c r="X434" s="4">
        <v>1</v>
      </c>
      <c r="Y434" s="4">
        <v>0.4</v>
      </c>
      <c r="Z434" s="4"/>
      <c r="AA434" s="4"/>
      <c r="AB434" s="4"/>
    </row>
    <row r="435" spans="1:28" x14ac:dyDescent="0.2">
      <c r="A435" s="4">
        <v>50</v>
      </c>
      <c r="B435" s="4">
        <v>0</v>
      </c>
      <c r="C435" s="4">
        <v>0</v>
      </c>
      <c r="D435" s="4">
        <v>1</v>
      </c>
      <c r="E435" s="4">
        <v>205</v>
      </c>
      <c r="F435" s="4">
        <f>ROUND(Source!S420,O435)</f>
        <v>55634.22</v>
      </c>
      <c r="G435" s="4" t="s">
        <v>90</v>
      </c>
      <c r="H435" s="4" t="s">
        <v>91</v>
      </c>
      <c r="I435" s="4"/>
      <c r="J435" s="4"/>
      <c r="K435" s="4">
        <v>205</v>
      </c>
      <c r="L435" s="4">
        <v>14</v>
      </c>
      <c r="M435" s="4">
        <v>3</v>
      </c>
      <c r="N435" s="4" t="s">
        <v>3</v>
      </c>
      <c r="O435" s="4">
        <v>2</v>
      </c>
      <c r="P435" s="4"/>
      <c r="Q435" s="4"/>
      <c r="R435" s="4"/>
      <c r="S435" s="4"/>
      <c r="T435" s="4"/>
      <c r="U435" s="4"/>
      <c r="V435" s="4"/>
      <c r="W435" s="4">
        <v>55634.22</v>
      </c>
      <c r="X435" s="4">
        <v>1</v>
      </c>
      <c r="Y435" s="4">
        <v>55634.22</v>
      </c>
      <c r="Z435" s="4"/>
      <c r="AA435" s="4"/>
      <c r="AB435" s="4"/>
    </row>
    <row r="436" spans="1:28" x14ac:dyDescent="0.2">
      <c r="A436" s="4">
        <v>50</v>
      </c>
      <c r="B436" s="4">
        <v>0</v>
      </c>
      <c r="C436" s="4">
        <v>0</v>
      </c>
      <c r="D436" s="4">
        <v>1</v>
      </c>
      <c r="E436" s="4">
        <v>232</v>
      </c>
      <c r="F436" s="4">
        <f>ROUND(Source!BC420,O436)</f>
        <v>0</v>
      </c>
      <c r="G436" s="4" t="s">
        <v>92</v>
      </c>
      <c r="H436" s="4" t="s">
        <v>93</v>
      </c>
      <c r="I436" s="4"/>
      <c r="J436" s="4"/>
      <c r="K436" s="4">
        <v>232</v>
      </c>
      <c r="L436" s="4">
        <v>15</v>
      </c>
      <c r="M436" s="4">
        <v>3</v>
      </c>
      <c r="N436" s="4" t="s">
        <v>3</v>
      </c>
      <c r="O436" s="4">
        <v>2</v>
      </c>
      <c r="P436" s="4"/>
      <c r="Q436" s="4"/>
      <c r="R436" s="4"/>
      <c r="S436" s="4"/>
      <c r="T436" s="4"/>
      <c r="U436" s="4"/>
      <c r="V436" s="4"/>
      <c r="W436" s="4">
        <v>0</v>
      </c>
      <c r="X436" s="4">
        <v>1</v>
      </c>
      <c r="Y436" s="4">
        <v>0</v>
      </c>
      <c r="Z436" s="4"/>
      <c r="AA436" s="4"/>
      <c r="AB436" s="4"/>
    </row>
    <row r="437" spans="1:28" x14ac:dyDescent="0.2">
      <c r="A437" s="4">
        <v>50</v>
      </c>
      <c r="B437" s="4">
        <v>0</v>
      </c>
      <c r="C437" s="4">
        <v>0</v>
      </c>
      <c r="D437" s="4">
        <v>1</v>
      </c>
      <c r="E437" s="4">
        <v>214</v>
      </c>
      <c r="F437" s="4">
        <f>ROUND(Source!AS420,O437)</f>
        <v>0</v>
      </c>
      <c r="G437" s="4" t="s">
        <v>94</v>
      </c>
      <c r="H437" s="4" t="s">
        <v>95</v>
      </c>
      <c r="I437" s="4"/>
      <c r="J437" s="4"/>
      <c r="K437" s="4">
        <v>214</v>
      </c>
      <c r="L437" s="4">
        <v>16</v>
      </c>
      <c r="M437" s="4">
        <v>3</v>
      </c>
      <c r="N437" s="4" t="s">
        <v>3</v>
      </c>
      <c r="O437" s="4">
        <v>2</v>
      </c>
      <c r="P437" s="4"/>
      <c r="Q437" s="4"/>
      <c r="R437" s="4"/>
      <c r="S437" s="4"/>
      <c r="T437" s="4"/>
      <c r="U437" s="4"/>
      <c r="V437" s="4"/>
      <c r="W437" s="4">
        <v>0</v>
      </c>
      <c r="X437" s="4">
        <v>1</v>
      </c>
      <c r="Y437" s="4">
        <v>0</v>
      </c>
      <c r="Z437" s="4"/>
      <c r="AA437" s="4"/>
      <c r="AB437" s="4"/>
    </row>
    <row r="438" spans="1:28" x14ac:dyDescent="0.2">
      <c r="A438" s="4">
        <v>50</v>
      </c>
      <c r="B438" s="4">
        <v>0</v>
      </c>
      <c r="C438" s="4">
        <v>0</v>
      </c>
      <c r="D438" s="4">
        <v>1</v>
      </c>
      <c r="E438" s="4">
        <v>215</v>
      </c>
      <c r="F438" s="4">
        <f>ROUND(Source!AT420,O438)</f>
        <v>0</v>
      </c>
      <c r="G438" s="4" t="s">
        <v>96</v>
      </c>
      <c r="H438" s="4" t="s">
        <v>97</v>
      </c>
      <c r="I438" s="4"/>
      <c r="J438" s="4"/>
      <c r="K438" s="4">
        <v>215</v>
      </c>
      <c r="L438" s="4">
        <v>17</v>
      </c>
      <c r="M438" s="4">
        <v>3</v>
      </c>
      <c r="N438" s="4" t="s">
        <v>3</v>
      </c>
      <c r="O438" s="4">
        <v>2</v>
      </c>
      <c r="P438" s="4"/>
      <c r="Q438" s="4"/>
      <c r="R438" s="4"/>
      <c r="S438" s="4"/>
      <c r="T438" s="4"/>
      <c r="U438" s="4"/>
      <c r="V438" s="4"/>
      <c r="W438" s="4">
        <v>0</v>
      </c>
      <c r="X438" s="4">
        <v>1</v>
      </c>
      <c r="Y438" s="4">
        <v>0</v>
      </c>
      <c r="Z438" s="4"/>
      <c r="AA438" s="4"/>
      <c r="AB438" s="4"/>
    </row>
    <row r="439" spans="1:28" x14ac:dyDescent="0.2">
      <c r="A439" s="4">
        <v>50</v>
      </c>
      <c r="B439" s="4">
        <v>0</v>
      </c>
      <c r="C439" s="4">
        <v>0</v>
      </c>
      <c r="D439" s="4">
        <v>1</v>
      </c>
      <c r="E439" s="4">
        <v>217</v>
      </c>
      <c r="F439" s="4">
        <f>ROUND(Source!AU420,O439)</f>
        <v>100352.66</v>
      </c>
      <c r="G439" s="4" t="s">
        <v>98</v>
      </c>
      <c r="H439" s="4" t="s">
        <v>99</v>
      </c>
      <c r="I439" s="4"/>
      <c r="J439" s="4"/>
      <c r="K439" s="4">
        <v>217</v>
      </c>
      <c r="L439" s="4">
        <v>18</v>
      </c>
      <c r="M439" s="4">
        <v>3</v>
      </c>
      <c r="N439" s="4" t="s">
        <v>3</v>
      </c>
      <c r="O439" s="4">
        <v>2</v>
      </c>
      <c r="P439" s="4"/>
      <c r="Q439" s="4"/>
      <c r="R439" s="4"/>
      <c r="S439" s="4"/>
      <c r="T439" s="4"/>
      <c r="U439" s="4"/>
      <c r="V439" s="4"/>
      <c r="W439" s="4">
        <v>100352.66</v>
      </c>
      <c r="X439" s="4">
        <v>1</v>
      </c>
      <c r="Y439" s="4">
        <v>100352.66</v>
      </c>
      <c r="Z439" s="4"/>
      <c r="AA439" s="4"/>
      <c r="AB439" s="4"/>
    </row>
    <row r="440" spans="1:28" x14ac:dyDescent="0.2">
      <c r="A440" s="4">
        <v>50</v>
      </c>
      <c r="B440" s="4">
        <v>0</v>
      </c>
      <c r="C440" s="4">
        <v>0</v>
      </c>
      <c r="D440" s="4">
        <v>1</v>
      </c>
      <c r="E440" s="4">
        <v>230</v>
      </c>
      <c r="F440" s="4">
        <f>ROUND(Source!BA420,O440)</f>
        <v>0</v>
      </c>
      <c r="G440" s="4" t="s">
        <v>100</v>
      </c>
      <c r="H440" s="4" t="s">
        <v>101</v>
      </c>
      <c r="I440" s="4"/>
      <c r="J440" s="4"/>
      <c r="K440" s="4">
        <v>230</v>
      </c>
      <c r="L440" s="4">
        <v>19</v>
      </c>
      <c r="M440" s="4">
        <v>3</v>
      </c>
      <c r="N440" s="4" t="s">
        <v>3</v>
      </c>
      <c r="O440" s="4">
        <v>2</v>
      </c>
      <c r="P440" s="4"/>
      <c r="Q440" s="4"/>
      <c r="R440" s="4"/>
      <c r="S440" s="4"/>
      <c r="T440" s="4"/>
      <c r="U440" s="4"/>
      <c r="V440" s="4"/>
      <c r="W440" s="4">
        <v>0</v>
      </c>
      <c r="X440" s="4">
        <v>1</v>
      </c>
      <c r="Y440" s="4">
        <v>0</v>
      </c>
      <c r="Z440" s="4"/>
      <c r="AA440" s="4"/>
      <c r="AB440" s="4"/>
    </row>
    <row r="441" spans="1:28" x14ac:dyDescent="0.2">
      <c r="A441" s="4">
        <v>50</v>
      </c>
      <c r="B441" s="4">
        <v>0</v>
      </c>
      <c r="C441" s="4">
        <v>0</v>
      </c>
      <c r="D441" s="4">
        <v>1</v>
      </c>
      <c r="E441" s="4">
        <v>206</v>
      </c>
      <c r="F441" s="4">
        <f>ROUND(Source!T420,O441)</f>
        <v>0</v>
      </c>
      <c r="G441" s="4" t="s">
        <v>102</v>
      </c>
      <c r="H441" s="4" t="s">
        <v>103</v>
      </c>
      <c r="I441" s="4"/>
      <c r="J441" s="4"/>
      <c r="K441" s="4">
        <v>206</v>
      </c>
      <c r="L441" s="4">
        <v>20</v>
      </c>
      <c r="M441" s="4">
        <v>3</v>
      </c>
      <c r="N441" s="4" t="s">
        <v>3</v>
      </c>
      <c r="O441" s="4">
        <v>2</v>
      </c>
      <c r="P441" s="4"/>
      <c r="Q441" s="4"/>
      <c r="R441" s="4"/>
      <c r="S441" s="4"/>
      <c r="T441" s="4"/>
      <c r="U441" s="4"/>
      <c r="V441" s="4"/>
      <c r="W441" s="4">
        <v>0</v>
      </c>
      <c r="X441" s="4">
        <v>1</v>
      </c>
      <c r="Y441" s="4">
        <v>0</v>
      </c>
      <c r="Z441" s="4"/>
      <c r="AA441" s="4"/>
      <c r="AB441" s="4"/>
    </row>
    <row r="442" spans="1:28" x14ac:dyDescent="0.2">
      <c r="A442" s="4">
        <v>50</v>
      </c>
      <c r="B442" s="4">
        <v>0</v>
      </c>
      <c r="C442" s="4">
        <v>0</v>
      </c>
      <c r="D442" s="4">
        <v>1</v>
      </c>
      <c r="E442" s="4">
        <v>207</v>
      </c>
      <c r="F442" s="4">
        <f>Source!U420</f>
        <v>83.839999999999989</v>
      </c>
      <c r="G442" s="4" t="s">
        <v>104</v>
      </c>
      <c r="H442" s="4" t="s">
        <v>105</v>
      </c>
      <c r="I442" s="4"/>
      <c r="J442" s="4"/>
      <c r="K442" s="4">
        <v>207</v>
      </c>
      <c r="L442" s="4">
        <v>21</v>
      </c>
      <c r="M442" s="4">
        <v>3</v>
      </c>
      <c r="N442" s="4" t="s">
        <v>3</v>
      </c>
      <c r="O442" s="4">
        <v>-1</v>
      </c>
      <c r="P442" s="4"/>
      <c r="Q442" s="4"/>
      <c r="R442" s="4"/>
      <c r="S442" s="4"/>
      <c r="T442" s="4"/>
      <c r="U442" s="4"/>
      <c r="V442" s="4"/>
      <c r="W442" s="4">
        <v>83.839999999999989</v>
      </c>
      <c r="X442" s="4">
        <v>1</v>
      </c>
      <c r="Y442" s="4">
        <v>83.839999999999989</v>
      </c>
      <c r="Z442" s="4"/>
      <c r="AA442" s="4"/>
      <c r="AB442" s="4"/>
    </row>
    <row r="443" spans="1:28" x14ac:dyDescent="0.2">
      <c r="A443" s="4">
        <v>50</v>
      </c>
      <c r="B443" s="4">
        <v>0</v>
      </c>
      <c r="C443" s="4">
        <v>0</v>
      </c>
      <c r="D443" s="4">
        <v>1</v>
      </c>
      <c r="E443" s="4">
        <v>208</v>
      </c>
      <c r="F443" s="4">
        <f>Source!V420</f>
        <v>0</v>
      </c>
      <c r="G443" s="4" t="s">
        <v>106</v>
      </c>
      <c r="H443" s="4" t="s">
        <v>107</v>
      </c>
      <c r="I443" s="4"/>
      <c r="J443" s="4"/>
      <c r="K443" s="4">
        <v>208</v>
      </c>
      <c r="L443" s="4">
        <v>22</v>
      </c>
      <c r="M443" s="4">
        <v>3</v>
      </c>
      <c r="N443" s="4" t="s">
        <v>3</v>
      </c>
      <c r="O443" s="4">
        <v>-1</v>
      </c>
      <c r="P443" s="4"/>
      <c r="Q443" s="4"/>
      <c r="R443" s="4"/>
      <c r="S443" s="4"/>
      <c r="T443" s="4"/>
      <c r="U443" s="4"/>
      <c r="V443" s="4"/>
      <c r="W443" s="4">
        <v>0</v>
      </c>
      <c r="X443" s="4">
        <v>1</v>
      </c>
      <c r="Y443" s="4">
        <v>0</v>
      </c>
      <c r="Z443" s="4"/>
      <c r="AA443" s="4"/>
      <c r="AB443" s="4"/>
    </row>
    <row r="444" spans="1:28" x14ac:dyDescent="0.2">
      <c r="A444" s="4">
        <v>50</v>
      </c>
      <c r="B444" s="4">
        <v>0</v>
      </c>
      <c r="C444" s="4">
        <v>0</v>
      </c>
      <c r="D444" s="4">
        <v>1</v>
      </c>
      <c r="E444" s="4">
        <v>209</v>
      </c>
      <c r="F444" s="4">
        <f>ROUND(Source!W420,O444)</f>
        <v>0</v>
      </c>
      <c r="G444" s="4" t="s">
        <v>108</v>
      </c>
      <c r="H444" s="4" t="s">
        <v>109</v>
      </c>
      <c r="I444" s="4"/>
      <c r="J444" s="4"/>
      <c r="K444" s="4">
        <v>209</v>
      </c>
      <c r="L444" s="4">
        <v>23</v>
      </c>
      <c r="M444" s="4">
        <v>3</v>
      </c>
      <c r="N444" s="4" t="s">
        <v>3</v>
      </c>
      <c r="O444" s="4">
        <v>2</v>
      </c>
      <c r="P444" s="4"/>
      <c r="Q444" s="4"/>
      <c r="R444" s="4"/>
      <c r="S444" s="4"/>
      <c r="T444" s="4"/>
      <c r="U444" s="4"/>
      <c r="V444" s="4"/>
      <c r="W444" s="4">
        <v>0</v>
      </c>
      <c r="X444" s="4">
        <v>1</v>
      </c>
      <c r="Y444" s="4">
        <v>0</v>
      </c>
      <c r="Z444" s="4"/>
      <c r="AA444" s="4"/>
      <c r="AB444" s="4"/>
    </row>
    <row r="445" spans="1:28" x14ac:dyDescent="0.2">
      <c r="A445" s="4">
        <v>50</v>
      </c>
      <c r="B445" s="4">
        <v>0</v>
      </c>
      <c r="C445" s="4">
        <v>0</v>
      </c>
      <c r="D445" s="4">
        <v>1</v>
      </c>
      <c r="E445" s="4">
        <v>233</v>
      </c>
      <c r="F445" s="4">
        <f>ROUND(Source!BD420,O445)</f>
        <v>0</v>
      </c>
      <c r="G445" s="4" t="s">
        <v>110</v>
      </c>
      <c r="H445" s="4" t="s">
        <v>111</v>
      </c>
      <c r="I445" s="4"/>
      <c r="J445" s="4"/>
      <c r="K445" s="4">
        <v>233</v>
      </c>
      <c r="L445" s="4">
        <v>24</v>
      </c>
      <c r="M445" s="4">
        <v>3</v>
      </c>
      <c r="N445" s="4" t="s">
        <v>3</v>
      </c>
      <c r="O445" s="4">
        <v>2</v>
      </c>
      <c r="P445" s="4"/>
      <c r="Q445" s="4"/>
      <c r="R445" s="4"/>
      <c r="S445" s="4"/>
      <c r="T445" s="4"/>
      <c r="U445" s="4"/>
      <c r="V445" s="4"/>
      <c r="W445" s="4">
        <v>0</v>
      </c>
      <c r="X445" s="4">
        <v>1</v>
      </c>
      <c r="Y445" s="4">
        <v>0</v>
      </c>
      <c r="Z445" s="4"/>
      <c r="AA445" s="4"/>
      <c r="AB445" s="4"/>
    </row>
    <row r="446" spans="1:28" x14ac:dyDescent="0.2">
      <c r="A446" s="4">
        <v>50</v>
      </c>
      <c r="B446" s="4">
        <v>0</v>
      </c>
      <c r="C446" s="4">
        <v>0</v>
      </c>
      <c r="D446" s="4">
        <v>1</v>
      </c>
      <c r="E446" s="4">
        <v>210</v>
      </c>
      <c r="F446" s="4">
        <f>ROUND(Source!X420,O446)</f>
        <v>38943.949999999997</v>
      </c>
      <c r="G446" s="4" t="s">
        <v>112</v>
      </c>
      <c r="H446" s="4" t="s">
        <v>113</v>
      </c>
      <c r="I446" s="4"/>
      <c r="J446" s="4"/>
      <c r="K446" s="4">
        <v>210</v>
      </c>
      <c r="L446" s="4">
        <v>25</v>
      </c>
      <c r="M446" s="4">
        <v>3</v>
      </c>
      <c r="N446" s="4" t="s">
        <v>3</v>
      </c>
      <c r="O446" s="4">
        <v>2</v>
      </c>
      <c r="P446" s="4"/>
      <c r="Q446" s="4"/>
      <c r="R446" s="4"/>
      <c r="S446" s="4"/>
      <c r="T446" s="4"/>
      <c r="U446" s="4"/>
      <c r="V446" s="4"/>
      <c r="W446" s="4">
        <v>38943.949999999997</v>
      </c>
      <c r="X446" s="4">
        <v>1</v>
      </c>
      <c r="Y446" s="4">
        <v>38943.949999999997</v>
      </c>
      <c r="Z446" s="4"/>
      <c r="AA446" s="4"/>
      <c r="AB446" s="4"/>
    </row>
    <row r="447" spans="1:28" x14ac:dyDescent="0.2">
      <c r="A447" s="4">
        <v>50</v>
      </c>
      <c r="B447" s="4">
        <v>0</v>
      </c>
      <c r="C447" s="4">
        <v>0</v>
      </c>
      <c r="D447" s="4">
        <v>1</v>
      </c>
      <c r="E447" s="4">
        <v>211</v>
      </c>
      <c r="F447" s="4">
        <f>ROUND(Source!Y420,O447)</f>
        <v>5563.42</v>
      </c>
      <c r="G447" s="4" t="s">
        <v>114</v>
      </c>
      <c r="H447" s="4" t="s">
        <v>115</v>
      </c>
      <c r="I447" s="4"/>
      <c r="J447" s="4"/>
      <c r="K447" s="4">
        <v>211</v>
      </c>
      <c r="L447" s="4">
        <v>26</v>
      </c>
      <c r="M447" s="4">
        <v>3</v>
      </c>
      <c r="N447" s="4" t="s">
        <v>3</v>
      </c>
      <c r="O447" s="4">
        <v>2</v>
      </c>
      <c r="P447" s="4"/>
      <c r="Q447" s="4"/>
      <c r="R447" s="4"/>
      <c r="S447" s="4"/>
      <c r="T447" s="4"/>
      <c r="U447" s="4"/>
      <c r="V447" s="4"/>
      <c r="W447" s="4">
        <v>5563.42</v>
      </c>
      <c r="X447" s="4">
        <v>1</v>
      </c>
      <c r="Y447" s="4">
        <v>5563.42</v>
      </c>
      <c r="Z447" s="4"/>
      <c r="AA447" s="4"/>
      <c r="AB447" s="4"/>
    </row>
    <row r="448" spans="1:28" x14ac:dyDescent="0.2">
      <c r="A448" s="4">
        <v>50</v>
      </c>
      <c r="B448" s="4">
        <v>0</v>
      </c>
      <c r="C448" s="4">
        <v>0</v>
      </c>
      <c r="D448" s="4">
        <v>1</v>
      </c>
      <c r="E448" s="4">
        <v>224</v>
      </c>
      <c r="F448" s="4">
        <f>ROUND(Source!AR420,O448)</f>
        <v>100352.66</v>
      </c>
      <c r="G448" s="4" t="s">
        <v>116</v>
      </c>
      <c r="H448" s="4" t="s">
        <v>117</v>
      </c>
      <c r="I448" s="4"/>
      <c r="J448" s="4"/>
      <c r="K448" s="4">
        <v>224</v>
      </c>
      <c r="L448" s="4">
        <v>27</v>
      </c>
      <c r="M448" s="4">
        <v>3</v>
      </c>
      <c r="N448" s="4" t="s">
        <v>3</v>
      </c>
      <c r="O448" s="4">
        <v>2</v>
      </c>
      <c r="P448" s="4"/>
      <c r="Q448" s="4"/>
      <c r="R448" s="4"/>
      <c r="S448" s="4"/>
      <c r="T448" s="4"/>
      <c r="U448" s="4"/>
      <c r="V448" s="4"/>
      <c r="W448" s="4">
        <v>100352.66</v>
      </c>
      <c r="X448" s="4">
        <v>1</v>
      </c>
      <c r="Y448" s="4">
        <v>100352.66</v>
      </c>
      <c r="Z448" s="4"/>
      <c r="AA448" s="4"/>
      <c r="AB448" s="4"/>
    </row>
    <row r="450" spans="1:245" x14ac:dyDescent="0.2">
      <c r="A450" s="1">
        <v>4</v>
      </c>
      <c r="B450" s="1">
        <v>1</v>
      </c>
      <c r="C450" s="1"/>
      <c r="D450" s="1">
        <f>ROW(A459)</f>
        <v>459</v>
      </c>
      <c r="E450" s="1"/>
      <c r="F450" s="1" t="s">
        <v>12</v>
      </c>
      <c r="G450" s="1" t="s">
        <v>353</v>
      </c>
      <c r="H450" s="1" t="s">
        <v>3</v>
      </c>
      <c r="I450" s="1">
        <v>0</v>
      </c>
      <c r="J450" s="1"/>
      <c r="K450" s="1">
        <v>0</v>
      </c>
      <c r="L450" s="1"/>
      <c r="M450" s="1" t="s">
        <v>3</v>
      </c>
      <c r="N450" s="1"/>
      <c r="O450" s="1"/>
      <c r="P450" s="1"/>
      <c r="Q450" s="1"/>
      <c r="R450" s="1"/>
      <c r="S450" s="1">
        <v>0</v>
      </c>
      <c r="T450" s="1"/>
      <c r="U450" s="1" t="s">
        <v>3</v>
      </c>
      <c r="V450" s="1">
        <v>0</v>
      </c>
      <c r="W450" s="1"/>
      <c r="X450" s="1"/>
      <c r="Y450" s="1"/>
      <c r="Z450" s="1"/>
      <c r="AA450" s="1"/>
      <c r="AB450" s="1" t="s">
        <v>3</v>
      </c>
      <c r="AC450" s="1" t="s">
        <v>3</v>
      </c>
      <c r="AD450" s="1" t="s">
        <v>3</v>
      </c>
      <c r="AE450" s="1" t="s">
        <v>3</v>
      </c>
      <c r="AF450" s="1" t="s">
        <v>3</v>
      </c>
      <c r="AG450" s="1" t="s">
        <v>3</v>
      </c>
      <c r="AH450" s="1"/>
      <c r="AI450" s="1"/>
      <c r="AJ450" s="1"/>
      <c r="AK450" s="1"/>
      <c r="AL450" s="1"/>
      <c r="AM450" s="1"/>
      <c r="AN450" s="1"/>
      <c r="AO450" s="1"/>
      <c r="AP450" s="1" t="s">
        <v>3</v>
      </c>
      <c r="AQ450" s="1" t="s">
        <v>3</v>
      </c>
      <c r="AR450" s="1" t="s">
        <v>3</v>
      </c>
      <c r="AS450" s="1"/>
      <c r="AT450" s="1"/>
      <c r="AU450" s="1"/>
      <c r="AV450" s="1"/>
      <c r="AW450" s="1"/>
      <c r="AX450" s="1"/>
      <c r="AY450" s="1"/>
      <c r="AZ450" s="1" t="s">
        <v>3</v>
      </c>
      <c r="BA450" s="1"/>
      <c r="BB450" s="1" t="s">
        <v>3</v>
      </c>
      <c r="BC450" s="1" t="s">
        <v>3</v>
      </c>
      <c r="BD450" s="1" t="s">
        <v>3</v>
      </c>
      <c r="BE450" s="1" t="s">
        <v>3</v>
      </c>
      <c r="BF450" s="1" t="s">
        <v>3</v>
      </c>
      <c r="BG450" s="1" t="s">
        <v>3</v>
      </c>
      <c r="BH450" s="1" t="s">
        <v>3</v>
      </c>
      <c r="BI450" s="1" t="s">
        <v>3</v>
      </c>
      <c r="BJ450" s="1" t="s">
        <v>3</v>
      </c>
      <c r="BK450" s="1" t="s">
        <v>3</v>
      </c>
      <c r="BL450" s="1" t="s">
        <v>3</v>
      </c>
      <c r="BM450" s="1" t="s">
        <v>3</v>
      </c>
      <c r="BN450" s="1" t="s">
        <v>3</v>
      </c>
      <c r="BO450" s="1" t="s">
        <v>3</v>
      </c>
      <c r="BP450" s="1" t="s">
        <v>3</v>
      </c>
      <c r="BQ450" s="1"/>
      <c r="BR450" s="1"/>
      <c r="BS450" s="1"/>
      <c r="BT450" s="1"/>
      <c r="BU450" s="1"/>
      <c r="BV450" s="1"/>
      <c r="BW450" s="1"/>
      <c r="BX450" s="1">
        <v>0</v>
      </c>
      <c r="BY450" s="1"/>
      <c r="BZ450" s="1"/>
      <c r="CA450" s="1"/>
      <c r="CB450" s="1"/>
      <c r="CC450" s="1"/>
      <c r="CD450" s="1"/>
      <c r="CE450" s="1"/>
      <c r="CF450" s="1"/>
      <c r="CG450" s="1"/>
      <c r="CH450" s="1"/>
      <c r="CI450" s="1"/>
      <c r="CJ450" s="1">
        <v>0</v>
      </c>
    </row>
    <row r="452" spans="1:245" x14ac:dyDescent="0.2">
      <c r="A452" s="2">
        <v>52</v>
      </c>
      <c r="B452" s="2">
        <f t="shared" ref="B452:G452" si="320">B459</f>
        <v>1</v>
      </c>
      <c r="C452" s="2">
        <f t="shared" si="320"/>
        <v>4</v>
      </c>
      <c r="D452" s="2">
        <f t="shared" si="320"/>
        <v>450</v>
      </c>
      <c r="E452" s="2">
        <f t="shared" si="320"/>
        <v>0</v>
      </c>
      <c r="F452" s="2" t="str">
        <f t="shared" si="320"/>
        <v>Новый раздел</v>
      </c>
      <c r="G452" s="2" t="str">
        <f t="shared" si="320"/>
        <v>Теплоснабжение</v>
      </c>
      <c r="H452" s="2"/>
      <c r="I452" s="2"/>
      <c r="J452" s="2"/>
      <c r="K452" s="2"/>
      <c r="L452" s="2"/>
      <c r="M452" s="2"/>
      <c r="N452" s="2"/>
      <c r="O452" s="2">
        <f t="shared" ref="O452:AT452" si="321">O459</f>
        <v>17170.8</v>
      </c>
      <c r="P452" s="2">
        <f t="shared" si="321"/>
        <v>0</v>
      </c>
      <c r="Q452" s="2">
        <f t="shared" si="321"/>
        <v>4690.8</v>
      </c>
      <c r="R452" s="2">
        <f t="shared" si="321"/>
        <v>2974.2</v>
      </c>
      <c r="S452" s="2">
        <f t="shared" si="321"/>
        <v>12480</v>
      </c>
      <c r="T452" s="2">
        <f t="shared" si="321"/>
        <v>0</v>
      </c>
      <c r="U452" s="2">
        <f t="shared" si="321"/>
        <v>22.2</v>
      </c>
      <c r="V452" s="2">
        <f t="shared" si="321"/>
        <v>0</v>
      </c>
      <c r="W452" s="2">
        <f t="shared" si="321"/>
        <v>0</v>
      </c>
      <c r="X452" s="2">
        <f t="shared" si="321"/>
        <v>8736</v>
      </c>
      <c r="Y452" s="2">
        <f t="shared" si="321"/>
        <v>1248</v>
      </c>
      <c r="Z452" s="2">
        <f t="shared" si="321"/>
        <v>0</v>
      </c>
      <c r="AA452" s="2">
        <f t="shared" si="321"/>
        <v>0</v>
      </c>
      <c r="AB452" s="2">
        <f t="shared" si="321"/>
        <v>17170.8</v>
      </c>
      <c r="AC452" s="2">
        <f t="shared" si="321"/>
        <v>0</v>
      </c>
      <c r="AD452" s="2">
        <f t="shared" si="321"/>
        <v>4690.8</v>
      </c>
      <c r="AE452" s="2">
        <f t="shared" si="321"/>
        <v>2974.2</v>
      </c>
      <c r="AF452" s="2">
        <f t="shared" si="321"/>
        <v>12480</v>
      </c>
      <c r="AG452" s="2">
        <f t="shared" si="321"/>
        <v>0</v>
      </c>
      <c r="AH452" s="2">
        <f t="shared" si="321"/>
        <v>22.2</v>
      </c>
      <c r="AI452" s="2">
        <f t="shared" si="321"/>
        <v>0</v>
      </c>
      <c r="AJ452" s="2">
        <f t="shared" si="321"/>
        <v>0</v>
      </c>
      <c r="AK452" s="2">
        <f t="shared" si="321"/>
        <v>8736</v>
      </c>
      <c r="AL452" s="2">
        <f t="shared" si="321"/>
        <v>1248</v>
      </c>
      <c r="AM452" s="2">
        <f t="shared" si="321"/>
        <v>0</v>
      </c>
      <c r="AN452" s="2">
        <f t="shared" si="321"/>
        <v>0</v>
      </c>
      <c r="AO452" s="2">
        <f t="shared" si="321"/>
        <v>0</v>
      </c>
      <c r="AP452" s="2">
        <f t="shared" si="321"/>
        <v>0</v>
      </c>
      <c r="AQ452" s="2">
        <f t="shared" si="321"/>
        <v>0</v>
      </c>
      <c r="AR452" s="2">
        <f t="shared" si="321"/>
        <v>30366.94</v>
      </c>
      <c r="AS452" s="2">
        <f t="shared" si="321"/>
        <v>0</v>
      </c>
      <c r="AT452" s="2">
        <f t="shared" si="321"/>
        <v>0</v>
      </c>
      <c r="AU452" s="2">
        <f t="shared" ref="AU452:BZ452" si="322">AU459</f>
        <v>30366.94</v>
      </c>
      <c r="AV452" s="2">
        <f t="shared" si="322"/>
        <v>0</v>
      </c>
      <c r="AW452" s="2">
        <f t="shared" si="322"/>
        <v>0</v>
      </c>
      <c r="AX452" s="2">
        <f t="shared" si="322"/>
        <v>0</v>
      </c>
      <c r="AY452" s="2">
        <f t="shared" si="322"/>
        <v>0</v>
      </c>
      <c r="AZ452" s="2">
        <f t="shared" si="322"/>
        <v>0</v>
      </c>
      <c r="BA452" s="2">
        <f t="shared" si="322"/>
        <v>0</v>
      </c>
      <c r="BB452" s="2">
        <f t="shared" si="322"/>
        <v>0</v>
      </c>
      <c r="BC452" s="2">
        <f t="shared" si="322"/>
        <v>0</v>
      </c>
      <c r="BD452" s="2">
        <f t="shared" si="322"/>
        <v>0</v>
      </c>
      <c r="BE452" s="2">
        <f t="shared" si="322"/>
        <v>0</v>
      </c>
      <c r="BF452" s="2">
        <f t="shared" si="322"/>
        <v>0</v>
      </c>
      <c r="BG452" s="2">
        <f t="shared" si="322"/>
        <v>0</v>
      </c>
      <c r="BH452" s="2">
        <f t="shared" si="322"/>
        <v>0</v>
      </c>
      <c r="BI452" s="2">
        <f t="shared" si="322"/>
        <v>0</v>
      </c>
      <c r="BJ452" s="2">
        <f t="shared" si="322"/>
        <v>0</v>
      </c>
      <c r="BK452" s="2">
        <f t="shared" si="322"/>
        <v>0</v>
      </c>
      <c r="BL452" s="2">
        <f t="shared" si="322"/>
        <v>0</v>
      </c>
      <c r="BM452" s="2">
        <f t="shared" si="322"/>
        <v>0</v>
      </c>
      <c r="BN452" s="2">
        <f t="shared" si="322"/>
        <v>0</v>
      </c>
      <c r="BO452" s="2">
        <f t="shared" si="322"/>
        <v>0</v>
      </c>
      <c r="BP452" s="2">
        <f t="shared" si="322"/>
        <v>0</v>
      </c>
      <c r="BQ452" s="2">
        <f t="shared" si="322"/>
        <v>0</v>
      </c>
      <c r="BR452" s="2">
        <f t="shared" si="322"/>
        <v>0</v>
      </c>
      <c r="BS452" s="2">
        <f t="shared" si="322"/>
        <v>0</v>
      </c>
      <c r="BT452" s="2">
        <f t="shared" si="322"/>
        <v>0</v>
      </c>
      <c r="BU452" s="2">
        <f t="shared" si="322"/>
        <v>0</v>
      </c>
      <c r="BV452" s="2">
        <f t="shared" si="322"/>
        <v>0</v>
      </c>
      <c r="BW452" s="2">
        <f t="shared" si="322"/>
        <v>0</v>
      </c>
      <c r="BX452" s="2">
        <f t="shared" si="322"/>
        <v>0</v>
      </c>
      <c r="BY452" s="2">
        <f t="shared" si="322"/>
        <v>0</v>
      </c>
      <c r="BZ452" s="2">
        <f t="shared" si="322"/>
        <v>0</v>
      </c>
      <c r="CA452" s="2">
        <f t="shared" ref="CA452:DF452" si="323">CA459</f>
        <v>30366.94</v>
      </c>
      <c r="CB452" s="2">
        <f t="shared" si="323"/>
        <v>0</v>
      </c>
      <c r="CC452" s="2">
        <f t="shared" si="323"/>
        <v>0</v>
      </c>
      <c r="CD452" s="2">
        <f t="shared" si="323"/>
        <v>30366.94</v>
      </c>
      <c r="CE452" s="2">
        <f t="shared" si="323"/>
        <v>0</v>
      </c>
      <c r="CF452" s="2">
        <f t="shared" si="323"/>
        <v>0</v>
      </c>
      <c r="CG452" s="2">
        <f t="shared" si="323"/>
        <v>0</v>
      </c>
      <c r="CH452" s="2">
        <f t="shared" si="323"/>
        <v>0</v>
      </c>
      <c r="CI452" s="2">
        <f t="shared" si="323"/>
        <v>0</v>
      </c>
      <c r="CJ452" s="2">
        <f t="shared" si="323"/>
        <v>0</v>
      </c>
      <c r="CK452" s="2">
        <f t="shared" si="323"/>
        <v>0</v>
      </c>
      <c r="CL452" s="2">
        <f t="shared" si="323"/>
        <v>0</v>
      </c>
      <c r="CM452" s="2">
        <f t="shared" si="323"/>
        <v>0</v>
      </c>
      <c r="CN452" s="2">
        <f t="shared" si="323"/>
        <v>0</v>
      </c>
      <c r="CO452" s="2">
        <f t="shared" si="323"/>
        <v>0</v>
      </c>
      <c r="CP452" s="2">
        <f t="shared" si="323"/>
        <v>0</v>
      </c>
      <c r="CQ452" s="2">
        <f t="shared" si="323"/>
        <v>0</v>
      </c>
      <c r="CR452" s="2">
        <f t="shared" si="323"/>
        <v>0</v>
      </c>
      <c r="CS452" s="2">
        <f t="shared" si="323"/>
        <v>0</v>
      </c>
      <c r="CT452" s="2">
        <f t="shared" si="323"/>
        <v>0</v>
      </c>
      <c r="CU452" s="2">
        <f t="shared" si="323"/>
        <v>0</v>
      </c>
      <c r="CV452" s="2">
        <f t="shared" si="323"/>
        <v>0</v>
      </c>
      <c r="CW452" s="2">
        <f t="shared" si="323"/>
        <v>0</v>
      </c>
      <c r="CX452" s="2">
        <f t="shared" si="323"/>
        <v>0</v>
      </c>
      <c r="CY452" s="2">
        <f t="shared" si="323"/>
        <v>0</v>
      </c>
      <c r="CZ452" s="2">
        <f t="shared" si="323"/>
        <v>0</v>
      </c>
      <c r="DA452" s="2">
        <f t="shared" si="323"/>
        <v>0</v>
      </c>
      <c r="DB452" s="2">
        <f t="shared" si="323"/>
        <v>0</v>
      </c>
      <c r="DC452" s="2">
        <f t="shared" si="323"/>
        <v>0</v>
      </c>
      <c r="DD452" s="2">
        <f t="shared" si="323"/>
        <v>0</v>
      </c>
      <c r="DE452" s="2">
        <f t="shared" si="323"/>
        <v>0</v>
      </c>
      <c r="DF452" s="2">
        <f t="shared" si="323"/>
        <v>0</v>
      </c>
      <c r="DG452" s="3">
        <f t="shared" ref="DG452:EL452" si="324">DG459</f>
        <v>0</v>
      </c>
      <c r="DH452" s="3">
        <f t="shared" si="324"/>
        <v>0</v>
      </c>
      <c r="DI452" s="3">
        <f t="shared" si="324"/>
        <v>0</v>
      </c>
      <c r="DJ452" s="3">
        <f t="shared" si="324"/>
        <v>0</v>
      </c>
      <c r="DK452" s="3">
        <f t="shared" si="324"/>
        <v>0</v>
      </c>
      <c r="DL452" s="3">
        <f t="shared" si="324"/>
        <v>0</v>
      </c>
      <c r="DM452" s="3">
        <f t="shared" si="324"/>
        <v>0</v>
      </c>
      <c r="DN452" s="3">
        <f t="shared" si="324"/>
        <v>0</v>
      </c>
      <c r="DO452" s="3">
        <f t="shared" si="324"/>
        <v>0</v>
      </c>
      <c r="DP452" s="3">
        <f t="shared" si="324"/>
        <v>0</v>
      </c>
      <c r="DQ452" s="3">
        <f t="shared" si="324"/>
        <v>0</v>
      </c>
      <c r="DR452" s="3">
        <f t="shared" si="324"/>
        <v>0</v>
      </c>
      <c r="DS452" s="3">
        <f t="shared" si="324"/>
        <v>0</v>
      </c>
      <c r="DT452" s="3">
        <f t="shared" si="324"/>
        <v>0</v>
      </c>
      <c r="DU452" s="3">
        <f t="shared" si="324"/>
        <v>0</v>
      </c>
      <c r="DV452" s="3">
        <f t="shared" si="324"/>
        <v>0</v>
      </c>
      <c r="DW452" s="3">
        <f t="shared" si="324"/>
        <v>0</v>
      </c>
      <c r="DX452" s="3">
        <f t="shared" si="324"/>
        <v>0</v>
      </c>
      <c r="DY452" s="3">
        <f t="shared" si="324"/>
        <v>0</v>
      </c>
      <c r="DZ452" s="3">
        <f t="shared" si="324"/>
        <v>0</v>
      </c>
      <c r="EA452" s="3">
        <f t="shared" si="324"/>
        <v>0</v>
      </c>
      <c r="EB452" s="3">
        <f t="shared" si="324"/>
        <v>0</v>
      </c>
      <c r="EC452" s="3">
        <f t="shared" si="324"/>
        <v>0</v>
      </c>
      <c r="ED452" s="3">
        <f t="shared" si="324"/>
        <v>0</v>
      </c>
      <c r="EE452" s="3">
        <f t="shared" si="324"/>
        <v>0</v>
      </c>
      <c r="EF452" s="3">
        <f t="shared" si="324"/>
        <v>0</v>
      </c>
      <c r="EG452" s="3">
        <f t="shared" si="324"/>
        <v>0</v>
      </c>
      <c r="EH452" s="3">
        <f t="shared" si="324"/>
        <v>0</v>
      </c>
      <c r="EI452" s="3">
        <f t="shared" si="324"/>
        <v>0</v>
      </c>
      <c r="EJ452" s="3">
        <f t="shared" si="324"/>
        <v>0</v>
      </c>
      <c r="EK452" s="3">
        <f t="shared" si="324"/>
        <v>0</v>
      </c>
      <c r="EL452" s="3">
        <f t="shared" si="324"/>
        <v>0</v>
      </c>
      <c r="EM452" s="3">
        <f t="shared" ref="EM452:FR452" si="325">EM459</f>
        <v>0</v>
      </c>
      <c r="EN452" s="3">
        <f t="shared" si="325"/>
        <v>0</v>
      </c>
      <c r="EO452" s="3">
        <f t="shared" si="325"/>
        <v>0</v>
      </c>
      <c r="EP452" s="3">
        <f t="shared" si="325"/>
        <v>0</v>
      </c>
      <c r="EQ452" s="3">
        <f t="shared" si="325"/>
        <v>0</v>
      </c>
      <c r="ER452" s="3">
        <f t="shared" si="325"/>
        <v>0</v>
      </c>
      <c r="ES452" s="3">
        <f t="shared" si="325"/>
        <v>0</v>
      </c>
      <c r="ET452" s="3">
        <f t="shared" si="325"/>
        <v>0</v>
      </c>
      <c r="EU452" s="3">
        <f t="shared" si="325"/>
        <v>0</v>
      </c>
      <c r="EV452" s="3">
        <f t="shared" si="325"/>
        <v>0</v>
      </c>
      <c r="EW452" s="3">
        <f t="shared" si="325"/>
        <v>0</v>
      </c>
      <c r="EX452" s="3">
        <f t="shared" si="325"/>
        <v>0</v>
      </c>
      <c r="EY452" s="3">
        <f t="shared" si="325"/>
        <v>0</v>
      </c>
      <c r="EZ452" s="3">
        <f t="shared" si="325"/>
        <v>0</v>
      </c>
      <c r="FA452" s="3">
        <f t="shared" si="325"/>
        <v>0</v>
      </c>
      <c r="FB452" s="3">
        <f t="shared" si="325"/>
        <v>0</v>
      </c>
      <c r="FC452" s="3">
        <f t="shared" si="325"/>
        <v>0</v>
      </c>
      <c r="FD452" s="3">
        <f t="shared" si="325"/>
        <v>0</v>
      </c>
      <c r="FE452" s="3">
        <f t="shared" si="325"/>
        <v>0</v>
      </c>
      <c r="FF452" s="3">
        <f t="shared" si="325"/>
        <v>0</v>
      </c>
      <c r="FG452" s="3">
        <f t="shared" si="325"/>
        <v>0</v>
      </c>
      <c r="FH452" s="3">
        <f t="shared" si="325"/>
        <v>0</v>
      </c>
      <c r="FI452" s="3">
        <f t="shared" si="325"/>
        <v>0</v>
      </c>
      <c r="FJ452" s="3">
        <f t="shared" si="325"/>
        <v>0</v>
      </c>
      <c r="FK452" s="3">
        <f t="shared" si="325"/>
        <v>0</v>
      </c>
      <c r="FL452" s="3">
        <f t="shared" si="325"/>
        <v>0</v>
      </c>
      <c r="FM452" s="3">
        <f t="shared" si="325"/>
        <v>0</v>
      </c>
      <c r="FN452" s="3">
        <f t="shared" si="325"/>
        <v>0</v>
      </c>
      <c r="FO452" s="3">
        <f t="shared" si="325"/>
        <v>0</v>
      </c>
      <c r="FP452" s="3">
        <f t="shared" si="325"/>
        <v>0</v>
      </c>
      <c r="FQ452" s="3">
        <f t="shared" si="325"/>
        <v>0</v>
      </c>
      <c r="FR452" s="3">
        <f t="shared" si="325"/>
        <v>0</v>
      </c>
      <c r="FS452" s="3">
        <f t="shared" ref="FS452:GX452" si="326">FS459</f>
        <v>0</v>
      </c>
      <c r="FT452" s="3">
        <f t="shared" si="326"/>
        <v>0</v>
      </c>
      <c r="FU452" s="3">
        <f t="shared" si="326"/>
        <v>0</v>
      </c>
      <c r="FV452" s="3">
        <f t="shared" si="326"/>
        <v>0</v>
      </c>
      <c r="FW452" s="3">
        <f t="shared" si="326"/>
        <v>0</v>
      </c>
      <c r="FX452" s="3">
        <f t="shared" si="326"/>
        <v>0</v>
      </c>
      <c r="FY452" s="3">
        <f t="shared" si="326"/>
        <v>0</v>
      </c>
      <c r="FZ452" s="3">
        <f t="shared" si="326"/>
        <v>0</v>
      </c>
      <c r="GA452" s="3">
        <f t="shared" si="326"/>
        <v>0</v>
      </c>
      <c r="GB452" s="3">
        <f t="shared" si="326"/>
        <v>0</v>
      </c>
      <c r="GC452" s="3">
        <f t="shared" si="326"/>
        <v>0</v>
      </c>
      <c r="GD452" s="3">
        <f t="shared" si="326"/>
        <v>0</v>
      </c>
      <c r="GE452" s="3">
        <f t="shared" si="326"/>
        <v>0</v>
      </c>
      <c r="GF452" s="3">
        <f t="shared" si="326"/>
        <v>0</v>
      </c>
      <c r="GG452" s="3">
        <f t="shared" si="326"/>
        <v>0</v>
      </c>
      <c r="GH452" s="3">
        <f t="shared" si="326"/>
        <v>0</v>
      </c>
      <c r="GI452" s="3">
        <f t="shared" si="326"/>
        <v>0</v>
      </c>
      <c r="GJ452" s="3">
        <f t="shared" si="326"/>
        <v>0</v>
      </c>
      <c r="GK452" s="3">
        <f t="shared" si="326"/>
        <v>0</v>
      </c>
      <c r="GL452" s="3">
        <f t="shared" si="326"/>
        <v>0</v>
      </c>
      <c r="GM452" s="3">
        <f t="shared" si="326"/>
        <v>0</v>
      </c>
      <c r="GN452" s="3">
        <f t="shared" si="326"/>
        <v>0</v>
      </c>
      <c r="GO452" s="3">
        <f t="shared" si="326"/>
        <v>0</v>
      </c>
      <c r="GP452" s="3">
        <f t="shared" si="326"/>
        <v>0</v>
      </c>
      <c r="GQ452" s="3">
        <f t="shared" si="326"/>
        <v>0</v>
      </c>
      <c r="GR452" s="3">
        <f t="shared" si="326"/>
        <v>0</v>
      </c>
      <c r="GS452" s="3">
        <f t="shared" si="326"/>
        <v>0</v>
      </c>
      <c r="GT452" s="3">
        <f t="shared" si="326"/>
        <v>0</v>
      </c>
      <c r="GU452" s="3">
        <f t="shared" si="326"/>
        <v>0</v>
      </c>
      <c r="GV452" s="3">
        <f t="shared" si="326"/>
        <v>0</v>
      </c>
      <c r="GW452" s="3">
        <f t="shared" si="326"/>
        <v>0</v>
      </c>
      <c r="GX452" s="3">
        <f t="shared" si="326"/>
        <v>0</v>
      </c>
    </row>
    <row r="454" spans="1:245" x14ac:dyDescent="0.2">
      <c r="A454">
        <v>17</v>
      </c>
      <c r="B454">
        <v>1</v>
      </c>
      <c r="D454">
        <f>ROW(EtalonRes!A231)</f>
        <v>231</v>
      </c>
      <c r="E454" t="s">
        <v>3</v>
      </c>
      <c r="F454" t="s">
        <v>354</v>
      </c>
      <c r="G454" t="s">
        <v>355</v>
      </c>
      <c r="H454" t="s">
        <v>33</v>
      </c>
      <c r="I454">
        <v>14</v>
      </c>
      <c r="J454">
        <v>0</v>
      </c>
      <c r="K454">
        <v>14</v>
      </c>
      <c r="O454">
        <f>ROUND(CP454,2)</f>
        <v>55224.26</v>
      </c>
      <c r="P454">
        <f>ROUND(CQ454*I454,2)</f>
        <v>1032.31</v>
      </c>
      <c r="Q454">
        <f>ROUND(CR454*I454,2)</f>
        <v>0</v>
      </c>
      <c r="R454">
        <f>ROUND(CS454*I454,2)</f>
        <v>0</v>
      </c>
      <c r="S454">
        <f>ROUND(CT454*I454,2)</f>
        <v>54191.95</v>
      </c>
      <c r="T454">
        <f>ROUND(CU454*I454,2)</f>
        <v>0</v>
      </c>
      <c r="U454">
        <f>CV454*I454</f>
        <v>81.666666666666657</v>
      </c>
      <c r="V454">
        <f>CW454*I454</f>
        <v>0</v>
      </c>
      <c r="W454">
        <f>ROUND(CX454*I454,2)</f>
        <v>0</v>
      </c>
      <c r="X454">
        <f t="shared" ref="X454:Y457" si="327">ROUND(CY454,2)</f>
        <v>37934.370000000003</v>
      </c>
      <c r="Y454">
        <f t="shared" si="327"/>
        <v>5419.2</v>
      </c>
      <c r="AA454">
        <v>-1</v>
      </c>
      <c r="AB454">
        <f>ROUND((AC454+AD454+AF454),6)</f>
        <v>3944.59</v>
      </c>
      <c r="AC454">
        <f>ROUND((((ES454/12)*4)),6)</f>
        <v>73.736666999999997</v>
      </c>
      <c r="AD454">
        <f>ROUND((((((ET454/12)*4))-(((EU454/12)*4)))+AE454),6)</f>
        <v>0</v>
      </c>
      <c r="AE454">
        <f>ROUND((((EU454/12)*4)),6)</f>
        <v>0</v>
      </c>
      <c r="AF454">
        <f>ROUND((((EV454/12)*4)),6)</f>
        <v>3870.853333</v>
      </c>
      <c r="AG454">
        <f>ROUND((AP454),6)</f>
        <v>0</v>
      </c>
      <c r="AH454">
        <f>(((EW454/12)*4))</f>
        <v>5.833333333333333</v>
      </c>
      <c r="AI454">
        <f>(((EX454/12)*4))</f>
        <v>0</v>
      </c>
      <c r="AJ454">
        <f>(AS454)</f>
        <v>0</v>
      </c>
      <c r="AK454">
        <v>11833.77</v>
      </c>
      <c r="AL454">
        <v>221.21</v>
      </c>
      <c r="AM454">
        <v>0</v>
      </c>
      <c r="AN454">
        <v>0</v>
      </c>
      <c r="AO454">
        <v>11612.56</v>
      </c>
      <c r="AP454">
        <v>0</v>
      </c>
      <c r="AQ454">
        <v>17.5</v>
      </c>
      <c r="AR454">
        <v>0</v>
      </c>
      <c r="AS454">
        <v>0</v>
      </c>
      <c r="AT454">
        <v>70</v>
      </c>
      <c r="AU454">
        <v>10</v>
      </c>
      <c r="AV454">
        <v>1</v>
      </c>
      <c r="AW454">
        <v>1</v>
      </c>
      <c r="AZ454">
        <v>1</v>
      </c>
      <c r="BA454">
        <v>1</v>
      </c>
      <c r="BB454">
        <v>1</v>
      </c>
      <c r="BC454">
        <v>1</v>
      </c>
      <c r="BD454" t="s">
        <v>3</v>
      </c>
      <c r="BE454" t="s">
        <v>3</v>
      </c>
      <c r="BF454" t="s">
        <v>3</v>
      </c>
      <c r="BG454" t="s">
        <v>3</v>
      </c>
      <c r="BH454">
        <v>0</v>
      </c>
      <c r="BI454">
        <v>4</v>
      </c>
      <c r="BJ454" t="s">
        <v>356</v>
      </c>
      <c r="BM454">
        <v>0</v>
      </c>
      <c r="BN454">
        <v>0</v>
      </c>
      <c r="BO454" t="s">
        <v>3</v>
      </c>
      <c r="BP454">
        <v>0</v>
      </c>
      <c r="BQ454">
        <v>1</v>
      </c>
      <c r="BR454">
        <v>0</v>
      </c>
      <c r="BS454">
        <v>1</v>
      </c>
      <c r="BT454">
        <v>1</v>
      </c>
      <c r="BU454">
        <v>1</v>
      </c>
      <c r="BV454">
        <v>1</v>
      </c>
      <c r="BW454">
        <v>1</v>
      </c>
      <c r="BX454">
        <v>1</v>
      </c>
      <c r="BY454" t="s">
        <v>3</v>
      </c>
      <c r="BZ454">
        <v>70</v>
      </c>
      <c r="CA454">
        <v>10</v>
      </c>
      <c r="CB454" t="s">
        <v>3</v>
      </c>
      <c r="CE454">
        <v>0</v>
      </c>
      <c r="CF454">
        <v>0</v>
      </c>
      <c r="CG454">
        <v>0</v>
      </c>
      <c r="CM454">
        <v>0</v>
      </c>
      <c r="CN454" t="s">
        <v>3</v>
      </c>
      <c r="CO454">
        <v>0</v>
      </c>
      <c r="CP454">
        <f>(P454+Q454+S454)</f>
        <v>55224.259999999995</v>
      </c>
      <c r="CQ454">
        <f>(AC454*BC454*AW454)</f>
        <v>73.736666999999997</v>
      </c>
      <c r="CR454">
        <f>((((((ET454/12)*4))*BB454-(((EU454/12)*4))*BS454)+AE454*BS454)*AV454)</f>
        <v>0</v>
      </c>
      <c r="CS454">
        <f>(AE454*BS454*AV454)</f>
        <v>0</v>
      </c>
      <c r="CT454">
        <f>(AF454*BA454*AV454)</f>
        <v>3870.853333</v>
      </c>
      <c r="CU454">
        <f>AG454</f>
        <v>0</v>
      </c>
      <c r="CV454">
        <f>(AH454*AV454)</f>
        <v>5.833333333333333</v>
      </c>
      <c r="CW454">
        <f t="shared" ref="CW454:CX457" si="328">AI454</f>
        <v>0</v>
      </c>
      <c r="CX454">
        <f t="shared" si="328"/>
        <v>0</v>
      </c>
      <c r="CY454">
        <f>((S454*BZ454)/100)</f>
        <v>37934.364999999998</v>
      </c>
      <c r="CZ454">
        <f>((S454*CA454)/100)</f>
        <v>5419.1949999999997</v>
      </c>
      <c r="DC454" t="s">
        <v>3</v>
      </c>
      <c r="DD454" t="s">
        <v>357</v>
      </c>
      <c r="DE454" t="s">
        <v>357</v>
      </c>
      <c r="DF454" t="s">
        <v>357</v>
      </c>
      <c r="DG454" t="s">
        <v>193</v>
      </c>
      <c r="DH454" t="s">
        <v>3</v>
      </c>
      <c r="DI454" t="s">
        <v>193</v>
      </c>
      <c r="DJ454" t="s">
        <v>357</v>
      </c>
      <c r="DK454" t="s">
        <v>3</v>
      </c>
      <c r="DL454" t="s">
        <v>3</v>
      </c>
      <c r="DM454" t="s">
        <v>3</v>
      </c>
      <c r="DN454">
        <v>0</v>
      </c>
      <c r="DO454">
        <v>0</v>
      </c>
      <c r="DP454">
        <v>1</v>
      </c>
      <c r="DQ454">
        <v>1</v>
      </c>
      <c r="DU454">
        <v>16987630</v>
      </c>
      <c r="DV454" t="s">
        <v>33</v>
      </c>
      <c r="DW454" t="s">
        <v>33</v>
      </c>
      <c r="DX454">
        <v>1</v>
      </c>
      <c r="DZ454" t="s">
        <v>3</v>
      </c>
      <c r="EA454" t="s">
        <v>3</v>
      </c>
      <c r="EB454" t="s">
        <v>3</v>
      </c>
      <c r="EC454" t="s">
        <v>3</v>
      </c>
      <c r="EE454">
        <v>1441815344</v>
      </c>
      <c r="EF454">
        <v>1</v>
      </c>
      <c r="EG454" t="s">
        <v>21</v>
      </c>
      <c r="EH454">
        <v>0</v>
      </c>
      <c r="EI454" t="s">
        <v>3</v>
      </c>
      <c r="EJ454">
        <v>4</v>
      </c>
      <c r="EK454">
        <v>0</v>
      </c>
      <c r="EL454" t="s">
        <v>22</v>
      </c>
      <c r="EM454" t="s">
        <v>23</v>
      </c>
      <c r="EO454" t="s">
        <v>3</v>
      </c>
      <c r="EQ454">
        <v>2360320</v>
      </c>
      <c r="ER454">
        <v>11833.77</v>
      </c>
      <c r="ES454">
        <v>221.21</v>
      </c>
      <c r="ET454">
        <v>0</v>
      </c>
      <c r="EU454">
        <v>0</v>
      </c>
      <c r="EV454">
        <v>11612.56</v>
      </c>
      <c r="EW454">
        <v>17.5</v>
      </c>
      <c r="EX454">
        <v>0</v>
      </c>
      <c r="EY454">
        <v>0</v>
      </c>
      <c r="FQ454">
        <v>0</v>
      </c>
      <c r="FR454">
        <f>ROUND(IF(BI454=3,GM454,0),2)</f>
        <v>0</v>
      </c>
      <c r="FS454">
        <v>0</v>
      </c>
      <c r="FX454">
        <v>70</v>
      </c>
      <c r="FY454">
        <v>10</v>
      </c>
      <c r="GA454" t="s">
        <v>3</v>
      </c>
      <c r="GD454">
        <v>0</v>
      </c>
      <c r="GF454">
        <v>-1543293148</v>
      </c>
      <c r="GG454">
        <v>2</v>
      </c>
      <c r="GH454">
        <v>1</v>
      </c>
      <c r="GI454">
        <v>-2</v>
      </c>
      <c r="GJ454">
        <v>0</v>
      </c>
      <c r="GK454">
        <f>ROUND(R454*(R12)/100,2)</f>
        <v>0</v>
      </c>
      <c r="GL454">
        <f>ROUND(IF(AND(BH454=3,BI454=3,FS454&lt;&gt;0),P454,0),2)</f>
        <v>0</v>
      </c>
      <c r="GM454">
        <f>ROUND(O454+X454+Y454+GK454,2)+GX454</f>
        <v>98577.83</v>
      </c>
      <c r="GN454">
        <f>IF(OR(BI454=0,BI454=1),GM454-GX454,0)</f>
        <v>0</v>
      </c>
      <c r="GO454">
        <f>IF(BI454=2,GM454-GX454,0)</f>
        <v>0</v>
      </c>
      <c r="GP454">
        <f>IF(BI454=4,GM454-GX454,0)</f>
        <v>98577.83</v>
      </c>
      <c r="GR454">
        <v>0</v>
      </c>
      <c r="GS454">
        <v>3</v>
      </c>
      <c r="GT454">
        <v>0</v>
      </c>
      <c r="GU454" t="s">
        <v>3</v>
      </c>
      <c r="GV454">
        <f>ROUND((GT454),6)</f>
        <v>0</v>
      </c>
      <c r="GW454">
        <v>1</v>
      </c>
      <c r="GX454">
        <f>ROUND(HC454*I454,2)</f>
        <v>0</v>
      </c>
      <c r="HA454">
        <v>0</v>
      </c>
      <c r="HB454">
        <v>0</v>
      </c>
      <c r="HC454">
        <f>GV454*GW454</f>
        <v>0</v>
      </c>
      <c r="HE454" t="s">
        <v>3</v>
      </c>
      <c r="HF454" t="s">
        <v>3</v>
      </c>
      <c r="HM454" t="s">
        <v>3</v>
      </c>
      <c r="HN454" t="s">
        <v>3</v>
      </c>
      <c r="HO454" t="s">
        <v>3</v>
      </c>
      <c r="HP454" t="s">
        <v>3</v>
      </c>
      <c r="HQ454" t="s">
        <v>3</v>
      </c>
      <c r="IK454">
        <v>0</v>
      </c>
    </row>
    <row r="455" spans="1:245" x14ac:dyDescent="0.2">
      <c r="A455">
        <v>17</v>
      </c>
      <c r="B455">
        <v>1</v>
      </c>
      <c r="D455">
        <f>ROW(EtalonRes!A232)</f>
        <v>232</v>
      </c>
      <c r="E455" t="s">
        <v>3</v>
      </c>
      <c r="F455" t="s">
        <v>358</v>
      </c>
      <c r="G455" t="s">
        <v>359</v>
      </c>
      <c r="H455" t="s">
        <v>360</v>
      </c>
      <c r="I455">
        <v>3</v>
      </c>
      <c r="J455">
        <v>0</v>
      </c>
      <c r="K455">
        <v>3</v>
      </c>
      <c r="O455">
        <f>ROUND(CP455,2)</f>
        <v>8039.73</v>
      </c>
      <c r="P455">
        <f>ROUND(CQ455*I455,2)</f>
        <v>0</v>
      </c>
      <c r="Q455">
        <f>ROUND(CR455*I455,2)</f>
        <v>0</v>
      </c>
      <c r="R455">
        <f>ROUND(CS455*I455,2)</f>
        <v>0</v>
      </c>
      <c r="S455">
        <f>ROUND(CT455*I455,2)</f>
        <v>8039.73</v>
      </c>
      <c r="T455">
        <f>ROUND(CU455*I455,2)</f>
        <v>0</v>
      </c>
      <c r="U455">
        <f>CV455*I455</f>
        <v>9.3000000000000007</v>
      </c>
      <c r="V455">
        <f>CW455*I455</f>
        <v>0</v>
      </c>
      <c r="W455">
        <f>ROUND(CX455*I455,2)</f>
        <v>0</v>
      </c>
      <c r="X455">
        <f t="shared" si="327"/>
        <v>5627.81</v>
      </c>
      <c r="Y455">
        <f t="shared" si="327"/>
        <v>803.97</v>
      </c>
      <c r="AA455">
        <v>-1</v>
      </c>
      <c r="AB455">
        <f>ROUND((AC455+AD455+AF455),6)</f>
        <v>2679.91</v>
      </c>
      <c r="AC455">
        <f>ROUND((ES455),6)</f>
        <v>0</v>
      </c>
      <c r="AD455">
        <f>ROUND((((ET455)-(EU455))+AE455),6)</f>
        <v>0</v>
      </c>
      <c r="AE455">
        <f>ROUND((EU455),6)</f>
        <v>0</v>
      </c>
      <c r="AF455">
        <f>ROUND((EV455),6)</f>
        <v>2679.91</v>
      </c>
      <c r="AG455">
        <f>ROUND((AP455),6)</f>
        <v>0</v>
      </c>
      <c r="AH455">
        <f>(EW455)</f>
        <v>3.1</v>
      </c>
      <c r="AI455">
        <f>(EX455)</f>
        <v>0</v>
      </c>
      <c r="AJ455">
        <f>(AS455)</f>
        <v>0</v>
      </c>
      <c r="AK455">
        <v>2679.91</v>
      </c>
      <c r="AL455">
        <v>0</v>
      </c>
      <c r="AM455">
        <v>0</v>
      </c>
      <c r="AN455">
        <v>0</v>
      </c>
      <c r="AO455">
        <v>2679.91</v>
      </c>
      <c r="AP455">
        <v>0</v>
      </c>
      <c r="AQ455">
        <v>3.1</v>
      </c>
      <c r="AR455">
        <v>0</v>
      </c>
      <c r="AS455">
        <v>0</v>
      </c>
      <c r="AT455">
        <v>70</v>
      </c>
      <c r="AU455">
        <v>10</v>
      </c>
      <c r="AV455">
        <v>1</v>
      </c>
      <c r="AW455">
        <v>1</v>
      </c>
      <c r="AZ455">
        <v>1</v>
      </c>
      <c r="BA455">
        <v>1</v>
      </c>
      <c r="BB455">
        <v>1</v>
      </c>
      <c r="BC455">
        <v>1</v>
      </c>
      <c r="BD455" t="s">
        <v>3</v>
      </c>
      <c r="BE455" t="s">
        <v>3</v>
      </c>
      <c r="BF455" t="s">
        <v>3</v>
      </c>
      <c r="BG455" t="s">
        <v>3</v>
      </c>
      <c r="BH455">
        <v>0</v>
      </c>
      <c r="BI455">
        <v>4</v>
      </c>
      <c r="BJ455" t="s">
        <v>361</v>
      </c>
      <c r="BM455">
        <v>0</v>
      </c>
      <c r="BN455">
        <v>0</v>
      </c>
      <c r="BO455" t="s">
        <v>3</v>
      </c>
      <c r="BP455">
        <v>0</v>
      </c>
      <c r="BQ455">
        <v>1</v>
      </c>
      <c r="BR455">
        <v>0</v>
      </c>
      <c r="BS455">
        <v>1</v>
      </c>
      <c r="BT455">
        <v>1</v>
      </c>
      <c r="BU455">
        <v>1</v>
      </c>
      <c r="BV455">
        <v>1</v>
      </c>
      <c r="BW455">
        <v>1</v>
      </c>
      <c r="BX455">
        <v>1</v>
      </c>
      <c r="BY455" t="s">
        <v>3</v>
      </c>
      <c r="BZ455">
        <v>70</v>
      </c>
      <c r="CA455">
        <v>10</v>
      </c>
      <c r="CB455" t="s">
        <v>3</v>
      </c>
      <c r="CE455">
        <v>0</v>
      </c>
      <c r="CF455">
        <v>0</v>
      </c>
      <c r="CG455">
        <v>0</v>
      </c>
      <c r="CM455">
        <v>0</v>
      </c>
      <c r="CN455" t="s">
        <v>3</v>
      </c>
      <c r="CO455">
        <v>0</v>
      </c>
      <c r="CP455">
        <f>(P455+Q455+S455)</f>
        <v>8039.73</v>
      </c>
      <c r="CQ455">
        <f>(AC455*BC455*AW455)</f>
        <v>0</v>
      </c>
      <c r="CR455">
        <f>((((ET455)*BB455-(EU455)*BS455)+AE455*BS455)*AV455)</f>
        <v>0</v>
      </c>
      <c r="CS455">
        <f>(AE455*BS455*AV455)</f>
        <v>0</v>
      </c>
      <c r="CT455">
        <f>(AF455*BA455*AV455)</f>
        <v>2679.91</v>
      </c>
      <c r="CU455">
        <f>AG455</f>
        <v>0</v>
      </c>
      <c r="CV455">
        <f>(AH455*AV455)</f>
        <v>3.1</v>
      </c>
      <c r="CW455">
        <f t="shared" si="328"/>
        <v>0</v>
      </c>
      <c r="CX455">
        <f t="shared" si="328"/>
        <v>0</v>
      </c>
      <c r="CY455">
        <f>((S455*BZ455)/100)</f>
        <v>5627.8109999999997</v>
      </c>
      <c r="CZ455">
        <f>((S455*CA455)/100)</f>
        <v>803.97299999999984</v>
      </c>
      <c r="DC455" t="s">
        <v>3</v>
      </c>
      <c r="DD455" t="s">
        <v>3</v>
      </c>
      <c r="DE455" t="s">
        <v>3</v>
      </c>
      <c r="DF455" t="s">
        <v>3</v>
      </c>
      <c r="DG455" t="s">
        <v>3</v>
      </c>
      <c r="DH455" t="s">
        <v>3</v>
      </c>
      <c r="DI455" t="s">
        <v>3</v>
      </c>
      <c r="DJ455" t="s">
        <v>3</v>
      </c>
      <c r="DK455" t="s">
        <v>3</v>
      </c>
      <c r="DL455" t="s">
        <v>3</v>
      </c>
      <c r="DM455" t="s">
        <v>3</v>
      </c>
      <c r="DN455">
        <v>0</v>
      </c>
      <c r="DO455">
        <v>0</v>
      </c>
      <c r="DP455">
        <v>1</v>
      </c>
      <c r="DQ455">
        <v>1</v>
      </c>
      <c r="DU455">
        <v>1013</v>
      </c>
      <c r="DV455" t="s">
        <v>360</v>
      </c>
      <c r="DW455" t="s">
        <v>360</v>
      </c>
      <c r="DX455">
        <v>1</v>
      </c>
      <c r="DZ455" t="s">
        <v>3</v>
      </c>
      <c r="EA455" t="s">
        <v>3</v>
      </c>
      <c r="EB455" t="s">
        <v>3</v>
      </c>
      <c r="EC455" t="s">
        <v>3</v>
      </c>
      <c r="EE455">
        <v>1441815344</v>
      </c>
      <c r="EF455">
        <v>1</v>
      </c>
      <c r="EG455" t="s">
        <v>21</v>
      </c>
      <c r="EH455">
        <v>0</v>
      </c>
      <c r="EI455" t="s">
        <v>3</v>
      </c>
      <c r="EJ455">
        <v>4</v>
      </c>
      <c r="EK455">
        <v>0</v>
      </c>
      <c r="EL455" t="s">
        <v>22</v>
      </c>
      <c r="EM455" t="s">
        <v>23</v>
      </c>
      <c r="EO455" t="s">
        <v>3</v>
      </c>
      <c r="EQ455">
        <v>1024</v>
      </c>
      <c r="ER455">
        <v>2679.91</v>
      </c>
      <c r="ES455">
        <v>0</v>
      </c>
      <c r="ET455">
        <v>0</v>
      </c>
      <c r="EU455">
        <v>0</v>
      </c>
      <c r="EV455">
        <v>2679.91</v>
      </c>
      <c r="EW455">
        <v>3.1</v>
      </c>
      <c r="EX455">
        <v>0</v>
      </c>
      <c r="EY455">
        <v>0</v>
      </c>
      <c r="FQ455">
        <v>0</v>
      </c>
      <c r="FR455">
        <f>ROUND(IF(BI455=3,GM455,0),2)</f>
        <v>0</v>
      </c>
      <c r="FS455">
        <v>0</v>
      </c>
      <c r="FX455">
        <v>70</v>
      </c>
      <c r="FY455">
        <v>10</v>
      </c>
      <c r="GA455" t="s">
        <v>3</v>
      </c>
      <c r="GD455">
        <v>0</v>
      </c>
      <c r="GF455">
        <v>-1393533895</v>
      </c>
      <c r="GG455">
        <v>2</v>
      </c>
      <c r="GH455">
        <v>1</v>
      </c>
      <c r="GI455">
        <v>-2</v>
      </c>
      <c r="GJ455">
        <v>0</v>
      </c>
      <c r="GK455">
        <f>ROUND(R455*(R12)/100,2)</f>
        <v>0</v>
      </c>
      <c r="GL455">
        <f>ROUND(IF(AND(BH455=3,BI455=3,FS455&lt;&gt;0),P455,0),2)</f>
        <v>0</v>
      </c>
      <c r="GM455">
        <f>ROUND(O455+X455+Y455+GK455,2)+GX455</f>
        <v>14471.51</v>
      </c>
      <c r="GN455">
        <f>IF(OR(BI455=0,BI455=1),GM455-GX455,0)</f>
        <v>0</v>
      </c>
      <c r="GO455">
        <f>IF(BI455=2,GM455-GX455,0)</f>
        <v>0</v>
      </c>
      <c r="GP455">
        <f>IF(BI455=4,GM455-GX455,0)</f>
        <v>14471.51</v>
      </c>
      <c r="GR455">
        <v>0</v>
      </c>
      <c r="GS455">
        <v>3</v>
      </c>
      <c r="GT455">
        <v>0</v>
      </c>
      <c r="GU455" t="s">
        <v>3</v>
      </c>
      <c r="GV455">
        <f>ROUND((GT455),6)</f>
        <v>0</v>
      </c>
      <c r="GW455">
        <v>1</v>
      </c>
      <c r="GX455">
        <f>ROUND(HC455*I455,2)</f>
        <v>0</v>
      </c>
      <c r="HA455">
        <v>0</v>
      </c>
      <c r="HB455">
        <v>0</v>
      </c>
      <c r="HC455">
        <f>GV455*GW455</f>
        <v>0</v>
      </c>
      <c r="HE455" t="s">
        <v>3</v>
      </c>
      <c r="HF455" t="s">
        <v>3</v>
      </c>
      <c r="HM455" t="s">
        <v>3</v>
      </c>
      <c r="HN455" t="s">
        <v>3</v>
      </c>
      <c r="HO455" t="s">
        <v>3</v>
      </c>
      <c r="HP455" t="s">
        <v>3</v>
      </c>
      <c r="HQ455" t="s">
        <v>3</v>
      </c>
      <c r="IK455">
        <v>0</v>
      </c>
    </row>
    <row r="456" spans="1:245" x14ac:dyDescent="0.2">
      <c r="A456">
        <v>17</v>
      </c>
      <c r="B456">
        <v>1</v>
      </c>
      <c r="D456">
        <f>ROW(EtalonRes!A240)</f>
        <v>240</v>
      </c>
      <c r="E456" t="s">
        <v>3</v>
      </c>
      <c r="F456" t="s">
        <v>362</v>
      </c>
      <c r="G456" t="s">
        <v>363</v>
      </c>
      <c r="H456" t="s">
        <v>364</v>
      </c>
      <c r="I456">
        <v>1</v>
      </c>
      <c r="J456">
        <v>0</v>
      </c>
      <c r="K456">
        <v>1</v>
      </c>
      <c r="O456">
        <f>ROUND(CP456,2)</f>
        <v>8790.85</v>
      </c>
      <c r="P456">
        <f>ROUND(CQ456*I456,2)</f>
        <v>311.92</v>
      </c>
      <c r="Q456">
        <f>ROUND(CR456*I456,2)</f>
        <v>0</v>
      </c>
      <c r="R456">
        <f>ROUND(CS456*I456,2)</f>
        <v>0</v>
      </c>
      <c r="S456">
        <f>ROUND(CT456*I456,2)</f>
        <v>8478.93</v>
      </c>
      <c r="T456">
        <f>ROUND(CU456*I456,2)</f>
        <v>0</v>
      </c>
      <c r="U456">
        <f>CV456*I456</f>
        <v>13.333333333333334</v>
      </c>
      <c r="V456">
        <f>CW456*I456</f>
        <v>0</v>
      </c>
      <c r="W456">
        <f>ROUND(CX456*I456,2)</f>
        <v>0</v>
      </c>
      <c r="X456">
        <f t="shared" si="327"/>
        <v>5935.25</v>
      </c>
      <c r="Y456">
        <f t="shared" si="327"/>
        <v>847.89</v>
      </c>
      <c r="AA456">
        <v>-1</v>
      </c>
      <c r="AB456">
        <f>ROUND((AC456+AD456+AF456),6)</f>
        <v>8790.8566659999997</v>
      </c>
      <c r="AC456">
        <f>ROUND((((ES456/12)*4)),6)</f>
        <v>311.92333300000001</v>
      </c>
      <c r="AD456">
        <f>ROUND((((((ET456/12)*4))-(((EU456/12)*4)))+AE456),6)</f>
        <v>0</v>
      </c>
      <c r="AE456">
        <f>ROUND((((EU456/12)*4)),6)</f>
        <v>0</v>
      </c>
      <c r="AF456">
        <f>ROUND((((EV456/12)*4)),6)</f>
        <v>8478.9333330000009</v>
      </c>
      <c r="AG456">
        <f>ROUND((AP456),6)</f>
        <v>0</v>
      </c>
      <c r="AH456">
        <f>(((EW456/12)*4))</f>
        <v>13.333333333333334</v>
      </c>
      <c r="AI456">
        <f>(((EX456/12)*4))</f>
        <v>0</v>
      </c>
      <c r="AJ456">
        <f>(AS456)</f>
        <v>0</v>
      </c>
      <c r="AK456">
        <v>26372.57</v>
      </c>
      <c r="AL456">
        <v>935.77</v>
      </c>
      <c r="AM456">
        <v>0</v>
      </c>
      <c r="AN456">
        <v>0</v>
      </c>
      <c r="AO456">
        <v>25436.799999999999</v>
      </c>
      <c r="AP456">
        <v>0</v>
      </c>
      <c r="AQ456">
        <v>40</v>
      </c>
      <c r="AR456">
        <v>0</v>
      </c>
      <c r="AS456">
        <v>0</v>
      </c>
      <c r="AT456">
        <v>70</v>
      </c>
      <c r="AU456">
        <v>10</v>
      </c>
      <c r="AV456">
        <v>1</v>
      </c>
      <c r="AW456">
        <v>1</v>
      </c>
      <c r="AZ456">
        <v>1</v>
      </c>
      <c r="BA456">
        <v>1</v>
      </c>
      <c r="BB456">
        <v>1</v>
      </c>
      <c r="BC456">
        <v>1</v>
      </c>
      <c r="BD456" t="s">
        <v>3</v>
      </c>
      <c r="BE456" t="s">
        <v>3</v>
      </c>
      <c r="BF456" t="s">
        <v>3</v>
      </c>
      <c r="BG456" t="s">
        <v>3</v>
      </c>
      <c r="BH456">
        <v>0</v>
      </c>
      <c r="BI456">
        <v>4</v>
      </c>
      <c r="BJ456" t="s">
        <v>365</v>
      </c>
      <c r="BM456">
        <v>0</v>
      </c>
      <c r="BN456">
        <v>0</v>
      </c>
      <c r="BO456" t="s">
        <v>3</v>
      </c>
      <c r="BP456">
        <v>0</v>
      </c>
      <c r="BQ456">
        <v>1</v>
      </c>
      <c r="BR456">
        <v>0</v>
      </c>
      <c r="BS456">
        <v>1</v>
      </c>
      <c r="BT456">
        <v>1</v>
      </c>
      <c r="BU456">
        <v>1</v>
      </c>
      <c r="BV456">
        <v>1</v>
      </c>
      <c r="BW456">
        <v>1</v>
      </c>
      <c r="BX456">
        <v>1</v>
      </c>
      <c r="BY456" t="s">
        <v>3</v>
      </c>
      <c r="BZ456">
        <v>70</v>
      </c>
      <c r="CA456">
        <v>10</v>
      </c>
      <c r="CB456" t="s">
        <v>3</v>
      </c>
      <c r="CE456">
        <v>0</v>
      </c>
      <c r="CF456">
        <v>0</v>
      </c>
      <c r="CG456">
        <v>0</v>
      </c>
      <c r="CM456">
        <v>0</v>
      </c>
      <c r="CN456" t="s">
        <v>3</v>
      </c>
      <c r="CO456">
        <v>0</v>
      </c>
      <c r="CP456">
        <f>(P456+Q456+S456)</f>
        <v>8790.85</v>
      </c>
      <c r="CQ456">
        <f>(AC456*BC456*AW456)</f>
        <v>311.92333300000001</v>
      </c>
      <c r="CR456">
        <f>((((((ET456/12)*4))*BB456-(((EU456/12)*4))*BS456)+AE456*BS456)*AV456)</f>
        <v>0</v>
      </c>
      <c r="CS456">
        <f>(AE456*BS456*AV456)</f>
        <v>0</v>
      </c>
      <c r="CT456">
        <f>(AF456*BA456*AV456)</f>
        <v>8478.9333330000009</v>
      </c>
      <c r="CU456">
        <f>AG456</f>
        <v>0</v>
      </c>
      <c r="CV456">
        <f>(AH456*AV456)</f>
        <v>13.333333333333334</v>
      </c>
      <c r="CW456">
        <f t="shared" si="328"/>
        <v>0</v>
      </c>
      <c r="CX456">
        <f t="shared" si="328"/>
        <v>0</v>
      </c>
      <c r="CY456">
        <f>((S456*BZ456)/100)</f>
        <v>5935.2510000000002</v>
      </c>
      <c r="CZ456">
        <f>((S456*CA456)/100)</f>
        <v>847.89300000000003</v>
      </c>
      <c r="DC456" t="s">
        <v>3</v>
      </c>
      <c r="DD456" t="s">
        <v>193</v>
      </c>
      <c r="DE456" t="s">
        <v>193</v>
      </c>
      <c r="DF456" t="s">
        <v>193</v>
      </c>
      <c r="DG456" t="s">
        <v>193</v>
      </c>
      <c r="DH456" t="s">
        <v>3</v>
      </c>
      <c r="DI456" t="s">
        <v>193</v>
      </c>
      <c r="DJ456" t="s">
        <v>193</v>
      </c>
      <c r="DK456" t="s">
        <v>3</v>
      </c>
      <c r="DL456" t="s">
        <v>3</v>
      </c>
      <c r="DM456" t="s">
        <v>3</v>
      </c>
      <c r="DN456">
        <v>0</v>
      </c>
      <c r="DO456">
        <v>0</v>
      </c>
      <c r="DP456">
        <v>1</v>
      </c>
      <c r="DQ456">
        <v>1</v>
      </c>
      <c r="DU456">
        <v>1013</v>
      </c>
      <c r="DV456" t="s">
        <v>364</v>
      </c>
      <c r="DW456" t="s">
        <v>364</v>
      </c>
      <c r="DX456">
        <v>1</v>
      </c>
      <c r="DZ456" t="s">
        <v>3</v>
      </c>
      <c r="EA456" t="s">
        <v>3</v>
      </c>
      <c r="EB456" t="s">
        <v>3</v>
      </c>
      <c r="EC456" t="s">
        <v>3</v>
      </c>
      <c r="EE456">
        <v>1441815344</v>
      </c>
      <c r="EF456">
        <v>1</v>
      </c>
      <c r="EG456" t="s">
        <v>21</v>
      </c>
      <c r="EH456">
        <v>0</v>
      </c>
      <c r="EI456" t="s">
        <v>3</v>
      </c>
      <c r="EJ456">
        <v>4</v>
      </c>
      <c r="EK456">
        <v>0</v>
      </c>
      <c r="EL456" t="s">
        <v>22</v>
      </c>
      <c r="EM456" t="s">
        <v>23</v>
      </c>
      <c r="EO456" t="s">
        <v>3</v>
      </c>
      <c r="EQ456">
        <v>2360320</v>
      </c>
      <c r="ER456">
        <v>26372.57</v>
      </c>
      <c r="ES456">
        <v>935.77</v>
      </c>
      <c r="ET456">
        <v>0</v>
      </c>
      <c r="EU456">
        <v>0</v>
      </c>
      <c r="EV456">
        <v>25436.799999999999</v>
      </c>
      <c r="EW456">
        <v>40</v>
      </c>
      <c r="EX456">
        <v>0</v>
      </c>
      <c r="EY456">
        <v>0</v>
      </c>
      <c r="FQ456">
        <v>0</v>
      </c>
      <c r="FR456">
        <f>ROUND(IF(BI456=3,GM456,0),2)</f>
        <v>0</v>
      </c>
      <c r="FS456">
        <v>0</v>
      </c>
      <c r="FX456">
        <v>70</v>
      </c>
      <c r="FY456">
        <v>10</v>
      </c>
      <c r="GA456" t="s">
        <v>3</v>
      </c>
      <c r="GD456">
        <v>0</v>
      </c>
      <c r="GF456">
        <v>1594744078</v>
      </c>
      <c r="GG456">
        <v>2</v>
      </c>
      <c r="GH456">
        <v>1</v>
      </c>
      <c r="GI456">
        <v>-2</v>
      </c>
      <c r="GJ456">
        <v>0</v>
      </c>
      <c r="GK456">
        <f>ROUND(R456*(R12)/100,2)</f>
        <v>0</v>
      </c>
      <c r="GL456">
        <f>ROUND(IF(AND(BH456=3,BI456=3,FS456&lt;&gt;0),P456,0),2)</f>
        <v>0</v>
      </c>
      <c r="GM456">
        <f>ROUND(O456+X456+Y456+GK456,2)+GX456</f>
        <v>15573.99</v>
      </c>
      <c r="GN456">
        <f>IF(OR(BI456=0,BI456=1),GM456-GX456,0)</f>
        <v>0</v>
      </c>
      <c r="GO456">
        <f>IF(BI456=2,GM456-GX456,0)</f>
        <v>0</v>
      </c>
      <c r="GP456">
        <f>IF(BI456=4,GM456-GX456,0)</f>
        <v>15573.99</v>
      </c>
      <c r="GR456">
        <v>0</v>
      </c>
      <c r="GS456">
        <v>3</v>
      </c>
      <c r="GT456">
        <v>0</v>
      </c>
      <c r="GU456" t="s">
        <v>3</v>
      </c>
      <c r="GV456">
        <f>ROUND((GT456),6)</f>
        <v>0</v>
      </c>
      <c r="GW456">
        <v>1</v>
      </c>
      <c r="GX456">
        <f>ROUND(HC456*I456,2)</f>
        <v>0</v>
      </c>
      <c r="HA456">
        <v>0</v>
      </c>
      <c r="HB456">
        <v>0</v>
      </c>
      <c r="HC456">
        <f>GV456*GW456</f>
        <v>0</v>
      </c>
      <c r="HE456" t="s">
        <v>3</v>
      </c>
      <c r="HF456" t="s">
        <v>3</v>
      </c>
      <c r="HM456" t="s">
        <v>3</v>
      </c>
      <c r="HN456" t="s">
        <v>3</v>
      </c>
      <c r="HO456" t="s">
        <v>3</v>
      </c>
      <c r="HP456" t="s">
        <v>3</v>
      </c>
      <c r="HQ456" t="s">
        <v>3</v>
      </c>
      <c r="IK456">
        <v>0</v>
      </c>
    </row>
    <row r="457" spans="1:245" x14ac:dyDescent="0.2">
      <c r="A457">
        <v>17</v>
      </c>
      <c r="B457">
        <v>1</v>
      </c>
      <c r="D457">
        <f>ROW(EtalonRes!A242)</f>
        <v>242</v>
      </c>
      <c r="E457" t="s">
        <v>366</v>
      </c>
      <c r="F457" t="s">
        <v>169</v>
      </c>
      <c r="G457" t="s">
        <v>367</v>
      </c>
      <c r="H457" t="s">
        <v>33</v>
      </c>
      <c r="I457">
        <v>30</v>
      </c>
      <c r="J457">
        <v>0</v>
      </c>
      <c r="K457">
        <v>30</v>
      </c>
      <c r="O457">
        <f>ROUND(CP457,2)</f>
        <v>17170.8</v>
      </c>
      <c r="P457">
        <f>ROUND(CQ457*I457,2)</f>
        <v>0</v>
      </c>
      <c r="Q457">
        <f>ROUND(CR457*I457,2)</f>
        <v>4690.8</v>
      </c>
      <c r="R457">
        <f>ROUND(CS457*I457,2)</f>
        <v>2974.2</v>
      </c>
      <c r="S457">
        <f>ROUND(CT457*I457,2)</f>
        <v>12480</v>
      </c>
      <c r="T457">
        <f>ROUND(CU457*I457,2)</f>
        <v>0</v>
      </c>
      <c r="U457">
        <f>CV457*I457</f>
        <v>22.2</v>
      </c>
      <c r="V457">
        <f>CW457*I457</f>
        <v>0</v>
      </c>
      <c r="W457">
        <f>ROUND(CX457*I457,2)</f>
        <v>0</v>
      </c>
      <c r="X457">
        <f t="shared" si="327"/>
        <v>8736</v>
      </c>
      <c r="Y457">
        <f t="shared" si="327"/>
        <v>1248</v>
      </c>
      <c r="AA457">
        <v>1470944657</v>
      </c>
      <c r="AB457">
        <f>ROUND((AC457+AD457+AF457),6)</f>
        <v>572.36</v>
      </c>
      <c r="AC457">
        <f>ROUND(((ES457*2)),6)</f>
        <v>0</v>
      </c>
      <c r="AD457">
        <f>ROUND(((((ET457*2))-((EU457*2)))+AE457),6)</f>
        <v>156.36000000000001</v>
      </c>
      <c r="AE457">
        <f>ROUND(((EU457*2)),6)</f>
        <v>99.14</v>
      </c>
      <c r="AF457">
        <f>ROUND(((EV457*2)),6)</f>
        <v>416</v>
      </c>
      <c r="AG457">
        <f>ROUND((AP457),6)</f>
        <v>0</v>
      </c>
      <c r="AH457">
        <f>((EW457*2))</f>
        <v>0.74</v>
      </c>
      <c r="AI457">
        <f>((EX457*2))</f>
        <v>0</v>
      </c>
      <c r="AJ457">
        <f>(AS457)</f>
        <v>0</v>
      </c>
      <c r="AK457">
        <v>286.18</v>
      </c>
      <c r="AL457">
        <v>0</v>
      </c>
      <c r="AM457">
        <v>78.180000000000007</v>
      </c>
      <c r="AN457">
        <v>49.57</v>
      </c>
      <c r="AO457">
        <v>208</v>
      </c>
      <c r="AP457">
        <v>0</v>
      </c>
      <c r="AQ457">
        <v>0.37</v>
      </c>
      <c r="AR457">
        <v>0</v>
      </c>
      <c r="AS457">
        <v>0</v>
      </c>
      <c r="AT457">
        <v>70</v>
      </c>
      <c r="AU457">
        <v>10</v>
      </c>
      <c r="AV457">
        <v>1</v>
      </c>
      <c r="AW457">
        <v>1</v>
      </c>
      <c r="AZ457">
        <v>1</v>
      </c>
      <c r="BA457">
        <v>1</v>
      </c>
      <c r="BB457">
        <v>1</v>
      </c>
      <c r="BC457">
        <v>1</v>
      </c>
      <c r="BD457" t="s">
        <v>3</v>
      </c>
      <c r="BE457" t="s">
        <v>3</v>
      </c>
      <c r="BF457" t="s">
        <v>3</v>
      </c>
      <c r="BG457" t="s">
        <v>3</v>
      </c>
      <c r="BH457">
        <v>0</v>
      </c>
      <c r="BI457">
        <v>4</v>
      </c>
      <c r="BJ457" t="s">
        <v>171</v>
      </c>
      <c r="BM457">
        <v>0</v>
      </c>
      <c r="BN457">
        <v>0</v>
      </c>
      <c r="BO457" t="s">
        <v>3</v>
      </c>
      <c r="BP457">
        <v>0</v>
      </c>
      <c r="BQ457">
        <v>1</v>
      </c>
      <c r="BR457">
        <v>0</v>
      </c>
      <c r="BS457">
        <v>1</v>
      </c>
      <c r="BT457">
        <v>1</v>
      </c>
      <c r="BU457">
        <v>1</v>
      </c>
      <c r="BV457">
        <v>1</v>
      </c>
      <c r="BW457">
        <v>1</v>
      </c>
      <c r="BX457">
        <v>1</v>
      </c>
      <c r="BY457" t="s">
        <v>3</v>
      </c>
      <c r="BZ457">
        <v>70</v>
      </c>
      <c r="CA457">
        <v>10</v>
      </c>
      <c r="CB457" t="s">
        <v>3</v>
      </c>
      <c r="CE457">
        <v>0</v>
      </c>
      <c r="CF457">
        <v>0</v>
      </c>
      <c r="CG457">
        <v>0</v>
      </c>
      <c r="CM457">
        <v>0</v>
      </c>
      <c r="CN457" t="s">
        <v>3</v>
      </c>
      <c r="CO457">
        <v>0</v>
      </c>
      <c r="CP457">
        <f>(P457+Q457+S457)</f>
        <v>17170.8</v>
      </c>
      <c r="CQ457">
        <f>(AC457*BC457*AW457)</f>
        <v>0</v>
      </c>
      <c r="CR457">
        <f>(((((ET457*2))*BB457-((EU457*2))*BS457)+AE457*BS457)*AV457)</f>
        <v>156.36000000000001</v>
      </c>
      <c r="CS457">
        <f>(AE457*BS457*AV457)</f>
        <v>99.14</v>
      </c>
      <c r="CT457">
        <f>(AF457*BA457*AV457)</f>
        <v>416</v>
      </c>
      <c r="CU457">
        <f>AG457</f>
        <v>0</v>
      </c>
      <c r="CV457">
        <f>(AH457*AV457)</f>
        <v>0.74</v>
      </c>
      <c r="CW457">
        <f t="shared" si="328"/>
        <v>0</v>
      </c>
      <c r="CX457">
        <f t="shared" si="328"/>
        <v>0</v>
      </c>
      <c r="CY457">
        <f>((S457*BZ457)/100)</f>
        <v>8736</v>
      </c>
      <c r="CZ457">
        <f>((S457*CA457)/100)</f>
        <v>1248</v>
      </c>
      <c r="DC457" t="s">
        <v>3</v>
      </c>
      <c r="DD457" t="s">
        <v>45</v>
      </c>
      <c r="DE457" t="s">
        <v>45</v>
      </c>
      <c r="DF457" t="s">
        <v>45</v>
      </c>
      <c r="DG457" t="s">
        <v>45</v>
      </c>
      <c r="DH457" t="s">
        <v>3</v>
      </c>
      <c r="DI457" t="s">
        <v>45</v>
      </c>
      <c r="DJ457" t="s">
        <v>45</v>
      </c>
      <c r="DK457" t="s">
        <v>3</v>
      </c>
      <c r="DL457" t="s">
        <v>3</v>
      </c>
      <c r="DM457" t="s">
        <v>3</v>
      </c>
      <c r="DN457">
        <v>0</v>
      </c>
      <c r="DO457">
        <v>0</v>
      </c>
      <c r="DP457">
        <v>1</v>
      </c>
      <c r="DQ457">
        <v>1</v>
      </c>
      <c r="DU457">
        <v>16987630</v>
      </c>
      <c r="DV457" t="s">
        <v>33</v>
      </c>
      <c r="DW457" t="s">
        <v>33</v>
      </c>
      <c r="DX457">
        <v>1</v>
      </c>
      <c r="DZ457" t="s">
        <v>3</v>
      </c>
      <c r="EA457" t="s">
        <v>3</v>
      </c>
      <c r="EB457" t="s">
        <v>3</v>
      </c>
      <c r="EC457" t="s">
        <v>3</v>
      </c>
      <c r="EE457">
        <v>1441815344</v>
      </c>
      <c r="EF457">
        <v>1</v>
      </c>
      <c r="EG457" t="s">
        <v>21</v>
      </c>
      <c r="EH457">
        <v>0</v>
      </c>
      <c r="EI457" t="s">
        <v>3</v>
      </c>
      <c r="EJ457">
        <v>4</v>
      </c>
      <c r="EK457">
        <v>0</v>
      </c>
      <c r="EL457" t="s">
        <v>22</v>
      </c>
      <c r="EM457" t="s">
        <v>23</v>
      </c>
      <c r="EO457" t="s">
        <v>3</v>
      </c>
      <c r="EQ457">
        <v>0</v>
      </c>
      <c r="ER457">
        <v>286.18</v>
      </c>
      <c r="ES457">
        <v>0</v>
      </c>
      <c r="ET457">
        <v>78.180000000000007</v>
      </c>
      <c r="EU457">
        <v>49.57</v>
      </c>
      <c r="EV457">
        <v>208</v>
      </c>
      <c r="EW457">
        <v>0.37</v>
      </c>
      <c r="EX457">
        <v>0</v>
      </c>
      <c r="EY457">
        <v>0</v>
      </c>
      <c r="FQ457">
        <v>0</v>
      </c>
      <c r="FR457">
        <f>ROUND(IF(BI457=3,GM457,0),2)</f>
        <v>0</v>
      </c>
      <c r="FS457">
        <v>0</v>
      </c>
      <c r="FX457">
        <v>70</v>
      </c>
      <c r="FY457">
        <v>10</v>
      </c>
      <c r="GA457" t="s">
        <v>3</v>
      </c>
      <c r="GD457">
        <v>0</v>
      </c>
      <c r="GF457">
        <v>593792396</v>
      </c>
      <c r="GG457">
        <v>2</v>
      </c>
      <c r="GH457">
        <v>1</v>
      </c>
      <c r="GI457">
        <v>-2</v>
      </c>
      <c r="GJ457">
        <v>0</v>
      </c>
      <c r="GK457">
        <f>ROUND(R457*(R12)/100,2)</f>
        <v>3212.14</v>
      </c>
      <c r="GL457">
        <f>ROUND(IF(AND(BH457=3,BI457=3,FS457&lt;&gt;0),P457,0),2)</f>
        <v>0</v>
      </c>
      <c r="GM457">
        <f>ROUND(O457+X457+Y457+GK457,2)+GX457</f>
        <v>30366.94</v>
      </c>
      <c r="GN457">
        <f>IF(OR(BI457=0,BI457=1),GM457-GX457,0)</f>
        <v>0</v>
      </c>
      <c r="GO457">
        <f>IF(BI457=2,GM457-GX457,0)</f>
        <v>0</v>
      </c>
      <c r="GP457">
        <f>IF(BI457=4,GM457-GX457,0)</f>
        <v>30366.94</v>
      </c>
      <c r="GR457">
        <v>0</v>
      </c>
      <c r="GS457">
        <v>3</v>
      </c>
      <c r="GT457">
        <v>0</v>
      </c>
      <c r="GU457" t="s">
        <v>3</v>
      </c>
      <c r="GV457">
        <f>ROUND((GT457),6)</f>
        <v>0</v>
      </c>
      <c r="GW457">
        <v>1</v>
      </c>
      <c r="GX457">
        <f>ROUND(HC457*I457,2)</f>
        <v>0</v>
      </c>
      <c r="HA457">
        <v>0</v>
      </c>
      <c r="HB457">
        <v>0</v>
      </c>
      <c r="HC457">
        <f>GV457*GW457</f>
        <v>0</v>
      </c>
      <c r="HE457" t="s">
        <v>3</v>
      </c>
      <c r="HF457" t="s">
        <v>3</v>
      </c>
      <c r="HM457" t="s">
        <v>3</v>
      </c>
      <c r="HN457" t="s">
        <v>3</v>
      </c>
      <c r="HO457" t="s">
        <v>3</v>
      </c>
      <c r="HP457" t="s">
        <v>3</v>
      </c>
      <c r="HQ457" t="s">
        <v>3</v>
      </c>
      <c r="IK457">
        <v>0</v>
      </c>
    </row>
    <row r="459" spans="1:245" x14ac:dyDescent="0.2">
      <c r="A459" s="2">
        <v>51</v>
      </c>
      <c r="B459" s="2">
        <f>B450</f>
        <v>1</v>
      </c>
      <c r="C459" s="2">
        <f>A450</f>
        <v>4</v>
      </c>
      <c r="D459" s="2">
        <f>ROW(A450)</f>
        <v>450</v>
      </c>
      <c r="E459" s="2"/>
      <c r="F459" s="2" t="str">
        <f>IF(F450&lt;&gt;"",F450,"")</f>
        <v>Новый раздел</v>
      </c>
      <c r="G459" s="2" t="str">
        <f>IF(G450&lt;&gt;"",G450,"")</f>
        <v>Теплоснабжение</v>
      </c>
      <c r="H459" s="2">
        <v>0</v>
      </c>
      <c r="I459" s="2"/>
      <c r="J459" s="2"/>
      <c r="K459" s="2"/>
      <c r="L459" s="2"/>
      <c r="M459" s="2"/>
      <c r="N459" s="2"/>
      <c r="O459" s="2">
        <f t="shared" ref="O459:T459" si="329">ROUND(AB459,2)</f>
        <v>17170.8</v>
      </c>
      <c r="P459" s="2">
        <f t="shared" si="329"/>
        <v>0</v>
      </c>
      <c r="Q459" s="2">
        <f t="shared" si="329"/>
        <v>4690.8</v>
      </c>
      <c r="R459" s="2">
        <f t="shared" si="329"/>
        <v>2974.2</v>
      </c>
      <c r="S459" s="2">
        <f t="shared" si="329"/>
        <v>12480</v>
      </c>
      <c r="T459" s="2">
        <f t="shared" si="329"/>
        <v>0</v>
      </c>
      <c r="U459" s="2">
        <f>AH459</f>
        <v>22.2</v>
      </c>
      <c r="V459" s="2">
        <f>AI459</f>
        <v>0</v>
      </c>
      <c r="W459" s="2">
        <f>ROUND(AJ459,2)</f>
        <v>0</v>
      </c>
      <c r="X459" s="2">
        <f>ROUND(AK459,2)</f>
        <v>8736</v>
      </c>
      <c r="Y459" s="2">
        <f>ROUND(AL459,2)</f>
        <v>1248</v>
      </c>
      <c r="Z459" s="2"/>
      <c r="AA459" s="2"/>
      <c r="AB459" s="2">
        <f>ROUND(SUMIF(AA454:AA457,"=1470944657",O454:O457),2)</f>
        <v>17170.8</v>
      </c>
      <c r="AC459" s="2">
        <f>ROUND(SUMIF(AA454:AA457,"=1470944657",P454:P457),2)</f>
        <v>0</v>
      </c>
      <c r="AD459" s="2">
        <f>ROUND(SUMIF(AA454:AA457,"=1470944657",Q454:Q457),2)</f>
        <v>4690.8</v>
      </c>
      <c r="AE459" s="2">
        <f>ROUND(SUMIF(AA454:AA457,"=1470944657",R454:R457),2)</f>
        <v>2974.2</v>
      </c>
      <c r="AF459" s="2">
        <f>ROUND(SUMIF(AA454:AA457,"=1470944657",S454:S457),2)</f>
        <v>12480</v>
      </c>
      <c r="AG459" s="2">
        <f>ROUND(SUMIF(AA454:AA457,"=1470944657",T454:T457),2)</f>
        <v>0</v>
      </c>
      <c r="AH459" s="2">
        <f>SUMIF(AA454:AA457,"=1470944657",U454:U457)</f>
        <v>22.2</v>
      </c>
      <c r="AI459" s="2">
        <f>SUMIF(AA454:AA457,"=1470944657",V454:V457)</f>
        <v>0</v>
      </c>
      <c r="AJ459" s="2">
        <f>ROUND(SUMIF(AA454:AA457,"=1470944657",W454:W457),2)</f>
        <v>0</v>
      </c>
      <c r="AK459" s="2">
        <f>ROUND(SUMIF(AA454:AA457,"=1470944657",X454:X457),2)</f>
        <v>8736</v>
      </c>
      <c r="AL459" s="2">
        <f>ROUND(SUMIF(AA454:AA457,"=1470944657",Y454:Y457),2)</f>
        <v>1248</v>
      </c>
      <c r="AM459" s="2"/>
      <c r="AN459" s="2"/>
      <c r="AO459" s="2">
        <f t="shared" ref="AO459:BD459" si="330">ROUND(BX459,2)</f>
        <v>0</v>
      </c>
      <c r="AP459" s="2">
        <f t="shared" si="330"/>
        <v>0</v>
      </c>
      <c r="AQ459" s="2">
        <f t="shared" si="330"/>
        <v>0</v>
      </c>
      <c r="AR459" s="2">
        <f t="shared" si="330"/>
        <v>30366.94</v>
      </c>
      <c r="AS459" s="2">
        <f t="shared" si="330"/>
        <v>0</v>
      </c>
      <c r="AT459" s="2">
        <f t="shared" si="330"/>
        <v>0</v>
      </c>
      <c r="AU459" s="2">
        <f t="shared" si="330"/>
        <v>30366.94</v>
      </c>
      <c r="AV459" s="2">
        <f t="shared" si="330"/>
        <v>0</v>
      </c>
      <c r="AW459" s="2">
        <f t="shared" si="330"/>
        <v>0</v>
      </c>
      <c r="AX459" s="2">
        <f t="shared" si="330"/>
        <v>0</v>
      </c>
      <c r="AY459" s="2">
        <f t="shared" si="330"/>
        <v>0</v>
      </c>
      <c r="AZ459" s="2">
        <f t="shared" si="330"/>
        <v>0</v>
      </c>
      <c r="BA459" s="2">
        <f t="shared" si="330"/>
        <v>0</v>
      </c>
      <c r="BB459" s="2">
        <f t="shared" si="330"/>
        <v>0</v>
      </c>
      <c r="BC459" s="2">
        <f t="shared" si="330"/>
        <v>0</v>
      </c>
      <c r="BD459" s="2">
        <f t="shared" si="330"/>
        <v>0</v>
      </c>
      <c r="BE459" s="2"/>
      <c r="BF459" s="2"/>
      <c r="BG459" s="2"/>
      <c r="BH459" s="2"/>
      <c r="BI459" s="2"/>
      <c r="BJ459" s="2"/>
      <c r="BK459" s="2"/>
      <c r="BL459" s="2"/>
      <c r="BM459" s="2"/>
      <c r="BN459" s="2"/>
      <c r="BO459" s="2"/>
      <c r="BP459" s="2"/>
      <c r="BQ459" s="2"/>
      <c r="BR459" s="2"/>
      <c r="BS459" s="2"/>
      <c r="BT459" s="2"/>
      <c r="BU459" s="2"/>
      <c r="BV459" s="2"/>
      <c r="BW459" s="2"/>
      <c r="BX459" s="2">
        <f>ROUND(SUMIF(AA454:AA457,"=1470944657",FQ454:FQ457),2)</f>
        <v>0</v>
      </c>
      <c r="BY459" s="2">
        <f>ROUND(SUMIF(AA454:AA457,"=1470944657",FR454:FR457),2)</f>
        <v>0</v>
      </c>
      <c r="BZ459" s="2">
        <f>ROUND(SUMIF(AA454:AA457,"=1470944657",GL454:GL457),2)</f>
        <v>0</v>
      </c>
      <c r="CA459" s="2">
        <f>ROUND(SUMIF(AA454:AA457,"=1470944657",GM454:GM457),2)</f>
        <v>30366.94</v>
      </c>
      <c r="CB459" s="2">
        <f>ROUND(SUMIF(AA454:AA457,"=1470944657",GN454:GN457),2)</f>
        <v>0</v>
      </c>
      <c r="CC459" s="2">
        <f>ROUND(SUMIF(AA454:AA457,"=1470944657",GO454:GO457),2)</f>
        <v>0</v>
      </c>
      <c r="CD459" s="2">
        <f>ROUND(SUMIF(AA454:AA457,"=1470944657",GP454:GP457),2)</f>
        <v>30366.94</v>
      </c>
      <c r="CE459" s="2">
        <f>AC459-BX459</f>
        <v>0</v>
      </c>
      <c r="CF459" s="2">
        <f>AC459-BY459</f>
        <v>0</v>
      </c>
      <c r="CG459" s="2">
        <f>BX459-BZ459</f>
        <v>0</v>
      </c>
      <c r="CH459" s="2">
        <f>AC459-BX459-BY459+BZ459</f>
        <v>0</v>
      </c>
      <c r="CI459" s="2">
        <f>BY459-BZ459</f>
        <v>0</v>
      </c>
      <c r="CJ459" s="2">
        <f>ROUND(SUMIF(AA454:AA457,"=1470944657",GX454:GX457),2)</f>
        <v>0</v>
      </c>
      <c r="CK459" s="2">
        <f>ROUND(SUMIF(AA454:AA457,"=1470944657",GY454:GY457),2)</f>
        <v>0</v>
      </c>
      <c r="CL459" s="2">
        <f>ROUND(SUMIF(AA454:AA457,"=1470944657",GZ454:GZ457),2)</f>
        <v>0</v>
      </c>
      <c r="CM459" s="2">
        <f>ROUND(SUMIF(AA454:AA457,"=1470944657",HD454:HD457),2)</f>
        <v>0</v>
      </c>
      <c r="CN459" s="2"/>
      <c r="CO459" s="2"/>
      <c r="CP459" s="2"/>
      <c r="CQ459" s="2"/>
      <c r="CR459" s="2"/>
      <c r="CS459" s="2"/>
      <c r="CT459" s="2"/>
      <c r="CU459" s="2"/>
      <c r="CV459" s="2"/>
      <c r="CW459" s="2"/>
      <c r="CX459" s="2"/>
      <c r="CY459" s="2"/>
      <c r="CZ459" s="2"/>
      <c r="DA459" s="2"/>
      <c r="DB459" s="2"/>
      <c r="DC459" s="2"/>
      <c r="DD459" s="2"/>
      <c r="DE459" s="2"/>
      <c r="DF459" s="2"/>
      <c r="DG459" s="3"/>
      <c r="DH459" s="3"/>
      <c r="DI459" s="3"/>
      <c r="DJ459" s="3"/>
      <c r="DK459" s="3"/>
      <c r="DL459" s="3"/>
      <c r="DM459" s="3"/>
      <c r="DN459" s="3"/>
      <c r="DO459" s="3"/>
      <c r="DP459" s="3"/>
      <c r="DQ459" s="3"/>
      <c r="DR459" s="3"/>
      <c r="DS459" s="3"/>
      <c r="DT459" s="3"/>
      <c r="DU459" s="3"/>
      <c r="DV459" s="3"/>
      <c r="DW459" s="3"/>
      <c r="DX459" s="3"/>
      <c r="DY459" s="3"/>
      <c r="DZ459" s="3"/>
      <c r="EA459" s="3"/>
      <c r="EB459" s="3"/>
      <c r="EC459" s="3"/>
      <c r="ED459" s="3"/>
      <c r="EE459" s="3"/>
      <c r="EF459" s="3"/>
      <c r="EG459" s="3"/>
      <c r="EH459" s="3"/>
      <c r="EI459" s="3"/>
      <c r="EJ459" s="3"/>
      <c r="EK459" s="3"/>
      <c r="EL459" s="3"/>
      <c r="EM459" s="3"/>
      <c r="EN459" s="3"/>
      <c r="EO459" s="3"/>
      <c r="EP459" s="3"/>
      <c r="EQ459" s="3"/>
      <c r="ER459" s="3"/>
      <c r="ES459" s="3"/>
      <c r="ET459" s="3"/>
      <c r="EU459" s="3"/>
      <c r="EV459" s="3"/>
      <c r="EW459" s="3"/>
      <c r="EX459" s="3"/>
      <c r="EY459" s="3"/>
      <c r="EZ459" s="3"/>
      <c r="FA459" s="3"/>
      <c r="FB459" s="3"/>
      <c r="FC459" s="3"/>
      <c r="FD459" s="3"/>
      <c r="FE459" s="3"/>
      <c r="FF459" s="3"/>
      <c r="FG459" s="3"/>
      <c r="FH459" s="3"/>
      <c r="FI459" s="3"/>
      <c r="FJ459" s="3"/>
      <c r="FK459" s="3"/>
      <c r="FL459" s="3"/>
      <c r="FM459" s="3"/>
      <c r="FN459" s="3"/>
      <c r="FO459" s="3"/>
      <c r="FP459" s="3"/>
      <c r="FQ459" s="3"/>
      <c r="FR459" s="3"/>
      <c r="FS459" s="3"/>
      <c r="FT459" s="3"/>
      <c r="FU459" s="3"/>
      <c r="FV459" s="3"/>
      <c r="FW459" s="3"/>
      <c r="FX459" s="3"/>
      <c r="FY459" s="3"/>
      <c r="FZ459" s="3"/>
      <c r="GA459" s="3"/>
      <c r="GB459" s="3"/>
      <c r="GC459" s="3"/>
      <c r="GD459" s="3"/>
      <c r="GE459" s="3"/>
      <c r="GF459" s="3"/>
      <c r="GG459" s="3"/>
      <c r="GH459" s="3"/>
      <c r="GI459" s="3"/>
      <c r="GJ459" s="3"/>
      <c r="GK459" s="3"/>
      <c r="GL459" s="3"/>
      <c r="GM459" s="3"/>
      <c r="GN459" s="3"/>
      <c r="GO459" s="3"/>
      <c r="GP459" s="3"/>
      <c r="GQ459" s="3"/>
      <c r="GR459" s="3"/>
      <c r="GS459" s="3"/>
      <c r="GT459" s="3"/>
      <c r="GU459" s="3"/>
      <c r="GV459" s="3"/>
      <c r="GW459" s="3"/>
      <c r="GX459" s="3">
        <v>0</v>
      </c>
    </row>
    <row r="461" spans="1:245" x14ac:dyDescent="0.2">
      <c r="A461" s="4">
        <v>50</v>
      </c>
      <c r="B461" s="4">
        <v>0</v>
      </c>
      <c r="C461" s="4">
        <v>0</v>
      </c>
      <c r="D461" s="4">
        <v>1</v>
      </c>
      <c r="E461" s="4">
        <v>201</v>
      </c>
      <c r="F461" s="4">
        <f>ROUND(Source!O459,O461)</f>
        <v>17170.8</v>
      </c>
      <c r="G461" s="4" t="s">
        <v>64</v>
      </c>
      <c r="H461" s="4" t="s">
        <v>65</v>
      </c>
      <c r="I461" s="4"/>
      <c r="J461" s="4"/>
      <c r="K461" s="4">
        <v>201</v>
      </c>
      <c r="L461" s="4">
        <v>1</v>
      </c>
      <c r="M461" s="4">
        <v>3</v>
      </c>
      <c r="N461" s="4" t="s">
        <v>3</v>
      </c>
      <c r="O461" s="4">
        <v>2</v>
      </c>
      <c r="P461" s="4"/>
      <c r="Q461" s="4"/>
      <c r="R461" s="4"/>
      <c r="S461" s="4"/>
      <c r="T461" s="4"/>
      <c r="U461" s="4"/>
      <c r="V461" s="4"/>
      <c r="W461" s="4">
        <v>17170.8</v>
      </c>
      <c r="X461" s="4">
        <v>1</v>
      </c>
      <c r="Y461" s="4">
        <v>17170.8</v>
      </c>
      <c r="Z461" s="4"/>
      <c r="AA461" s="4"/>
      <c r="AB461" s="4"/>
    </row>
    <row r="462" spans="1:245" x14ac:dyDescent="0.2">
      <c r="A462" s="4">
        <v>50</v>
      </c>
      <c r="B462" s="4">
        <v>0</v>
      </c>
      <c r="C462" s="4">
        <v>0</v>
      </c>
      <c r="D462" s="4">
        <v>1</v>
      </c>
      <c r="E462" s="4">
        <v>202</v>
      </c>
      <c r="F462" s="4">
        <f>ROUND(Source!P459,O462)</f>
        <v>0</v>
      </c>
      <c r="G462" s="4" t="s">
        <v>66</v>
      </c>
      <c r="H462" s="4" t="s">
        <v>67</v>
      </c>
      <c r="I462" s="4"/>
      <c r="J462" s="4"/>
      <c r="K462" s="4">
        <v>202</v>
      </c>
      <c r="L462" s="4">
        <v>2</v>
      </c>
      <c r="M462" s="4">
        <v>3</v>
      </c>
      <c r="N462" s="4" t="s">
        <v>3</v>
      </c>
      <c r="O462" s="4">
        <v>2</v>
      </c>
      <c r="P462" s="4"/>
      <c r="Q462" s="4"/>
      <c r="R462" s="4"/>
      <c r="S462" s="4"/>
      <c r="T462" s="4"/>
      <c r="U462" s="4"/>
      <c r="V462" s="4"/>
      <c r="W462" s="4">
        <v>0</v>
      </c>
      <c r="X462" s="4">
        <v>1</v>
      </c>
      <c r="Y462" s="4">
        <v>0</v>
      </c>
      <c r="Z462" s="4"/>
      <c r="AA462" s="4"/>
      <c r="AB462" s="4"/>
    </row>
    <row r="463" spans="1:245" x14ac:dyDescent="0.2">
      <c r="A463" s="4">
        <v>50</v>
      </c>
      <c r="B463" s="4">
        <v>0</v>
      </c>
      <c r="C463" s="4">
        <v>0</v>
      </c>
      <c r="D463" s="4">
        <v>1</v>
      </c>
      <c r="E463" s="4">
        <v>222</v>
      </c>
      <c r="F463" s="4">
        <f>ROUND(Source!AO459,O463)</f>
        <v>0</v>
      </c>
      <c r="G463" s="4" t="s">
        <v>68</v>
      </c>
      <c r="H463" s="4" t="s">
        <v>69</v>
      </c>
      <c r="I463" s="4"/>
      <c r="J463" s="4"/>
      <c r="K463" s="4">
        <v>222</v>
      </c>
      <c r="L463" s="4">
        <v>3</v>
      </c>
      <c r="M463" s="4">
        <v>3</v>
      </c>
      <c r="N463" s="4" t="s">
        <v>3</v>
      </c>
      <c r="O463" s="4">
        <v>2</v>
      </c>
      <c r="P463" s="4"/>
      <c r="Q463" s="4"/>
      <c r="R463" s="4"/>
      <c r="S463" s="4"/>
      <c r="T463" s="4"/>
      <c r="U463" s="4"/>
      <c r="V463" s="4"/>
      <c r="W463" s="4">
        <v>0</v>
      </c>
      <c r="X463" s="4">
        <v>1</v>
      </c>
      <c r="Y463" s="4">
        <v>0</v>
      </c>
      <c r="Z463" s="4"/>
      <c r="AA463" s="4"/>
      <c r="AB463" s="4"/>
    </row>
    <row r="464" spans="1:245" x14ac:dyDescent="0.2">
      <c r="A464" s="4">
        <v>50</v>
      </c>
      <c r="B464" s="4">
        <v>0</v>
      </c>
      <c r="C464" s="4">
        <v>0</v>
      </c>
      <c r="D464" s="4">
        <v>1</v>
      </c>
      <c r="E464" s="4">
        <v>225</v>
      </c>
      <c r="F464" s="4">
        <f>ROUND(Source!AV459,O464)</f>
        <v>0</v>
      </c>
      <c r="G464" s="4" t="s">
        <v>70</v>
      </c>
      <c r="H464" s="4" t="s">
        <v>71</v>
      </c>
      <c r="I464" s="4"/>
      <c r="J464" s="4"/>
      <c r="K464" s="4">
        <v>225</v>
      </c>
      <c r="L464" s="4">
        <v>4</v>
      </c>
      <c r="M464" s="4">
        <v>3</v>
      </c>
      <c r="N464" s="4" t="s">
        <v>3</v>
      </c>
      <c r="O464" s="4">
        <v>2</v>
      </c>
      <c r="P464" s="4"/>
      <c r="Q464" s="4"/>
      <c r="R464" s="4"/>
      <c r="S464" s="4"/>
      <c r="T464" s="4"/>
      <c r="U464" s="4"/>
      <c r="V464" s="4"/>
      <c r="W464" s="4">
        <v>0</v>
      </c>
      <c r="X464" s="4">
        <v>1</v>
      </c>
      <c r="Y464" s="4">
        <v>0</v>
      </c>
      <c r="Z464" s="4"/>
      <c r="AA464" s="4"/>
      <c r="AB464" s="4"/>
    </row>
    <row r="465" spans="1:28" x14ac:dyDescent="0.2">
      <c r="A465" s="4">
        <v>50</v>
      </c>
      <c r="B465" s="4">
        <v>0</v>
      </c>
      <c r="C465" s="4">
        <v>0</v>
      </c>
      <c r="D465" s="4">
        <v>1</v>
      </c>
      <c r="E465" s="4">
        <v>226</v>
      </c>
      <c r="F465" s="4">
        <f>ROUND(Source!AW459,O465)</f>
        <v>0</v>
      </c>
      <c r="G465" s="4" t="s">
        <v>72</v>
      </c>
      <c r="H465" s="4" t="s">
        <v>73</v>
      </c>
      <c r="I465" s="4"/>
      <c r="J465" s="4"/>
      <c r="K465" s="4">
        <v>226</v>
      </c>
      <c r="L465" s="4">
        <v>5</v>
      </c>
      <c r="M465" s="4">
        <v>3</v>
      </c>
      <c r="N465" s="4" t="s">
        <v>3</v>
      </c>
      <c r="O465" s="4">
        <v>2</v>
      </c>
      <c r="P465" s="4"/>
      <c r="Q465" s="4"/>
      <c r="R465" s="4"/>
      <c r="S465" s="4"/>
      <c r="T465" s="4"/>
      <c r="U465" s="4"/>
      <c r="V465" s="4"/>
      <c r="W465" s="4">
        <v>0</v>
      </c>
      <c r="X465" s="4">
        <v>1</v>
      </c>
      <c r="Y465" s="4">
        <v>0</v>
      </c>
      <c r="Z465" s="4"/>
      <c r="AA465" s="4"/>
      <c r="AB465" s="4"/>
    </row>
    <row r="466" spans="1:28" x14ac:dyDescent="0.2">
      <c r="A466" s="4">
        <v>50</v>
      </c>
      <c r="B466" s="4">
        <v>0</v>
      </c>
      <c r="C466" s="4">
        <v>0</v>
      </c>
      <c r="D466" s="4">
        <v>1</v>
      </c>
      <c r="E466" s="4">
        <v>227</v>
      </c>
      <c r="F466" s="4">
        <f>ROUND(Source!AX459,O466)</f>
        <v>0</v>
      </c>
      <c r="G466" s="4" t="s">
        <v>74</v>
      </c>
      <c r="H466" s="4" t="s">
        <v>75</v>
      </c>
      <c r="I466" s="4"/>
      <c r="J466" s="4"/>
      <c r="K466" s="4">
        <v>227</v>
      </c>
      <c r="L466" s="4">
        <v>6</v>
      </c>
      <c r="M466" s="4">
        <v>3</v>
      </c>
      <c r="N466" s="4" t="s">
        <v>3</v>
      </c>
      <c r="O466" s="4">
        <v>2</v>
      </c>
      <c r="P466" s="4"/>
      <c r="Q466" s="4"/>
      <c r="R466" s="4"/>
      <c r="S466" s="4"/>
      <c r="T466" s="4"/>
      <c r="U466" s="4"/>
      <c r="V466" s="4"/>
      <c r="W466" s="4">
        <v>0</v>
      </c>
      <c r="X466" s="4">
        <v>1</v>
      </c>
      <c r="Y466" s="4">
        <v>0</v>
      </c>
      <c r="Z466" s="4"/>
      <c r="AA466" s="4"/>
      <c r="AB466" s="4"/>
    </row>
    <row r="467" spans="1:28" x14ac:dyDescent="0.2">
      <c r="A467" s="4">
        <v>50</v>
      </c>
      <c r="B467" s="4">
        <v>0</v>
      </c>
      <c r="C467" s="4">
        <v>0</v>
      </c>
      <c r="D467" s="4">
        <v>1</v>
      </c>
      <c r="E467" s="4">
        <v>228</v>
      </c>
      <c r="F467" s="4">
        <f>ROUND(Source!AY459,O467)</f>
        <v>0</v>
      </c>
      <c r="G467" s="4" t="s">
        <v>76</v>
      </c>
      <c r="H467" s="4" t="s">
        <v>77</v>
      </c>
      <c r="I467" s="4"/>
      <c r="J467" s="4"/>
      <c r="K467" s="4">
        <v>228</v>
      </c>
      <c r="L467" s="4">
        <v>7</v>
      </c>
      <c r="M467" s="4">
        <v>3</v>
      </c>
      <c r="N467" s="4" t="s">
        <v>3</v>
      </c>
      <c r="O467" s="4">
        <v>2</v>
      </c>
      <c r="P467" s="4"/>
      <c r="Q467" s="4"/>
      <c r="R467" s="4"/>
      <c r="S467" s="4"/>
      <c r="T467" s="4"/>
      <c r="U467" s="4"/>
      <c r="V467" s="4"/>
      <c r="W467" s="4">
        <v>0</v>
      </c>
      <c r="X467" s="4">
        <v>1</v>
      </c>
      <c r="Y467" s="4">
        <v>0</v>
      </c>
      <c r="Z467" s="4"/>
      <c r="AA467" s="4"/>
      <c r="AB467" s="4"/>
    </row>
    <row r="468" spans="1:28" x14ac:dyDescent="0.2">
      <c r="A468" s="4">
        <v>50</v>
      </c>
      <c r="B468" s="4">
        <v>0</v>
      </c>
      <c r="C468" s="4">
        <v>0</v>
      </c>
      <c r="D468" s="4">
        <v>1</v>
      </c>
      <c r="E468" s="4">
        <v>216</v>
      </c>
      <c r="F468" s="4">
        <f>ROUND(Source!AP459,O468)</f>
        <v>0</v>
      </c>
      <c r="G468" s="4" t="s">
        <v>78</v>
      </c>
      <c r="H468" s="4" t="s">
        <v>79</v>
      </c>
      <c r="I468" s="4"/>
      <c r="J468" s="4"/>
      <c r="K468" s="4">
        <v>216</v>
      </c>
      <c r="L468" s="4">
        <v>8</v>
      </c>
      <c r="M468" s="4">
        <v>3</v>
      </c>
      <c r="N468" s="4" t="s">
        <v>3</v>
      </c>
      <c r="O468" s="4">
        <v>2</v>
      </c>
      <c r="P468" s="4"/>
      <c r="Q468" s="4"/>
      <c r="R468" s="4"/>
      <c r="S468" s="4"/>
      <c r="T468" s="4"/>
      <c r="U468" s="4"/>
      <c r="V468" s="4"/>
      <c r="W468" s="4">
        <v>0</v>
      </c>
      <c r="X468" s="4">
        <v>1</v>
      </c>
      <c r="Y468" s="4">
        <v>0</v>
      </c>
      <c r="Z468" s="4"/>
      <c r="AA468" s="4"/>
      <c r="AB468" s="4"/>
    </row>
    <row r="469" spans="1:28" x14ac:dyDescent="0.2">
      <c r="A469" s="4">
        <v>50</v>
      </c>
      <c r="B469" s="4">
        <v>0</v>
      </c>
      <c r="C469" s="4">
        <v>0</v>
      </c>
      <c r="D469" s="4">
        <v>1</v>
      </c>
      <c r="E469" s="4">
        <v>223</v>
      </c>
      <c r="F469" s="4">
        <f>ROUND(Source!AQ459,O469)</f>
        <v>0</v>
      </c>
      <c r="G469" s="4" t="s">
        <v>80</v>
      </c>
      <c r="H469" s="4" t="s">
        <v>81</v>
      </c>
      <c r="I469" s="4"/>
      <c r="J469" s="4"/>
      <c r="K469" s="4">
        <v>223</v>
      </c>
      <c r="L469" s="4">
        <v>9</v>
      </c>
      <c r="M469" s="4">
        <v>3</v>
      </c>
      <c r="N469" s="4" t="s">
        <v>3</v>
      </c>
      <c r="O469" s="4">
        <v>2</v>
      </c>
      <c r="P469" s="4"/>
      <c r="Q469" s="4"/>
      <c r="R469" s="4"/>
      <c r="S469" s="4"/>
      <c r="T469" s="4"/>
      <c r="U469" s="4"/>
      <c r="V469" s="4"/>
      <c r="W469" s="4">
        <v>0</v>
      </c>
      <c r="X469" s="4">
        <v>1</v>
      </c>
      <c r="Y469" s="4">
        <v>0</v>
      </c>
      <c r="Z469" s="4"/>
      <c r="AA469" s="4"/>
      <c r="AB469" s="4"/>
    </row>
    <row r="470" spans="1:28" x14ac:dyDescent="0.2">
      <c r="A470" s="4">
        <v>50</v>
      </c>
      <c r="B470" s="4">
        <v>0</v>
      </c>
      <c r="C470" s="4">
        <v>0</v>
      </c>
      <c r="D470" s="4">
        <v>1</v>
      </c>
      <c r="E470" s="4">
        <v>229</v>
      </c>
      <c r="F470" s="4">
        <f>ROUND(Source!AZ459,O470)</f>
        <v>0</v>
      </c>
      <c r="G470" s="4" t="s">
        <v>82</v>
      </c>
      <c r="H470" s="4" t="s">
        <v>83</v>
      </c>
      <c r="I470" s="4"/>
      <c r="J470" s="4"/>
      <c r="K470" s="4">
        <v>229</v>
      </c>
      <c r="L470" s="4">
        <v>10</v>
      </c>
      <c r="M470" s="4">
        <v>3</v>
      </c>
      <c r="N470" s="4" t="s">
        <v>3</v>
      </c>
      <c r="O470" s="4">
        <v>2</v>
      </c>
      <c r="P470" s="4"/>
      <c r="Q470" s="4"/>
      <c r="R470" s="4"/>
      <c r="S470" s="4"/>
      <c r="T470" s="4"/>
      <c r="U470" s="4"/>
      <c r="V470" s="4"/>
      <c r="W470" s="4">
        <v>0</v>
      </c>
      <c r="X470" s="4">
        <v>1</v>
      </c>
      <c r="Y470" s="4">
        <v>0</v>
      </c>
      <c r="Z470" s="4"/>
      <c r="AA470" s="4"/>
      <c r="AB470" s="4"/>
    </row>
    <row r="471" spans="1:28" x14ac:dyDescent="0.2">
      <c r="A471" s="4">
        <v>50</v>
      </c>
      <c r="B471" s="4">
        <v>0</v>
      </c>
      <c r="C471" s="4">
        <v>0</v>
      </c>
      <c r="D471" s="4">
        <v>1</v>
      </c>
      <c r="E471" s="4">
        <v>203</v>
      </c>
      <c r="F471" s="4">
        <f>ROUND(Source!Q459,O471)</f>
        <v>4690.8</v>
      </c>
      <c r="G471" s="4" t="s">
        <v>84</v>
      </c>
      <c r="H471" s="4" t="s">
        <v>85</v>
      </c>
      <c r="I471" s="4"/>
      <c r="J471" s="4"/>
      <c r="K471" s="4">
        <v>203</v>
      </c>
      <c r="L471" s="4">
        <v>11</v>
      </c>
      <c r="M471" s="4">
        <v>3</v>
      </c>
      <c r="N471" s="4" t="s">
        <v>3</v>
      </c>
      <c r="O471" s="4">
        <v>2</v>
      </c>
      <c r="P471" s="4"/>
      <c r="Q471" s="4"/>
      <c r="R471" s="4"/>
      <c r="S471" s="4"/>
      <c r="T471" s="4"/>
      <c r="U471" s="4"/>
      <c r="V471" s="4"/>
      <c r="W471" s="4">
        <v>4690.8</v>
      </c>
      <c r="X471" s="4">
        <v>1</v>
      </c>
      <c r="Y471" s="4">
        <v>4690.8</v>
      </c>
      <c r="Z471" s="4"/>
      <c r="AA471" s="4"/>
      <c r="AB471" s="4"/>
    </row>
    <row r="472" spans="1:28" x14ac:dyDescent="0.2">
      <c r="A472" s="4">
        <v>50</v>
      </c>
      <c r="B472" s="4">
        <v>0</v>
      </c>
      <c r="C472" s="4">
        <v>0</v>
      </c>
      <c r="D472" s="4">
        <v>1</v>
      </c>
      <c r="E472" s="4">
        <v>231</v>
      </c>
      <c r="F472" s="4">
        <f>ROUND(Source!BB459,O472)</f>
        <v>0</v>
      </c>
      <c r="G472" s="4" t="s">
        <v>86</v>
      </c>
      <c r="H472" s="4" t="s">
        <v>87</v>
      </c>
      <c r="I472" s="4"/>
      <c r="J472" s="4"/>
      <c r="K472" s="4">
        <v>231</v>
      </c>
      <c r="L472" s="4">
        <v>12</v>
      </c>
      <c r="M472" s="4">
        <v>3</v>
      </c>
      <c r="N472" s="4" t="s">
        <v>3</v>
      </c>
      <c r="O472" s="4">
        <v>2</v>
      </c>
      <c r="P472" s="4"/>
      <c r="Q472" s="4"/>
      <c r="R472" s="4"/>
      <c r="S472" s="4"/>
      <c r="T472" s="4"/>
      <c r="U472" s="4"/>
      <c r="V472" s="4"/>
      <c r="W472" s="4">
        <v>0</v>
      </c>
      <c r="X472" s="4">
        <v>1</v>
      </c>
      <c r="Y472" s="4">
        <v>0</v>
      </c>
      <c r="Z472" s="4"/>
      <c r="AA472" s="4"/>
      <c r="AB472" s="4"/>
    </row>
    <row r="473" spans="1:28" x14ac:dyDescent="0.2">
      <c r="A473" s="4">
        <v>50</v>
      </c>
      <c r="B473" s="4">
        <v>0</v>
      </c>
      <c r="C473" s="4">
        <v>0</v>
      </c>
      <c r="D473" s="4">
        <v>1</v>
      </c>
      <c r="E473" s="4">
        <v>204</v>
      </c>
      <c r="F473" s="4">
        <f>ROUND(Source!R459,O473)</f>
        <v>2974.2</v>
      </c>
      <c r="G473" s="4" t="s">
        <v>88</v>
      </c>
      <c r="H473" s="4" t="s">
        <v>89</v>
      </c>
      <c r="I473" s="4"/>
      <c r="J473" s="4"/>
      <c r="K473" s="4">
        <v>204</v>
      </c>
      <c r="L473" s="4">
        <v>13</v>
      </c>
      <c r="M473" s="4">
        <v>3</v>
      </c>
      <c r="N473" s="4" t="s">
        <v>3</v>
      </c>
      <c r="O473" s="4">
        <v>2</v>
      </c>
      <c r="P473" s="4"/>
      <c r="Q473" s="4"/>
      <c r="R473" s="4"/>
      <c r="S473" s="4"/>
      <c r="T473" s="4"/>
      <c r="U473" s="4"/>
      <c r="V473" s="4"/>
      <c r="W473" s="4">
        <v>2974.2</v>
      </c>
      <c r="X473" s="4">
        <v>1</v>
      </c>
      <c r="Y473" s="4">
        <v>2974.2</v>
      </c>
      <c r="Z473" s="4"/>
      <c r="AA473" s="4"/>
      <c r="AB473" s="4"/>
    </row>
    <row r="474" spans="1:28" x14ac:dyDescent="0.2">
      <c r="A474" s="4">
        <v>50</v>
      </c>
      <c r="B474" s="4">
        <v>0</v>
      </c>
      <c r="C474" s="4">
        <v>0</v>
      </c>
      <c r="D474" s="4">
        <v>1</v>
      </c>
      <c r="E474" s="4">
        <v>205</v>
      </c>
      <c r="F474" s="4">
        <f>ROUND(Source!S459,O474)</f>
        <v>12480</v>
      </c>
      <c r="G474" s="4" t="s">
        <v>90</v>
      </c>
      <c r="H474" s="4" t="s">
        <v>91</v>
      </c>
      <c r="I474" s="4"/>
      <c r="J474" s="4"/>
      <c r="K474" s="4">
        <v>205</v>
      </c>
      <c r="L474" s="4">
        <v>14</v>
      </c>
      <c r="M474" s="4">
        <v>3</v>
      </c>
      <c r="N474" s="4" t="s">
        <v>3</v>
      </c>
      <c r="O474" s="4">
        <v>2</v>
      </c>
      <c r="P474" s="4"/>
      <c r="Q474" s="4"/>
      <c r="R474" s="4"/>
      <c r="S474" s="4"/>
      <c r="T474" s="4"/>
      <c r="U474" s="4"/>
      <c r="V474" s="4"/>
      <c r="W474" s="4">
        <v>12480</v>
      </c>
      <c r="X474" s="4">
        <v>1</v>
      </c>
      <c r="Y474" s="4">
        <v>12480</v>
      </c>
      <c r="Z474" s="4"/>
      <c r="AA474" s="4"/>
      <c r="AB474" s="4"/>
    </row>
    <row r="475" spans="1:28" x14ac:dyDescent="0.2">
      <c r="A475" s="4">
        <v>50</v>
      </c>
      <c r="B475" s="4">
        <v>0</v>
      </c>
      <c r="C475" s="4">
        <v>0</v>
      </c>
      <c r="D475" s="4">
        <v>1</v>
      </c>
      <c r="E475" s="4">
        <v>232</v>
      </c>
      <c r="F475" s="4">
        <f>ROUND(Source!BC459,O475)</f>
        <v>0</v>
      </c>
      <c r="G475" s="4" t="s">
        <v>92</v>
      </c>
      <c r="H475" s="4" t="s">
        <v>93</v>
      </c>
      <c r="I475" s="4"/>
      <c r="J475" s="4"/>
      <c r="K475" s="4">
        <v>232</v>
      </c>
      <c r="L475" s="4">
        <v>15</v>
      </c>
      <c r="M475" s="4">
        <v>3</v>
      </c>
      <c r="N475" s="4" t="s">
        <v>3</v>
      </c>
      <c r="O475" s="4">
        <v>2</v>
      </c>
      <c r="P475" s="4"/>
      <c r="Q475" s="4"/>
      <c r="R475" s="4"/>
      <c r="S475" s="4"/>
      <c r="T475" s="4"/>
      <c r="U475" s="4"/>
      <c r="V475" s="4"/>
      <c r="W475" s="4">
        <v>0</v>
      </c>
      <c r="X475" s="4">
        <v>1</v>
      </c>
      <c r="Y475" s="4">
        <v>0</v>
      </c>
      <c r="Z475" s="4"/>
      <c r="AA475" s="4"/>
      <c r="AB475" s="4"/>
    </row>
    <row r="476" spans="1:28" x14ac:dyDescent="0.2">
      <c r="A476" s="4">
        <v>50</v>
      </c>
      <c r="B476" s="4">
        <v>0</v>
      </c>
      <c r="C476" s="4">
        <v>0</v>
      </c>
      <c r="D476" s="4">
        <v>1</v>
      </c>
      <c r="E476" s="4">
        <v>214</v>
      </c>
      <c r="F476" s="4">
        <f>ROUND(Source!AS459,O476)</f>
        <v>0</v>
      </c>
      <c r="G476" s="4" t="s">
        <v>94</v>
      </c>
      <c r="H476" s="4" t="s">
        <v>95</v>
      </c>
      <c r="I476" s="4"/>
      <c r="J476" s="4"/>
      <c r="K476" s="4">
        <v>214</v>
      </c>
      <c r="L476" s="4">
        <v>16</v>
      </c>
      <c r="M476" s="4">
        <v>3</v>
      </c>
      <c r="N476" s="4" t="s">
        <v>3</v>
      </c>
      <c r="O476" s="4">
        <v>2</v>
      </c>
      <c r="P476" s="4"/>
      <c r="Q476" s="4"/>
      <c r="R476" s="4"/>
      <c r="S476" s="4"/>
      <c r="T476" s="4"/>
      <c r="U476" s="4"/>
      <c r="V476" s="4"/>
      <c r="W476" s="4">
        <v>0</v>
      </c>
      <c r="X476" s="4">
        <v>1</v>
      </c>
      <c r="Y476" s="4">
        <v>0</v>
      </c>
      <c r="Z476" s="4"/>
      <c r="AA476" s="4"/>
      <c r="AB476" s="4"/>
    </row>
    <row r="477" spans="1:28" x14ac:dyDescent="0.2">
      <c r="A477" s="4">
        <v>50</v>
      </c>
      <c r="B477" s="4">
        <v>0</v>
      </c>
      <c r="C477" s="4">
        <v>0</v>
      </c>
      <c r="D477" s="4">
        <v>1</v>
      </c>
      <c r="E477" s="4">
        <v>215</v>
      </c>
      <c r="F477" s="4">
        <f>ROUND(Source!AT459,O477)</f>
        <v>0</v>
      </c>
      <c r="G477" s="4" t="s">
        <v>96</v>
      </c>
      <c r="H477" s="4" t="s">
        <v>97</v>
      </c>
      <c r="I477" s="4"/>
      <c r="J477" s="4"/>
      <c r="K477" s="4">
        <v>215</v>
      </c>
      <c r="L477" s="4">
        <v>17</v>
      </c>
      <c r="M477" s="4">
        <v>3</v>
      </c>
      <c r="N477" s="4" t="s">
        <v>3</v>
      </c>
      <c r="O477" s="4">
        <v>2</v>
      </c>
      <c r="P477" s="4"/>
      <c r="Q477" s="4"/>
      <c r="R477" s="4"/>
      <c r="S477" s="4"/>
      <c r="T477" s="4"/>
      <c r="U477" s="4"/>
      <c r="V477" s="4"/>
      <c r="W477" s="4">
        <v>0</v>
      </c>
      <c r="X477" s="4">
        <v>1</v>
      </c>
      <c r="Y477" s="4">
        <v>0</v>
      </c>
      <c r="Z477" s="4"/>
      <c r="AA477" s="4"/>
      <c r="AB477" s="4"/>
    </row>
    <row r="478" spans="1:28" x14ac:dyDescent="0.2">
      <c r="A478" s="4">
        <v>50</v>
      </c>
      <c r="B478" s="4">
        <v>0</v>
      </c>
      <c r="C478" s="4">
        <v>0</v>
      </c>
      <c r="D478" s="4">
        <v>1</v>
      </c>
      <c r="E478" s="4">
        <v>217</v>
      </c>
      <c r="F478" s="4">
        <f>ROUND(Source!AU459,O478)</f>
        <v>30366.94</v>
      </c>
      <c r="G478" s="4" t="s">
        <v>98</v>
      </c>
      <c r="H478" s="4" t="s">
        <v>99</v>
      </c>
      <c r="I478" s="4"/>
      <c r="J478" s="4"/>
      <c r="K478" s="4">
        <v>217</v>
      </c>
      <c r="L478" s="4">
        <v>18</v>
      </c>
      <c r="M478" s="4">
        <v>3</v>
      </c>
      <c r="N478" s="4" t="s">
        <v>3</v>
      </c>
      <c r="O478" s="4">
        <v>2</v>
      </c>
      <c r="P478" s="4"/>
      <c r="Q478" s="4"/>
      <c r="R478" s="4"/>
      <c r="S478" s="4"/>
      <c r="T478" s="4"/>
      <c r="U478" s="4"/>
      <c r="V478" s="4"/>
      <c r="W478" s="4">
        <v>30366.94</v>
      </c>
      <c r="X478" s="4">
        <v>1</v>
      </c>
      <c r="Y478" s="4">
        <v>30366.94</v>
      </c>
      <c r="Z478" s="4"/>
      <c r="AA478" s="4"/>
      <c r="AB478" s="4"/>
    </row>
    <row r="479" spans="1:28" x14ac:dyDescent="0.2">
      <c r="A479" s="4">
        <v>50</v>
      </c>
      <c r="B479" s="4">
        <v>0</v>
      </c>
      <c r="C479" s="4">
        <v>0</v>
      </c>
      <c r="D479" s="4">
        <v>1</v>
      </c>
      <c r="E479" s="4">
        <v>230</v>
      </c>
      <c r="F479" s="4">
        <f>ROUND(Source!BA459,O479)</f>
        <v>0</v>
      </c>
      <c r="G479" s="4" t="s">
        <v>100</v>
      </c>
      <c r="H479" s="4" t="s">
        <v>101</v>
      </c>
      <c r="I479" s="4"/>
      <c r="J479" s="4"/>
      <c r="K479" s="4">
        <v>230</v>
      </c>
      <c r="L479" s="4">
        <v>19</v>
      </c>
      <c r="M479" s="4">
        <v>3</v>
      </c>
      <c r="N479" s="4" t="s">
        <v>3</v>
      </c>
      <c r="O479" s="4">
        <v>2</v>
      </c>
      <c r="P479" s="4"/>
      <c r="Q479" s="4"/>
      <c r="R479" s="4"/>
      <c r="S479" s="4"/>
      <c r="T479" s="4"/>
      <c r="U479" s="4"/>
      <c r="V479" s="4"/>
      <c r="W479" s="4">
        <v>0</v>
      </c>
      <c r="X479" s="4">
        <v>1</v>
      </c>
      <c r="Y479" s="4">
        <v>0</v>
      </c>
      <c r="Z479" s="4"/>
      <c r="AA479" s="4"/>
      <c r="AB479" s="4"/>
    </row>
    <row r="480" spans="1:28" x14ac:dyDescent="0.2">
      <c r="A480" s="4">
        <v>50</v>
      </c>
      <c r="B480" s="4">
        <v>0</v>
      </c>
      <c r="C480" s="4">
        <v>0</v>
      </c>
      <c r="D480" s="4">
        <v>1</v>
      </c>
      <c r="E480" s="4">
        <v>206</v>
      </c>
      <c r="F480" s="4">
        <f>ROUND(Source!T459,O480)</f>
        <v>0</v>
      </c>
      <c r="G480" s="4" t="s">
        <v>102</v>
      </c>
      <c r="H480" s="4" t="s">
        <v>103</v>
      </c>
      <c r="I480" s="4"/>
      <c r="J480" s="4"/>
      <c r="K480" s="4">
        <v>206</v>
      </c>
      <c r="L480" s="4">
        <v>20</v>
      </c>
      <c r="M480" s="4">
        <v>3</v>
      </c>
      <c r="N480" s="4" t="s">
        <v>3</v>
      </c>
      <c r="O480" s="4">
        <v>2</v>
      </c>
      <c r="P480" s="4"/>
      <c r="Q480" s="4"/>
      <c r="R480" s="4"/>
      <c r="S480" s="4"/>
      <c r="T480" s="4"/>
      <c r="U480" s="4"/>
      <c r="V480" s="4"/>
      <c r="W480" s="4">
        <v>0</v>
      </c>
      <c r="X480" s="4">
        <v>1</v>
      </c>
      <c r="Y480" s="4">
        <v>0</v>
      </c>
      <c r="Z480" s="4"/>
      <c r="AA480" s="4"/>
      <c r="AB480" s="4"/>
    </row>
    <row r="481" spans="1:206" x14ac:dyDescent="0.2">
      <c r="A481" s="4">
        <v>50</v>
      </c>
      <c r="B481" s="4">
        <v>0</v>
      </c>
      <c r="C481" s="4">
        <v>0</v>
      </c>
      <c r="D481" s="4">
        <v>1</v>
      </c>
      <c r="E481" s="4">
        <v>207</v>
      </c>
      <c r="F481" s="4">
        <f>Source!U459</f>
        <v>22.2</v>
      </c>
      <c r="G481" s="4" t="s">
        <v>104</v>
      </c>
      <c r="H481" s="4" t="s">
        <v>105</v>
      </c>
      <c r="I481" s="4"/>
      <c r="J481" s="4"/>
      <c r="K481" s="4">
        <v>207</v>
      </c>
      <c r="L481" s="4">
        <v>21</v>
      </c>
      <c r="M481" s="4">
        <v>3</v>
      </c>
      <c r="N481" s="4" t="s">
        <v>3</v>
      </c>
      <c r="O481" s="4">
        <v>-1</v>
      </c>
      <c r="P481" s="4"/>
      <c r="Q481" s="4"/>
      <c r="R481" s="4"/>
      <c r="S481" s="4"/>
      <c r="T481" s="4"/>
      <c r="U481" s="4"/>
      <c r="V481" s="4"/>
      <c r="W481" s="4">
        <v>22.2</v>
      </c>
      <c r="X481" s="4">
        <v>1</v>
      </c>
      <c r="Y481" s="4">
        <v>22.2</v>
      </c>
      <c r="Z481" s="4"/>
      <c r="AA481" s="4"/>
      <c r="AB481" s="4"/>
    </row>
    <row r="482" spans="1:206" x14ac:dyDescent="0.2">
      <c r="A482" s="4">
        <v>50</v>
      </c>
      <c r="B482" s="4">
        <v>0</v>
      </c>
      <c r="C482" s="4">
        <v>0</v>
      </c>
      <c r="D482" s="4">
        <v>1</v>
      </c>
      <c r="E482" s="4">
        <v>208</v>
      </c>
      <c r="F482" s="4">
        <f>Source!V459</f>
        <v>0</v>
      </c>
      <c r="G482" s="4" t="s">
        <v>106</v>
      </c>
      <c r="H482" s="4" t="s">
        <v>107</v>
      </c>
      <c r="I482" s="4"/>
      <c r="J482" s="4"/>
      <c r="K482" s="4">
        <v>208</v>
      </c>
      <c r="L482" s="4">
        <v>22</v>
      </c>
      <c r="M482" s="4">
        <v>3</v>
      </c>
      <c r="N482" s="4" t="s">
        <v>3</v>
      </c>
      <c r="O482" s="4">
        <v>-1</v>
      </c>
      <c r="P482" s="4"/>
      <c r="Q482" s="4"/>
      <c r="R482" s="4"/>
      <c r="S482" s="4"/>
      <c r="T482" s="4"/>
      <c r="U482" s="4"/>
      <c r="V482" s="4"/>
      <c r="W482" s="4">
        <v>0</v>
      </c>
      <c r="X482" s="4">
        <v>1</v>
      </c>
      <c r="Y482" s="4">
        <v>0</v>
      </c>
      <c r="Z482" s="4"/>
      <c r="AA482" s="4"/>
      <c r="AB482" s="4"/>
    </row>
    <row r="483" spans="1:206" x14ac:dyDescent="0.2">
      <c r="A483" s="4">
        <v>50</v>
      </c>
      <c r="B483" s="4">
        <v>0</v>
      </c>
      <c r="C483" s="4">
        <v>0</v>
      </c>
      <c r="D483" s="4">
        <v>1</v>
      </c>
      <c r="E483" s="4">
        <v>209</v>
      </c>
      <c r="F483" s="4">
        <f>ROUND(Source!W459,O483)</f>
        <v>0</v>
      </c>
      <c r="G483" s="4" t="s">
        <v>108</v>
      </c>
      <c r="H483" s="4" t="s">
        <v>109</v>
      </c>
      <c r="I483" s="4"/>
      <c r="J483" s="4"/>
      <c r="K483" s="4">
        <v>209</v>
      </c>
      <c r="L483" s="4">
        <v>23</v>
      </c>
      <c r="M483" s="4">
        <v>3</v>
      </c>
      <c r="N483" s="4" t="s">
        <v>3</v>
      </c>
      <c r="O483" s="4">
        <v>2</v>
      </c>
      <c r="P483" s="4"/>
      <c r="Q483" s="4"/>
      <c r="R483" s="4"/>
      <c r="S483" s="4"/>
      <c r="T483" s="4"/>
      <c r="U483" s="4"/>
      <c r="V483" s="4"/>
      <c r="W483" s="4">
        <v>0</v>
      </c>
      <c r="X483" s="4">
        <v>1</v>
      </c>
      <c r="Y483" s="4">
        <v>0</v>
      </c>
      <c r="Z483" s="4"/>
      <c r="AA483" s="4"/>
      <c r="AB483" s="4"/>
    </row>
    <row r="484" spans="1:206" x14ac:dyDescent="0.2">
      <c r="A484" s="4">
        <v>50</v>
      </c>
      <c r="B484" s="4">
        <v>0</v>
      </c>
      <c r="C484" s="4">
        <v>0</v>
      </c>
      <c r="D484" s="4">
        <v>1</v>
      </c>
      <c r="E484" s="4">
        <v>233</v>
      </c>
      <c r="F484" s="4">
        <f>ROUND(Source!BD459,O484)</f>
        <v>0</v>
      </c>
      <c r="G484" s="4" t="s">
        <v>110</v>
      </c>
      <c r="H484" s="4" t="s">
        <v>111</v>
      </c>
      <c r="I484" s="4"/>
      <c r="J484" s="4"/>
      <c r="K484" s="4">
        <v>233</v>
      </c>
      <c r="L484" s="4">
        <v>24</v>
      </c>
      <c r="M484" s="4">
        <v>3</v>
      </c>
      <c r="N484" s="4" t="s">
        <v>3</v>
      </c>
      <c r="O484" s="4">
        <v>2</v>
      </c>
      <c r="P484" s="4"/>
      <c r="Q484" s="4"/>
      <c r="R484" s="4"/>
      <c r="S484" s="4"/>
      <c r="T484" s="4"/>
      <c r="U484" s="4"/>
      <c r="V484" s="4"/>
      <c r="W484" s="4">
        <v>0</v>
      </c>
      <c r="X484" s="4">
        <v>1</v>
      </c>
      <c r="Y484" s="4">
        <v>0</v>
      </c>
      <c r="Z484" s="4"/>
      <c r="AA484" s="4"/>
      <c r="AB484" s="4"/>
    </row>
    <row r="485" spans="1:206" x14ac:dyDescent="0.2">
      <c r="A485" s="4">
        <v>50</v>
      </c>
      <c r="B485" s="4">
        <v>0</v>
      </c>
      <c r="C485" s="4">
        <v>0</v>
      </c>
      <c r="D485" s="4">
        <v>1</v>
      </c>
      <c r="E485" s="4">
        <v>210</v>
      </c>
      <c r="F485" s="4">
        <f>ROUND(Source!X459,O485)</f>
        <v>8736</v>
      </c>
      <c r="G485" s="4" t="s">
        <v>112</v>
      </c>
      <c r="H485" s="4" t="s">
        <v>113</v>
      </c>
      <c r="I485" s="4"/>
      <c r="J485" s="4"/>
      <c r="K485" s="4">
        <v>210</v>
      </c>
      <c r="L485" s="4">
        <v>25</v>
      </c>
      <c r="M485" s="4">
        <v>3</v>
      </c>
      <c r="N485" s="4" t="s">
        <v>3</v>
      </c>
      <c r="O485" s="4">
        <v>2</v>
      </c>
      <c r="P485" s="4"/>
      <c r="Q485" s="4"/>
      <c r="R485" s="4"/>
      <c r="S485" s="4"/>
      <c r="T485" s="4"/>
      <c r="U485" s="4"/>
      <c r="V485" s="4"/>
      <c r="W485" s="4">
        <v>8736</v>
      </c>
      <c r="X485" s="4">
        <v>1</v>
      </c>
      <c r="Y485" s="4">
        <v>8736</v>
      </c>
      <c r="Z485" s="4"/>
      <c r="AA485" s="4"/>
      <c r="AB485" s="4"/>
    </row>
    <row r="486" spans="1:206" x14ac:dyDescent="0.2">
      <c r="A486" s="4">
        <v>50</v>
      </c>
      <c r="B486" s="4">
        <v>0</v>
      </c>
      <c r="C486" s="4">
        <v>0</v>
      </c>
      <c r="D486" s="4">
        <v>1</v>
      </c>
      <c r="E486" s="4">
        <v>211</v>
      </c>
      <c r="F486" s="4">
        <f>ROUND(Source!Y459,O486)</f>
        <v>1248</v>
      </c>
      <c r="G486" s="4" t="s">
        <v>114</v>
      </c>
      <c r="H486" s="4" t="s">
        <v>115</v>
      </c>
      <c r="I486" s="4"/>
      <c r="J486" s="4"/>
      <c r="K486" s="4">
        <v>211</v>
      </c>
      <c r="L486" s="4">
        <v>26</v>
      </c>
      <c r="M486" s="4">
        <v>3</v>
      </c>
      <c r="N486" s="4" t="s">
        <v>3</v>
      </c>
      <c r="O486" s="4">
        <v>2</v>
      </c>
      <c r="P486" s="4"/>
      <c r="Q486" s="4"/>
      <c r="R486" s="4"/>
      <c r="S486" s="4"/>
      <c r="T486" s="4"/>
      <c r="U486" s="4"/>
      <c r="V486" s="4"/>
      <c r="W486" s="4">
        <v>1248</v>
      </c>
      <c r="X486" s="4">
        <v>1</v>
      </c>
      <c r="Y486" s="4">
        <v>1248</v>
      </c>
      <c r="Z486" s="4"/>
      <c r="AA486" s="4"/>
      <c r="AB486" s="4"/>
    </row>
    <row r="487" spans="1:206" x14ac:dyDescent="0.2">
      <c r="A487" s="4">
        <v>50</v>
      </c>
      <c r="B487" s="4">
        <v>0</v>
      </c>
      <c r="C487" s="4">
        <v>0</v>
      </c>
      <c r="D487" s="4">
        <v>1</v>
      </c>
      <c r="E487" s="4">
        <v>224</v>
      </c>
      <c r="F487" s="4">
        <f>ROUND(Source!AR459,O487)</f>
        <v>30366.94</v>
      </c>
      <c r="G487" s="4" t="s">
        <v>116</v>
      </c>
      <c r="H487" s="4" t="s">
        <v>117</v>
      </c>
      <c r="I487" s="4"/>
      <c r="J487" s="4"/>
      <c r="K487" s="4">
        <v>224</v>
      </c>
      <c r="L487" s="4">
        <v>27</v>
      </c>
      <c r="M487" s="4">
        <v>3</v>
      </c>
      <c r="N487" s="4" t="s">
        <v>3</v>
      </c>
      <c r="O487" s="4">
        <v>2</v>
      </c>
      <c r="P487" s="4"/>
      <c r="Q487" s="4"/>
      <c r="R487" s="4"/>
      <c r="S487" s="4"/>
      <c r="T487" s="4"/>
      <c r="U487" s="4"/>
      <c r="V487" s="4"/>
      <c r="W487" s="4">
        <v>30366.94</v>
      </c>
      <c r="X487" s="4">
        <v>1</v>
      </c>
      <c r="Y487" s="4">
        <v>30366.94</v>
      </c>
      <c r="Z487" s="4"/>
      <c r="AA487" s="4"/>
      <c r="AB487" s="4"/>
    </row>
    <row r="489" spans="1:206" x14ac:dyDescent="0.2">
      <c r="A489" s="1">
        <v>4</v>
      </c>
      <c r="B489" s="1">
        <v>1</v>
      </c>
      <c r="C489" s="1"/>
      <c r="D489" s="1">
        <f>ROW(A651)</f>
        <v>651</v>
      </c>
      <c r="E489" s="1"/>
      <c r="F489" s="1" t="s">
        <v>12</v>
      </c>
      <c r="G489" s="1" t="s">
        <v>368</v>
      </c>
      <c r="H489" s="1" t="s">
        <v>3</v>
      </c>
      <c r="I489" s="1">
        <v>0</v>
      </c>
      <c r="J489" s="1"/>
      <c r="K489" s="1">
        <v>-1</v>
      </c>
      <c r="L489" s="1"/>
      <c r="M489" s="1" t="s">
        <v>3</v>
      </c>
      <c r="N489" s="1"/>
      <c r="O489" s="1"/>
      <c r="P489" s="1"/>
      <c r="Q489" s="1"/>
      <c r="R489" s="1"/>
      <c r="S489" s="1">
        <v>0</v>
      </c>
      <c r="T489" s="1"/>
      <c r="U489" s="1" t="s">
        <v>3</v>
      </c>
      <c r="V489" s="1">
        <v>0</v>
      </c>
      <c r="W489" s="1"/>
      <c r="X489" s="1"/>
      <c r="Y489" s="1"/>
      <c r="Z489" s="1"/>
      <c r="AA489" s="1"/>
      <c r="AB489" s="1" t="s">
        <v>3</v>
      </c>
      <c r="AC489" s="1" t="s">
        <v>3</v>
      </c>
      <c r="AD489" s="1" t="s">
        <v>3</v>
      </c>
      <c r="AE489" s="1" t="s">
        <v>3</v>
      </c>
      <c r="AF489" s="1" t="s">
        <v>3</v>
      </c>
      <c r="AG489" s="1" t="s">
        <v>3</v>
      </c>
      <c r="AH489" s="1"/>
      <c r="AI489" s="1"/>
      <c r="AJ489" s="1"/>
      <c r="AK489" s="1"/>
      <c r="AL489" s="1"/>
      <c r="AM489" s="1"/>
      <c r="AN489" s="1"/>
      <c r="AO489" s="1"/>
      <c r="AP489" s="1" t="s">
        <v>3</v>
      </c>
      <c r="AQ489" s="1" t="s">
        <v>3</v>
      </c>
      <c r="AR489" s="1" t="s">
        <v>3</v>
      </c>
      <c r="AS489" s="1"/>
      <c r="AT489" s="1"/>
      <c r="AU489" s="1"/>
      <c r="AV489" s="1"/>
      <c r="AW489" s="1"/>
      <c r="AX489" s="1"/>
      <c r="AY489" s="1"/>
      <c r="AZ489" s="1" t="s">
        <v>3</v>
      </c>
      <c r="BA489" s="1"/>
      <c r="BB489" s="1" t="s">
        <v>3</v>
      </c>
      <c r="BC489" s="1" t="s">
        <v>3</v>
      </c>
      <c r="BD489" s="1" t="s">
        <v>3</v>
      </c>
      <c r="BE489" s="1" t="s">
        <v>3</v>
      </c>
      <c r="BF489" s="1" t="s">
        <v>3</v>
      </c>
      <c r="BG489" s="1" t="s">
        <v>3</v>
      </c>
      <c r="BH489" s="1" t="s">
        <v>3</v>
      </c>
      <c r="BI489" s="1" t="s">
        <v>3</v>
      </c>
      <c r="BJ489" s="1" t="s">
        <v>3</v>
      </c>
      <c r="BK489" s="1" t="s">
        <v>3</v>
      </c>
      <c r="BL489" s="1" t="s">
        <v>3</v>
      </c>
      <c r="BM489" s="1" t="s">
        <v>3</v>
      </c>
      <c r="BN489" s="1" t="s">
        <v>3</v>
      </c>
      <c r="BO489" s="1" t="s">
        <v>3</v>
      </c>
      <c r="BP489" s="1" t="s">
        <v>3</v>
      </c>
      <c r="BQ489" s="1"/>
      <c r="BR489" s="1"/>
      <c r="BS489" s="1"/>
      <c r="BT489" s="1"/>
      <c r="BU489" s="1"/>
      <c r="BV489" s="1"/>
      <c r="BW489" s="1"/>
      <c r="BX489" s="1">
        <v>0</v>
      </c>
      <c r="BY489" s="1"/>
      <c r="BZ489" s="1"/>
      <c r="CA489" s="1"/>
      <c r="CB489" s="1"/>
      <c r="CC489" s="1"/>
      <c r="CD489" s="1"/>
      <c r="CE489" s="1"/>
      <c r="CF489" s="1"/>
      <c r="CG489" s="1"/>
      <c r="CH489" s="1"/>
      <c r="CI489" s="1"/>
      <c r="CJ489" s="1">
        <v>0</v>
      </c>
    </row>
    <row r="491" spans="1:206" x14ac:dyDescent="0.2">
      <c r="A491" s="2">
        <v>52</v>
      </c>
      <c r="B491" s="2">
        <f t="shared" ref="B491:G491" si="331">B651</f>
        <v>1</v>
      </c>
      <c r="C491" s="2">
        <f t="shared" si="331"/>
        <v>4</v>
      </c>
      <c r="D491" s="2">
        <f t="shared" si="331"/>
        <v>489</v>
      </c>
      <c r="E491" s="2">
        <f t="shared" si="331"/>
        <v>0</v>
      </c>
      <c r="F491" s="2" t="str">
        <f t="shared" si="331"/>
        <v>Новый раздел</v>
      </c>
      <c r="G491" s="2" t="str">
        <f t="shared" si="331"/>
        <v>Системы электроснабжения</v>
      </c>
      <c r="H491" s="2"/>
      <c r="I491" s="2"/>
      <c r="J491" s="2"/>
      <c r="K491" s="2"/>
      <c r="L491" s="2"/>
      <c r="M491" s="2"/>
      <c r="N491" s="2"/>
      <c r="O491" s="2">
        <f t="shared" ref="O491:AT491" si="332">O651</f>
        <v>996952.64</v>
      </c>
      <c r="P491" s="2">
        <f t="shared" si="332"/>
        <v>13222.52</v>
      </c>
      <c r="Q491" s="2">
        <f t="shared" si="332"/>
        <v>3366.06</v>
      </c>
      <c r="R491" s="2">
        <f t="shared" si="332"/>
        <v>2133.29</v>
      </c>
      <c r="S491" s="2">
        <f t="shared" si="332"/>
        <v>980364.06</v>
      </c>
      <c r="T491" s="2">
        <f t="shared" si="332"/>
        <v>0</v>
      </c>
      <c r="U491" s="2">
        <f t="shared" si="332"/>
        <v>1600.62</v>
      </c>
      <c r="V491" s="2">
        <f t="shared" si="332"/>
        <v>0</v>
      </c>
      <c r="W491" s="2">
        <f t="shared" si="332"/>
        <v>0</v>
      </c>
      <c r="X491" s="2">
        <f t="shared" si="332"/>
        <v>686254.81</v>
      </c>
      <c r="Y491" s="2">
        <f t="shared" si="332"/>
        <v>98036.38</v>
      </c>
      <c r="Z491" s="2">
        <f t="shared" si="332"/>
        <v>0</v>
      </c>
      <c r="AA491" s="2">
        <f t="shared" si="332"/>
        <v>0</v>
      </c>
      <c r="AB491" s="2">
        <f t="shared" si="332"/>
        <v>0</v>
      </c>
      <c r="AC491" s="2">
        <f t="shared" si="332"/>
        <v>0</v>
      </c>
      <c r="AD491" s="2">
        <f t="shared" si="332"/>
        <v>0</v>
      </c>
      <c r="AE491" s="2">
        <f t="shared" si="332"/>
        <v>0</v>
      </c>
      <c r="AF491" s="2">
        <f t="shared" si="332"/>
        <v>0</v>
      </c>
      <c r="AG491" s="2">
        <f t="shared" si="332"/>
        <v>0</v>
      </c>
      <c r="AH491" s="2">
        <f t="shared" si="332"/>
        <v>0</v>
      </c>
      <c r="AI491" s="2">
        <f t="shared" si="332"/>
        <v>0</v>
      </c>
      <c r="AJ491" s="2">
        <f t="shared" si="332"/>
        <v>0</v>
      </c>
      <c r="AK491" s="2">
        <f t="shared" si="332"/>
        <v>0</v>
      </c>
      <c r="AL491" s="2">
        <f t="shared" si="332"/>
        <v>0</v>
      </c>
      <c r="AM491" s="2">
        <f t="shared" si="332"/>
        <v>0</v>
      </c>
      <c r="AN491" s="2">
        <f t="shared" si="332"/>
        <v>0</v>
      </c>
      <c r="AO491" s="2">
        <f t="shared" si="332"/>
        <v>0</v>
      </c>
      <c r="AP491" s="2">
        <f t="shared" si="332"/>
        <v>0</v>
      </c>
      <c r="AQ491" s="2">
        <f t="shared" si="332"/>
        <v>0</v>
      </c>
      <c r="AR491" s="2">
        <f t="shared" si="332"/>
        <v>1783547.79</v>
      </c>
      <c r="AS491" s="2">
        <f t="shared" si="332"/>
        <v>0</v>
      </c>
      <c r="AT491" s="2">
        <f t="shared" si="332"/>
        <v>0</v>
      </c>
      <c r="AU491" s="2">
        <f t="shared" ref="AU491:BZ491" si="333">AU651</f>
        <v>1783547.79</v>
      </c>
      <c r="AV491" s="2">
        <f t="shared" si="333"/>
        <v>13222.52</v>
      </c>
      <c r="AW491" s="2">
        <f t="shared" si="333"/>
        <v>13222.52</v>
      </c>
      <c r="AX491" s="2">
        <f t="shared" si="333"/>
        <v>0</v>
      </c>
      <c r="AY491" s="2">
        <f t="shared" si="333"/>
        <v>13222.52</v>
      </c>
      <c r="AZ491" s="2">
        <f t="shared" si="333"/>
        <v>0</v>
      </c>
      <c r="BA491" s="2">
        <f t="shared" si="333"/>
        <v>0</v>
      </c>
      <c r="BB491" s="2">
        <f t="shared" si="333"/>
        <v>0</v>
      </c>
      <c r="BC491" s="2">
        <f t="shared" si="333"/>
        <v>0</v>
      </c>
      <c r="BD491" s="2">
        <f t="shared" si="333"/>
        <v>0</v>
      </c>
      <c r="BE491" s="2">
        <f t="shared" si="333"/>
        <v>0</v>
      </c>
      <c r="BF491" s="2">
        <f t="shared" si="333"/>
        <v>0</v>
      </c>
      <c r="BG491" s="2">
        <f t="shared" si="333"/>
        <v>0</v>
      </c>
      <c r="BH491" s="2">
        <f t="shared" si="333"/>
        <v>0</v>
      </c>
      <c r="BI491" s="2">
        <f t="shared" si="333"/>
        <v>0</v>
      </c>
      <c r="BJ491" s="2">
        <f t="shared" si="333"/>
        <v>0</v>
      </c>
      <c r="BK491" s="2">
        <f t="shared" si="333"/>
        <v>0</v>
      </c>
      <c r="BL491" s="2">
        <f t="shared" si="333"/>
        <v>0</v>
      </c>
      <c r="BM491" s="2">
        <f t="shared" si="333"/>
        <v>0</v>
      </c>
      <c r="BN491" s="2">
        <f t="shared" si="333"/>
        <v>0</v>
      </c>
      <c r="BO491" s="2">
        <f t="shared" si="333"/>
        <v>0</v>
      </c>
      <c r="BP491" s="2">
        <f t="shared" si="333"/>
        <v>0</v>
      </c>
      <c r="BQ491" s="2">
        <f t="shared" si="333"/>
        <v>0</v>
      </c>
      <c r="BR491" s="2">
        <f t="shared" si="333"/>
        <v>0</v>
      </c>
      <c r="BS491" s="2">
        <f t="shared" si="333"/>
        <v>0</v>
      </c>
      <c r="BT491" s="2">
        <f t="shared" si="333"/>
        <v>0</v>
      </c>
      <c r="BU491" s="2">
        <f t="shared" si="333"/>
        <v>0</v>
      </c>
      <c r="BV491" s="2">
        <f t="shared" si="333"/>
        <v>0</v>
      </c>
      <c r="BW491" s="2">
        <f t="shared" si="333"/>
        <v>0</v>
      </c>
      <c r="BX491" s="2">
        <f t="shared" si="333"/>
        <v>0</v>
      </c>
      <c r="BY491" s="2">
        <f t="shared" si="333"/>
        <v>0</v>
      </c>
      <c r="BZ491" s="2">
        <f t="shared" si="333"/>
        <v>0</v>
      </c>
      <c r="CA491" s="2">
        <f t="shared" ref="CA491:DF491" si="334">CA651</f>
        <v>0</v>
      </c>
      <c r="CB491" s="2">
        <f t="shared" si="334"/>
        <v>0</v>
      </c>
      <c r="CC491" s="2">
        <f t="shared" si="334"/>
        <v>0</v>
      </c>
      <c r="CD491" s="2">
        <f t="shared" si="334"/>
        <v>0</v>
      </c>
      <c r="CE491" s="2">
        <f t="shared" si="334"/>
        <v>0</v>
      </c>
      <c r="CF491" s="2">
        <f t="shared" si="334"/>
        <v>0</v>
      </c>
      <c r="CG491" s="2">
        <f t="shared" si="334"/>
        <v>0</v>
      </c>
      <c r="CH491" s="2">
        <f t="shared" si="334"/>
        <v>0</v>
      </c>
      <c r="CI491" s="2">
        <f t="shared" si="334"/>
        <v>0</v>
      </c>
      <c r="CJ491" s="2">
        <f t="shared" si="334"/>
        <v>0</v>
      </c>
      <c r="CK491" s="2">
        <f t="shared" si="334"/>
        <v>0</v>
      </c>
      <c r="CL491" s="2">
        <f t="shared" si="334"/>
        <v>0</v>
      </c>
      <c r="CM491" s="2">
        <f t="shared" si="334"/>
        <v>0</v>
      </c>
      <c r="CN491" s="2">
        <f t="shared" si="334"/>
        <v>0</v>
      </c>
      <c r="CO491" s="2">
        <f t="shared" si="334"/>
        <v>0</v>
      </c>
      <c r="CP491" s="2">
        <f t="shared" si="334"/>
        <v>0</v>
      </c>
      <c r="CQ491" s="2">
        <f t="shared" si="334"/>
        <v>0</v>
      </c>
      <c r="CR491" s="2">
        <f t="shared" si="334"/>
        <v>0</v>
      </c>
      <c r="CS491" s="2">
        <f t="shared" si="334"/>
        <v>0</v>
      </c>
      <c r="CT491" s="2">
        <f t="shared" si="334"/>
        <v>0</v>
      </c>
      <c r="CU491" s="2">
        <f t="shared" si="334"/>
        <v>0</v>
      </c>
      <c r="CV491" s="2">
        <f t="shared" si="334"/>
        <v>0</v>
      </c>
      <c r="CW491" s="2">
        <f t="shared" si="334"/>
        <v>0</v>
      </c>
      <c r="CX491" s="2">
        <f t="shared" si="334"/>
        <v>0</v>
      </c>
      <c r="CY491" s="2">
        <f t="shared" si="334"/>
        <v>0</v>
      </c>
      <c r="CZ491" s="2">
        <f t="shared" si="334"/>
        <v>0</v>
      </c>
      <c r="DA491" s="2">
        <f t="shared" si="334"/>
        <v>0</v>
      </c>
      <c r="DB491" s="2">
        <f t="shared" si="334"/>
        <v>0</v>
      </c>
      <c r="DC491" s="2">
        <f t="shared" si="334"/>
        <v>0</v>
      </c>
      <c r="DD491" s="2">
        <f t="shared" si="334"/>
        <v>0</v>
      </c>
      <c r="DE491" s="2">
        <f t="shared" si="334"/>
        <v>0</v>
      </c>
      <c r="DF491" s="2">
        <f t="shared" si="334"/>
        <v>0</v>
      </c>
      <c r="DG491" s="3">
        <f t="shared" ref="DG491:EL491" si="335">DG651</f>
        <v>0</v>
      </c>
      <c r="DH491" s="3">
        <f t="shared" si="335"/>
        <v>0</v>
      </c>
      <c r="DI491" s="3">
        <f t="shared" si="335"/>
        <v>0</v>
      </c>
      <c r="DJ491" s="3">
        <f t="shared" si="335"/>
        <v>0</v>
      </c>
      <c r="DK491" s="3">
        <f t="shared" si="335"/>
        <v>0</v>
      </c>
      <c r="DL491" s="3">
        <f t="shared" si="335"/>
        <v>0</v>
      </c>
      <c r="DM491" s="3">
        <f t="shared" si="335"/>
        <v>0</v>
      </c>
      <c r="DN491" s="3">
        <f t="shared" si="335"/>
        <v>0</v>
      </c>
      <c r="DO491" s="3">
        <f t="shared" si="335"/>
        <v>0</v>
      </c>
      <c r="DP491" s="3">
        <f t="shared" si="335"/>
        <v>0</v>
      </c>
      <c r="DQ491" s="3">
        <f t="shared" si="335"/>
        <v>0</v>
      </c>
      <c r="DR491" s="3">
        <f t="shared" si="335"/>
        <v>0</v>
      </c>
      <c r="DS491" s="3">
        <f t="shared" si="335"/>
        <v>0</v>
      </c>
      <c r="DT491" s="3">
        <f t="shared" si="335"/>
        <v>0</v>
      </c>
      <c r="DU491" s="3">
        <f t="shared" si="335"/>
        <v>0</v>
      </c>
      <c r="DV491" s="3">
        <f t="shared" si="335"/>
        <v>0</v>
      </c>
      <c r="DW491" s="3">
        <f t="shared" si="335"/>
        <v>0</v>
      </c>
      <c r="DX491" s="3">
        <f t="shared" si="335"/>
        <v>0</v>
      </c>
      <c r="DY491" s="3">
        <f t="shared" si="335"/>
        <v>0</v>
      </c>
      <c r="DZ491" s="3">
        <f t="shared" si="335"/>
        <v>0</v>
      </c>
      <c r="EA491" s="3">
        <f t="shared" si="335"/>
        <v>0</v>
      </c>
      <c r="EB491" s="3">
        <f t="shared" si="335"/>
        <v>0</v>
      </c>
      <c r="EC491" s="3">
        <f t="shared" si="335"/>
        <v>0</v>
      </c>
      <c r="ED491" s="3">
        <f t="shared" si="335"/>
        <v>0</v>
      </c>
      <c r="EE491" s="3">
        <f t="shared" si="335"/>
        <v>0</v>
      </c>
      <c r="EF491" s="3">
        <f t="shared" si="335"/>
        <v>0</v>
      </c>
      <c r="EG491" s="3">
        <f t="shared" si="335"/>
        <v>0</v>
      </c>
      <c r="EH491" s="3">
        <f t="shared" si="335"/>
        <v>0</v>
      </c>
      <c r="EI491" s="3">
        <f t="shared" si="335"/>
        <v>0</v>
      </c>
      <c r="EJ491" s="3">
        <f t="shared" si="335"/>
        <v>0</v>
      </c>
      <c r="EK491" s="3">
        <f t="shared" si="335"/>
        <v>0</v>
      </c>
      <c r="EL491" s="3">
        <f t="shared" si="335"/>
        <v>0</v>
      </c>
      <c r="EM491" s="3">
        <f t="shared" ref="EM491:FR491" si="336">EM651</f>
        <v>0</v>
      </c>
      <c r="EN491" s="3">
        <f t="shared" si="336"/>
        <v>0</v>
      </c>
      <c r="EO491" s="3">
        <f t="shared" si="336"/>
        <v>0</v>
      </c>
      <c r="EP491" s="3">
        <f t="shared" si="336"/>
        <v>0</v>
      </c>
      <c r="EQ491" s="3">
        <f t="shared" si="336"/>
        <v>0</v>
      </c>
      <c r="ER491" s="3">
        <f t="shared" si="336"/>
        <v>0</v>
      </c>
      <c r="ES491" s="3">
        <f t="shared" si="336"/>
        <v>0</v>
      </c>
      <c r="ET491" s="3">
        <f t="shared" si="336"/>
        <v>0</v>
      </c>
      <c r="EU491" s="3">
        <f t="shared" si="336"/>
        <v>0</v>
      </c>
      <c r="EV491" s="3">
        <f t="shared" si="336"/>
        <v>0</v>
      </c>
      <c r="EW491" s="3">
        <f t="shared" si="336"/>
        <v>0</v>
      </c>
      <c r="EX491" s="3">
        <f t="shared" si="336"/>
        <v>0</v>
      </c>
      <c r="EY491" s="3">
        <f t="shared" si="336"/>
        <v>0</v>
      </c>
      <c r="EZ491" s="3">
        <f t="shared" si="336"/>
        <v>0</v>
      </c>
      <c r="FA491" s="3">
        <f t="shared" si="336"/>
        <v>0</v>
      </c>
      <c r="FB491" s="3">
        <f t="shared" si="336"/>
        <v>0</v>
      </c>
      <c r="FC491" s="3">
        <f t="shared" si="336"/>
        <v>0</v>
      </c>
      <c r="FD491" s="3">
        <f t="shared" si="336"/>
        <v>0</v>
      </c>
      <c r="FE491" s="3">
        <f t="shared" si="336"/>
        <v>0</v>
      </c>
      <c r="FF491" s="3">
        <f t="shared" si="336"/>
        <v>0</v>
      </c>
      <c r="FG491" s="3">
        <f t="shared" si="336"/>
        <v>0</v>
      </c>
      <c r="FH491" s="3">
        <f t="shared" si="336"/>
        <v>0</v>
      </c>
      <c r="FI491" s="3">
        <f t="shared" si="336"/>
        <v>0</v>
      </c>
      <c r="FJ491" s="3">
        <f t="shared" si="336"/>
        <v>0</v>
      </c>
      <c r="FK491" s="3">
        <f t="shared" si="336"/>
        <v>0</v>
      </c>
      <c r="FL491" s="3">
        <f t="shared" si="336"/>
        <v>0</v>
      </c>
      <c r="FM491" s="3">
        <f t="shared" si="336"/>
        <v>0</v>
      </c>
      <c r="FN491" s="3">
        <f t="shared" si="336"/>
        <v>0</v>
      </c>
      <c r="FO491" s="3">
        <f t="shared" si="336"/>
        <v>0</v>
      </c>
      <c r="FP491" s="3">
        <f t="shared" si="336"/>
        <v>0</v>
      </c>
      <c r="FQ491" s="3">
        <f t="shared" si="336"/>
        <v>0</v>
      </c>
      <c r="FR491" s="3">
        <f t="shared" si="336"/>
        <v>0</v>
      </c>
      <c r="FS491" s="3">
        <f t="shared" ref="FS491:GX491" si="337">FS651</f>
        <v>0</v>
      </c>
      <c r="FT491" s="3">
        <f t="shared" si="337"/>
        <v>0</v>
      </c>
      <c r="FU491" s="3">
        <f t="shared" si="337"/>
        <v>0</v>
      </c>
      <c r="FV491" s="3">
        <f t="shared" si="337"/>
        <v>0</v>
      </c>
      <c r="FW491" s="3">
        <f t="shared" si="337"/>
        <v>0</v>
      </c>
      <c r="FX491" s="3">
        <f t="shared" si="337"/>
        <v>0</v>
      </c>
      <c r="FY491" s="3">
        <f t="shared" si="337"/>
        <v>0</v>
      </c>
      <c r="FZ491" s="3">
        <f t="shared" si="337"/>
        <v>0</v>
      </c>
      <c r="GA491" s="3">
        <f t="shared" si="337"/>
        <v>0</v>
      </c>
      <c r="GB491" s="3">
        <f t="shared" si="337"/>
        <v>0</v>
      </c>
      <c r="GC491" s="3">
        <f t="shared" si="337"/>
        <v>0</v>
      </c>
      <c r="GD491" s="3">
        <f t="shared" si="337"/>
        <v>0</v>
      </c>
      <c r="GE491" s="3">
        <f t="shared" si="337"/>
        <v>0</v>
      </c>
      <c r="GF491" s="3">
        <f t="shared" si="337"/>
        <v>0</v>
      </c>
      <c r="GG491" s="3">
        <f t="shared" si="337"/>
        <v>0</v>
      </c>
      <c r="GH491" s="3">
        <f t="shared" si="337"/>
        <v>0</v>
      </c>
      <c r="GI491" s="3">
        <f t="shared" si="337"/>
        <v>0</v>
      </c>
      <c r="GJ491" s="3">
        <f t="shared" si="337"/>
        <v>0</v>
      </c>
      <c r="GK491" s="3">
        <f t="shared" si="337"/>
        <v>0</v>
      </c>
      <c r="GL491" s="3">
        <f t="shared" si="337"/>
        <v>0</v>
      </c>
      <c r="GM491" s="3">
        <f t="shared" si="337"/>
        <v>0</v>
      </c>
      <c r="GN491" s="3">
        <f t="shared" si="337"/>
        <v>0</v>
      </c>
      <c r="GO491" s="3">
        <f t="shared" si="337"/>
        <v>0</v>
      </c>
      <c r="GP491" s="3">
        <f t="shared" si="337"/>
        <v>0</v>
      </c>
      <c r="GQ491" s="3">
        <f t="shared" si="337"/>
        <v>0</v>
      </c>
      <c r="GR491" s="3">
        <f t="shared" si="337"/>
        <v>0</v>
      </c>
      <c r="GS491" s="3">
        <f t="shared" si="337"/>
        <v>0</v>
      </c>
      <c r="GT491" s="3">
        <f t="shared" si="337"/>
        <v>0</v>
      </c>
      <c r="GU491" s="3">
        <f t="shared" si="337"/>
        <v>0</v>
      </c>
      <c r="GV491" s="3">
        <f t="shared" si="337"/>
        <v>0</v>
      </c>
      <c r="GW491" s="3">
        <f t="shared" si="337"/>
        <v>0</v>
      </c>
      <c r="GX491" s="3">
        <f t="shared" si="337"/>
        <v>0</v>
      </c>
    </row>
    <row r="493" spans="1:206" x14ac:dyDescent="0.2">
      <c r="A493" s="1">
        <v>5</v>
      </c>
      <c r="B493" s="1">
        <v>1</v>
      </c>
      <c r="C493" s="1"/>
      <c r="D493" s="1">
        <f>ROW(A531)</f>
        <v>531</v>
      </c>
      <c r="E493" s="1"/>
      <c r="F493" s="1" t="s">
        <v>14</v>
      </c>
      <c r="G493" s="1" t="s">
        <v>369</v>
      </c>
      <c r="H493" s="1" t="s">
        <v>3</v>
      </c>
      <c r="I493" s="1">
        <v>0</v>
      </c>
      <c r="J493" s="1"/>
      <c r="K493" s="1">
        <v>0</v>
      </c>
      <c r="L493" s="1"/>
      <c r="M493" s="1" t="s">
        <v>3</v>
      </c>
      <c r="N493" s="1"/>
      <c r="O493" s="1"/>
      <c r="P493" s="1"/>
      <c r="Q493" s="1"/>
      <c r="R493" s="1"/>
      <c r="S493" s="1">
        <v>0</v>
      </c>
      <c r="T493" s="1"/>
      <c r="U493" s="1" t="s">
        <v>3</v>
      </c>
      <c r="V493" s="1">
        <v>0</v>
      </c>
      <c r="W493" s="1"/>
      <c r="X493" s="1"/>
      <c r="Y493" s="1"/>
      <c r="Z493" s="1"/>
      <c r="AA493" s="1"/>
      <c r="AB493" s="1" t="s">
        <v>3</v>
      </c>
      <c r="AC493" s="1" t="s">
        <v>3</v>
      </c>
      <c r="AD493" s="1" t="s">
        <v>3</v>
      </c>
      <c r="AE493" s="1" t="s">
        <v>3</v>
      </c>
      <c r="AF493" s="1" t="s">
        <v>3</v>
      </c>
      <c r="AG493" s="1" t="s">
        <v>3</v>
      </c>
      <c r="AH493" s="1"/>
      <c r="AI493" s="1"/>
      <c r="AJ493" s="1"/>
      <c r="AK493" s="1"/>
      <c r="AL493" s="1"/>
      <c r="AM493" s="1"/>
      <c r="AN493" s="1"/>
      <c r="AO493" s="1"/>
      <c r="AP493" s="1" t="s">
        <v>3</v>
      </c>
      <c r="AQ493" s="1" t="s">
        <v>3</v>
      </c>
      <c r="AR493" s="1" t="s">
        <v>3</v>
      </c>
      <c r="AS493" s="1"/>
      <c r="AT493" s="1"/>
      <c r="AU493" s="1"/>
      <c r="AV493" s="1"/>
      <c r="AW493" s="1"/>
      <c r="AX493" s="1"/>
      <c r="AY493" s="1"/>
      <c r="AZ493" s="1" t="s">
        <v>3</v>
      </c>
      <c r="BA493" s="1"/>
      <c r="BB493" s="1" t="s">
        <v>3</v>
      </c>
      <c r="BC493" s="1" t="s">
        <v>3</v>
      </c>
      <c r="BD493" s="1" t="s">
        <v>3</v>
      </c>
      <c r="BE493" s="1" t="s">
        <v>3</v>
      </c>
      <c r="BF493" s="1" t="s">
        <v>3</v>
      </c>
      <c r="BG493" s="1" t="s">
        <v>3</v>
      </c>
      <c r="BH493" s="1" t="s">
        <v>3</v>
      </c>
      <c r="BI493" s="1" t="s">
        <v>3</v>
      </c>
      <c r="BJ493" s="1" t="s">
        <v>3</v>
      </c>
      <c r="BK493" s="1" t="s">
        <v>3</v>
      </c>
      <c r="BL493" s="1" t="s">
        <v>3</v>
      </c>
      <c r="BM493" s="1" t="s">
        <v>3</v>
      </c>
      <c r="BN493" s="1" t="s">
        <v>3</v>
      </c>
      <c r="BO493" s="1" t="s">
        <v>3</v>
      </c>
      <c r="BP493" s="1" t="s">
        <v>3</v>
      </c>
      <c r="BQ493" s="1"/>
      <c r="BR493" s="1"/>
      <c r="BS493" s="1"/>
      <c r="BT493" s="1"/>
      <c r="BU493" s="1"/>
      <c r="BV493" s="1"/>
      <c r="BW493" s="1"/>
      <c r="BX493" s="1">
        <v>0</v>
      </c>
      <c r="BY493" s="1"/>
      <c r="BZ493" s="1"/>
      <c r="CA493" s="1"/>
      <c r="CB493" s="1"/>
      <c r="CC493" s="1"/>
      <c r="CD493" s="1"/>
      <c r="CE493" s="1"/>
      <c r="CF493" s="1"/>
      <c r="CG493" s="1"/>
      <c r="CH493" s="1"/>
      <c r="CI493" s="1"/>
      <c r="CJ493" s="1">
        <v>0</v>
      </c>
    </row>
    <row r="495" spans="1:206" x14ac:dyDescent="0.2">
      <c r="A495" s="2">
        <v>52</v>
      </c>
      <c r="B495" s="2">
        <f t="shared" ref="B495:G495" si="338">B531</f>
        <v>1</v>
      </c>
      <c r="C495" s="2">
        <f t="shared" si="338"/>
        <v>5</v>
      </c>
      <c r="D495" s="2">
        <f t="shared" si="338"/>
        <v>493</v>
      </c>
      <c r="E495" s="2">
        <f t="shared" si="338"/>
        <v>0</v>
      </c>
      <c r="F495" s="2" t="str">
        <f t="shared" si="338"/>
        <v>Новый подраздел</v>
      </c>
      <c r="G495" s="2" t="str">
        <f t="shared" si="338"/>
        <v>Электроосвещение</v>
      </c>
      <c r="H495" s="2"/>
      <c r="I495" s="2"/>
      <c r="J495" s="2"/>
      <c r="K495" s="2"/>
      <c r="L495" s="2"/>
      <c r="M495" s="2"/>
      <c r="N495" s="2"/>
      <c r="O495" s="2">
        <f t="shared" ref="O495:AT495" si="339">O531</f>
        <v>745986.62</v>
      </c>
      <c r="P495" s="2">
        <f t="shared" si="339"/>
        <v>9886.1</v>
      </c>
      <c r="Q495" s="2">
        <f t="shared" si="339"/>
        <v>2908.33</v>
      </c>
      <c r="R495" s="2">
        <f t="shared" si="339"/>
        <v>1844.09</v>
      </c>
      <c r="S495" s="2">
        <f t="shared" si="339"/>
        <v>733192.19</v>
      </c>
      <c r="T495" s="2">
        <f t="shared" si="339"/>
        <v>0</v>
      </c>
      <c r="U495" s="2">
        <f t="shared" si="339"/>
        <v>1206.6399999999999</v>
      </c>
      <c r="V495" s="2">
        <f t="shared" si="339"/>
        <v>0</v>
      </c>
      <c r="W495" s="2">
        <f t="shared" si="339"/>
        <v>0</v>
      </c>
      <c r="X495" s="2">
        <f t="shared" si="339"/>
        <v>513234.51</v>
      </c>
      <c r="Y495" s="2">
        <f t="shared" si="339"/>
        <v>73319.199999999997</v>
      </c>
      <c r="Z495" s="2">
        <f t="shared" si="339"/>
        <v>0</v>
      </c>
      <c r="AA495" s="2">
        <f t="shared" si="339"/>
        <v>0</v>
      </c>
      <c r="AB495" s="2">
        <f t="shared" si="339"/>
        <v>745986.62</v>
      </c>
      <c r="AC495" s="2">
        <f t="shared" si="339"/>
        <v>9886.1</v>
      </c>
      <c r="AD495" s="2">
        <f t="shared" si="339"/>
        <v>2908.33</v>
      </c>
      <c r="AE495" s="2">
        <f t="shared" si="339"/>
        <v>1844.09</v>
      </c>
      <c r="AF495" s="2">
        <f t="shared" si="339"/>
        <v>733192.19</v>
      </c>
      <c r="AG495" s="2">
        <f t="shared" si="339"/>
        <v>0</v>
      </c>
      <c r="AH495" s="2">
        <f t="shared" si="339"/>
        <v>1206.6399999999999</v>
      </c>
      <c r="AI495" s="2">
        <f t="shared" si="339"/>
        <v>0</v>
      </c>
      <c r="AJ495" s="2">
        <f t="shared" si="339"/>
        <v>0</v>
      </c>
      <c r="AK495" s="2">
        <f t="shared" si="339"/>
        <v>513234.51</v>
      </c>
      <c r="AL495" s="2">
        <f t="shared" si="339"/>
        <v>73319.199999999997</v>
      </c>
      <c r="AM495" s="2">
        <f t="shared" si="339"/>
        <v>0</v>
      </c>
      <c r="AN495" s="2">
        <f t="shared" si="339"/>
        <v>0</v>
      </c>
      <c r="AO495" s="2">
        <f t="shared" si="339"/>
        <v>0</v>
      </c>
      <c r="AP495" s="2">
        <f t="shared" si="339"/>
        <v>0</v>
      </c>
      <c r="AQ495" s="2">
        <f t="shared" si="339"/>
        <v>0</v>
      </c>
      <c r="AR495" s="2">
        <f t="shared" si="339"/>
        <v>1334531.95</v>
      </c>
      <c r="AS495" s="2">
        <f t="shared" si="339"/>
        <v>0</v>
      </c>
      <c r="AT495" s="2">
        <f t="shared" si="339"/>
        <v>0</v>
      </c>
      <c r="AU495" s="2">
        <f t="shared" ref="AU495:BZ495" si="340">AU531</f>
        <v>1334531.95</v>
      </c>
      <c r="AV495" s="2">
        <f t="shared" si="340"/>
        <v>9886.1</v>
      </c>
      <c r="AW495" s="2">
        <f t="shared" si="340"/>
        <v>9886.1</v>
      </c>
      <c r="AX495" s="2">
        <f t="shared" si="340"/>
        <v>0</v>
      </c>
      <c r="AY495" s="2">
        <f t="shared" si="340"/>
        <v>9886.1</v>
      </c>
      <c r="AZ495" s="2">
        <f t="shared" si="340"/>
        <v>0</v>
      </c>
      <c r="BA495" s="2">
        <f t="shared" si="340"/>
        <v>0</v>
      </c>
      <c r="BB495" s="2">
        <f t="shared" si="340"/>
        <v>0</v>
      </c>
      <c r="BC495" s="2">
        <f t="shared" si="340"/>
        <v>0</v>
      </c>
      <c r="BD495" s="2">
        <f t="shared" si="340"/>
        <v>0</v>
      </c>
      <c r="BE495" s="2">
        <f t="shared" si="340"/>
        <v>0</v>
      </c>
      <c r="BF495" s="2">
        <f t="shared" si="340"/>
        <v>0</v>
      </c>
      <c r="BG495" s="2">
        <f t="shared" si="340"/>
        <v>0</v>
      </c>
      <c r="BH495" s="2">
        <f t="shared" si="340"/>
        <v>0</v>
      </c>
      <c r="BI495" s="2">
        <f t="shared" si="340"/>
        <v>0</v>
      </c>
      <c r="BJ495" s="2">
        <f t="shared" si="340"/>
        <v>0</v>
      </c>
      <c r="BK495" s="2">
        <f t="shared" si="340"/>
        <v>0</v>
      </c>
      <c r="BL495" s="2">
        <f t="shared" si="340"/>
        <v>0</v>
      </c>
      <c r="BM495" s="2">
        <f t="shared" si="340"/>
        <v>0</v>
      </c>
      <c r="BN495" s="2">
        <f t="shared" si="340"/>
        <v>0</v>
      </c>
      <c r="BO495" s="2">
        <f t="shared" si="340"/>
        <v>0</v>
      </c>
      <c r="BP495" s="2">
        <f t="shared" si="340"/>
        <v>0</v>
      </c>
      <c r="BQ495" s="2">
        <f t="shared" si="340"/>
        <v>0</v>
      </c>
      <c r="BR495" s="2">
        <f t="shared" si="340"/>
        <v>0</v>
      </c>
      <c r="BS495" s="2">
        <f t="shared" si="340"/>
        <v>0</v>
      </c>
      <c r="BT495" s="2">
        <f t="shared" si="340"/>
        <v>0</v>
      </c>
      <c r="BU495" s="2">
        <f t="shared" si="340"/>
        <v>0</v>
      </c>
      <c r="BV495" s="2">
        <f t="shared" si="340"/>
        <v>0</v>
      </c>
      <c r="BW495" s="2">
        <f t="shared" si="340"/>
        <v>0</v>
      </c>
      <c r="BX495" s="2">
        <f t="shared" si="340"/>
        <v>0</v>
      </c>
      <c r="BY495" s="2">
        <f t="shared" si="340"/>
        <v>0</v>
      </c>
      <c r="BZ495" s="2">
        <f t="shared" si="340"/>
        <v>0</v>
      </c>
      <c r="CA495" s="2">
        <f t="shared" ref="CA495:DF495" si="341">CA531</f>
        <v>1334531.95</v>
      </c>
      <c r="CB495" s="2">
        <f t="shared" si="341"/>
        <v>0</v>
      </c>
      <c r="CC495" s="2">
        <f t="shared" si="341"/>
        <v>0</v>
      </c>
      <c r="CD495" s="2">
        <f t="shared" si="341"/>
        <v>1334531.95</v>
      </c>
      <c r="CE495" s="2">
        <f t="shared" si="341"/>
        <v>9886.1</v>
      </c>
      <c r="CF495" s="2">
        <f t="shared" si="341"/>
        <v>9886.1</v>
      </c>
      <c r="CG495" s="2">
        <f t="shared" si="341"/>
        <v>0</v>
      </c>
      <c r="CH495" s="2">
        <f t="shared" si="341"/>
        <v>9886.1</v>
      </c>
      <c r="CI495" s="2">
        <f t="shared" si="341"/>
        <v>0</v>
      </c>
      <c r="CJ495" s="2">
        <f t="shared" si="341"/>
        <v>0</v>
      </c>
      <c r="CK495" s="2">
        <f t="shared" si="341"/>
        <v>0</v>
      </c>
      <c r="CL495" s="2">
        <f t="shared" si="341"/>
        <v>0</v>
      </c>
      <c r="CM495" s="2">
        <f t="shared" si="341"/>
        <v>0</v>
      </c>
      <c r="CN495" s="2">
        <f t="shared" si="341"/>
        <v>0</v>
      </c>
      <c r="CO495" s="2">
        <f t="shared" si="341"/>
        <v>0</v>
      </c>
      <c r="CP495" s="2">
        <f t="shared" si="341"/>
        <v>0</v>
      </c>
      <c r="CQ495" s="2">
        <f t="shared" si="341"/>
        <v>0</v>
      </c>
      <c r="CR495" s="2">
        <f t="shared" si="341"/>
        <v>0</v>
      </c>
      <c r="CS495" s="2">
        <f t="shared" si="341"/>
        <v>0</v>
      </c>
      <c r="CT495" s="2">
        <f t="shared" si="341"/>
        <v>0</v>
      </c>
      <c r="CU495" s="2">
        <f t="shared" si="341"/>
        <v>0</v>
      </c>
      <c r="CV495" s="2">
        <f t="shared" si="341"/>
        <v>0</v>
      </c>
      <c r="CW495" s="2">
        <f t="shared" si="341"/>
        <v>0</v>
      </c>
      <c r="CX495" s="2">
        <f t="shared" si="341"/>
        <v>0</v>
      </c>
      <c r="CY495" s="2">
        <f t="shared" si="341"/>
        <v>0</v>
      </c>
      <c r="CZ495" s="2">
        <f t="shared" si="341"/>
        <v>0</v>
      </c>
      <c r="DA495" s="2">
        <f t="shared" si="341"/>
        <v>0</v>
      </c>
      <c r="DB495" s="2">
        <f t="shared" si="341"/>
        <v>0</v>
      </c>
      <c r="DC495" s="2">
        <f t="shared" si="341"/>
        <v>0</v>
      </c>
      <c r="DD495" s="2">
        <f t="shared" si="341"/>
        <v>0</v>
      </c>
      <c r="DE495" s="2">
        <f t="shared" si="341"/>
        <v>0</v>
      </c>
      <c r="DF495" s="2">
        <f t="shared" si="341"/>
        <v>0</v>
      </c>
      <c r="DG495" s="3">
        <f t="shared" ref="DG495:EL495" si="342">DG531</f>
        <v>0</v>
      </c>
      <c r="DH495" s="3">
        <f t="shared" si="342"/>
        <v>0</v>
      </c>
      <c r="DI495" s="3">
        <f t="shared" si="342"/>
        <v>0</v>
      </c>
      <c r="DJ495" s="3">
        <f t="shared" si="342"/>
        <v>0</v>
      </c>
      <c r="DK495" s="3">
        <f t="shared" si="342"/>
        <v>0</v>
      </c>
      <c r="DL495" s="3">
        <f t="shared" si="342"/>
        <v>0</v>
      </c>
      <c r="DM495" s="3">
        <f t="shared" si="342"/>
        <v>0</v>
      </c>
      <c r="DN495" s="3">
        <f t="shared" si="342"/>
        <v>0</v>
      </c>
      <c r="DO495" s="3">
        <f t="shared" si="342"/>
        <v>0</v>
      </c>
      <c r="DP495" s="3">
        <f t="shared" si="342"/>
        <v>0</v>
      </c>
      <c r="DQ495" s="3">
        <f t="shared" si="342"/>
        <v>0</v>
      </c>
      <c r="DR495" s="3">
        <f t="shared" si="342"/>
        <v>0</v>
      </c>
      <c r="DS495" s="3">
        <f t="shared" si="342"/>
        <v>0</v>
      </c>
      <c r="DT495" s="3">
        <f t="shared" si="342"/>
        <v>0</v>
      </c>
      <c r="DU495" s="3">
        <f t="shared" si="342"/>
        <v>0</v>
      </c>
      <c r="DV495" s="3">
        <f t="shared" si="342"/>
        <v>0</v>
      </c>
      <c r="DW495" s="3">
        <f t="shared" si="342"/>
        <v>0</v>
      </c>
      <c r="DX495" s="3">
        <f t="shared" si="342"/>
        <v>0</v>
      </c>
      <c r="DY495" s="3">
        <f t="shared" si="342"/>
        <v>0</v>
      </c>
      <c r="DZ495" s="3">
        <f t="shared" si="342"/>
        <v>0</v>
      </c>
      <c r="EA495" s="3">
        <f t="shared" si="342"/>
        <v>0</v>
      </c>
      <c r="EB495" s="3">
        <f t="shared" si="342"/>
        <v>0</v>
      </c>
      <c r="EC495" s="3">
        <f t="shared" si="342"/>
        <v>0</v>
      </c>
      <c r="ED495" s="3">
        <f t="shared" si="342"/>
        <v>0</v>
      </c>
      <c r="EE495" s="3">
        <f t="shared" si="342"/>
        <v>0</v>
      </c>
      <c r="EF495" s="3">
        <f t="shared" si="342"/>
        <v>0</v>
      </c>
      <c r="EG495" s="3">
        <f t="shared" si="342"/>
        <v>0</v>
      </c>
      <c r="EH495" s="3">
        <f t="shared" si="342"/>
        <v>0</v>
      </c>
      <c r="EI495" s="3">
        <f t="shared" si="342"/>
        <v>0</v>
      </c>
      <c r="EJ495" s="3">
        <f t="shared" si="342"/>
        <v>0</v>
      </c>
      <c r="EK495" s="3">
        <f t="shared" si="342"/>
        <v>0</v>
      </c>
      <c r="EL495" s="3">
        <f t="shared" si="342"/>
        <v>0</v>
      </c>
      <c r="EM495" s="3">
        <f t="shared" ref="EM495:FR495" si="343">EM531</f>
        <v>0</v>
      </c>
      <c r="EN495" s="3">
        <f t="shared" si="343"/>
        <v>0</v>
      </c>
      <c r="EO495" s="3">
        <f t="shared" si="343"/>
        <v>0</v>
      </c>
      <c r="EP495" s="3">
        <f t="shared" si="343"/>
        <v>0</v>
      </c>
      <c r="EQ495" s="3">
        <f t="shared" si="343"/>
        <v>0</v>
      </c>
      <c r="ER495" s="3">
        <f t="shared" si="343"/>
        <v>0</v>
      </c>
      <c r="ES495" s="3">
        <f t="shared" si="343"/>
        <v>0</v>
      </c>
      <c r="ET495" s="3">
        <f t="shared" si="343"/>
        <v>0</v>
      </c>
      <c r="EU495" s="3">
        <f t="shared" si="343"/>
        <v>0</v>
      </c>
      <c r="EV495" s="3">
        <f t="shared" si="343"/>
        <v>0</v>
      </c>
      <c r="EW495" s="3">
        <f t="shared" si="343"/>
        <v>0</v>
      </c>
      <c r="EX495" s="3">
        <f t="shared" si="343"/>
        <v>0</v>
      </c>
      <c r="EY495" s="3">
        <f t="shared" si="343"/>
        <v>0</v>
      </c>
      <c r="EZ495" s="3">
        <f t="shared" si="343"/>
        <v>0</v>
      </c>
      <c r="FA495" s="3">
        <f t="shared" si="343"/>
        <v>0</v>
      </c>
      <c r="FB495" s="3">
        <f t="shared" si="343"/>
        <v>0</v>
      </c>
      <c r="FC495" s="3">
        <f t="shared" si="343"/>
        <v>0</v>
      </c>
      <c r="FD495" s="3">
        <f t="shared" si="343"/>
        <v>0</v>
      </c>
      <c r="FE495" s="3">
        <f t="shared" si="343"/>
        <v>0</v>
      </c>
      <c r="FF495" s="3">
        <f t="shared" si="343"/>
        <v>0</v>
      </c>
      <c r="FG495" s="3">
        <f t="shared" si="343"/>
        <v>0</v>
      </c>
      <c r="FH495" s="3">
        <f t="shared" si="343"/>
        <v>0</v>
      </c>
      <c r="FI495" s="3">
        <f t="shared" si="343"/>
        <v>0</v>
      </c>
      <c r="FJ495" s="3">
        <f t="shared" si="343"/>
        <v>0</v>
      </c>
      <c r="FK495" s="3">
        <f t="shared" si="343"/>
        <v>0</v>
      </c>
      <c r="FL495" s="3">
        <f t="shared" si="343"/>
        <v>0</v>
      </c>
      <c r="FM495" s="3">
        <f t="shared" si="343"/>
        <v>0</v>
      </c>
      <c r="FN495" s="3">
        <f t="shared" si="343"/>
        <v>0</v>
      </c>
      <c r="FO495" s="3">
        <f t="shared" si="343"/>
        <v>0</v>
      </c>
      <c r="FP495" s="3">
        <f t="shared" si="343"/>
        <v>0</v>
      </c>
      <c r="FQ495" s="3">
        <f t="shared" si="343"/>
        <v>0</v>
      </c>
      <c r="FR495" s="3">
        <f t="shared" si="343"/>
        <v>0</v>
      </c>
      <c r="FS495" s="3">
        <f t="shared" ref="FS495:GX495" si="344">FS531</f>
        <v>0</v>
      </c>
      <c r="FT495" s="3">
        <f t="shared" si="344"/>
        <v>0</v>
      </c>
      <c r="FU495" s="3">
        <f t="shared" si="344"/>
        <v>0</v>
      </c>
      <c r="FV495" s="3">
        <f t="shared" si="344"/>
        <v>0</v>
      </c>
      <c r="FW495" s="3">
        <f t="shared" si="344"/>
        <v>0</v>
      </c>
      <c r="FX495" s="3">
        <f t="shared" si="344"/>
        <v>0</v>
      </c>
      <c r="FY495" s="3">
        <f t="shared" si="344"/>
        <v>0</v>
      </c>
      <c r="FZ495" s="3">
        <f t="shared" si="344"/>
        <v>0</v>
      </c>
      <c r="GA495" s="3">
        <f t="shared" si="344"/>
        <v>0</v>
      </c>
      <c r="GB495" s="3">
        <f t="shared" si="344"/>
        <v>0</v>
      </c>
      <c r="GC495" s="3">
        <f t="shared" si="344"/>
        <v>0</v>
      </c>
      <c r="GD495" s="3">
        <f t="shared" si="344"/>
        <v>0</v>
      </c>
      <c r="GE495" s="3">
        <f t="shared" si="344"/>
        <v>0</v>
      </c>
      <c r="GF495" s="3">
        <f t="shared" si="344"/>
        <v>0</v>
      </c>
      <c r="GG495" s="3">
        <f t="shared" si="344"/>
        <v>0</v>
      </c>
      <c r="GH495" s="3">
        <f t="shared" si="344"/>
        <v>0</v>
      </c>
      <c r="GI495" s="3">
        <f t="shared" si="344"/>
        <v>0</v>
      </c>
      <c r="GJ495" s="3">
        <f t="shared" si="344"/>
        <v>0</v>
      </c>
      <c r="GK495" s="3">
        <f t="shared" si="344"/>
        <v>0</v>
      </c>
      <c r="GL495" s="3">
        <f t="shared" si="344"/>
        <v>0</v>
      </c>
      <c r="GM495" s="3">
        <f t="shared" si="344"/>
        <v>0</v>
      </c>
      <c r="GN495" s="3">
        <f t="shared" si="344"/>
        <v>0</v>
      </c>
      <c r="GO495" s="3">
        <f t="shared" si="344"/>
        <v>0</v>
      </c>
      <c r="GP495" s="3">
        <f t="shared" si="344"/>
        <v>0</v>
      </c>
      <c r="GQ495" s="3">
        <f t="shared" si="344"/>
        <v>0</v>
      </c>
      <c r="GR495" s="3">
        <f t="shared" si="344"/>
        <v>0</v>
      </c>
      <c r="GS495" s="3">
        <f t="shared" si="344"/>
        <v>0</v>
      </c>
      <c r="GT495" s="3">
        <f t="shared" si="344"/>
        <v>0</v>
      </c>
      <c r="GU495" s="3">
        <f t="shared" si="344"/>
        <v>0</v>
      </c>
      <c r="GV495" s="3">
        <f t="shared" si="344"/>
        <v>0</v>
      </c>
      <c r="GW495" s="3">
        <f t="shared" si="344"/>
        <v>0</v>
      </c>
      <c r="GX495" s="3">
        <f t="shared" si="344"/>
        <v>0</v>
      </c>
    </row>
    <row r="497" spans="1:245" x14ac:dyDescent="0.2">
      <c r="A497">
        <v>17</v>
      </c>
      <c r="B497">
        <v>1</v>
      </c>
      <c r="D497">
        <f>ROW(EtalonRes!A243)</f>
        <v>243</v>
      </c>
      <c r="E497" t="s">
        <v>3</v>
      </c>
      <c r="F497" t="s">
        <v>370</v>
      </c>
      <c r="G497" t="s">
        <v>371</v>
      </c>
      <c r="H497" t="s">
        <v>33</v>
      </c>
      <c r="I497">
        <v>1</v>
      </c>
      <c r="J497">
        <v>0</v>
      </c>
      <c r="K497">
        <v>1</v>
      </c>
      <c r="O497">
        <f t="shared" ref="O497:O529" si="345">ROUND(CP497,2)</f>
        <v>14573</v>
      </c>
      <c r="P497">
        <f t="shared" ref="P497:P529" si="346">ROUND(CQ497*I497,2)</f>
        <v>0</v>
      </c>
      <c r="Q497">
        <f t="shared" ref="Q497:Q529" si="347">ROUND(CR497*I497,2)</f>
        <v>0</v>
      </c>
      <c r="R497">
        <f t="shared" ref="R497:R529" si="348">ROUND(CS497*I497,2)</f>
        <v>0</v>
      </c>
      <c r="S497">
        <f t="shared" ref="S497:S529" si="349">ROUND(CT497*I497,2)</f>
        <v>14573</v>
      </c>
      <c r="T497">
        <f t="shared" ref="T497:T529" si="350">ROUND(CU497*I497,2)</f>
        <v>0</v>
      </c>
      <c r="U497">
        <f t="shared" ref="U497:U529" si="351">CV497*I497</f>
        <v>23.6</v>
      </c>
      <c r="V497">
        <f t="shared" ref="V497:V529" si="352">CW497*I497</f>
        <v>0</v>
      </c>
      <c r="W497">
        <f t="shared" ref="W497:W529" si="353">ROUND(CX497*I497,2)</f>
        <v>0</v>
      </c>
      <c r="X497">
        <f t="shared" ref="X497:X529" si="354">ROUND(CY497,2)</f>
        <v>10201.1</v>
      </c>
      <c r="Y497">
        <f t="shared" ref="Y497:Y529" si="355">ROUND(CZ497,2)</f>
        <v>1457.3</v>
      </c>
      <c r="AA497">
        <v>-1</v>
      </c>
      <c r="AB497">
        <f t="shared" ref="AB497:AB529" si="356">ROUND((AC497+AD497+AF497),6)</f>
        <v>14573</v>
      </c>
      <c r="AC497">
        <f>ROUND(((ES497*118)),6)</f>
        <v>0</v>
      </c>
      <c r="AD497">
        <f>ROUND(((((ET497*118))-((EU497*118)))+AE497),6)</f>
        <v>0</v>
      </c>
      <c r="AE497">
        <f>ROUND(((EU497*118)),6)</f>
        <v>0</v>
      </c>
      <c r="AF497">
        <f>ROUND(((EV497*118)),6)</f>
        <v>14573</v>
      </c>
      <c r="AG497">
        <f t="shared" ref="AG497:AG529" si="357">ROUND((AP497),6)</f>
        <v>0</v>
      </c>
      <c r="AH497">
        <f>((EW497*118))</f>
        <v>23.6</v>
      </c>
      <c r="AI497">
        <f>((EX497*118))</f>
        <v>0</v>
      </c>
      <c r="AJ497">
        <f t="shared" ref="AJ497:AJ529" si="358">(AS497)</f>
        <v>0</v>
      </c>
      <c r="AK497">
        <v>123.5</v>
      </c>
      <c r="AL497">
        <v>0</v>
      </c>
      <c r="AM497">
        <v>0</v>
      </c>
      <c r="AN497">
        <v>0</v>
      </c>
      <c r="AO497">
        <v>123.5</v>
      </c>
      <c r="AP497">
        <v>0</v>
      </c>
      <c r="AQ497">
        <v>0.2</v>
      </c>
      <c r="AR497">
        <v>0</v>
      </c>
      <c r="AS497">
        <v>0</v>
      </c>
      <c r="AT497">
        <v>70</v>
      </c>
      <c r="AU497">
        <v>10</v>
      </c>
      <c r="AV497">
        <v>1</v>
      </c>
      <c r="AW497">
        <v>1</v>
      </c>
      <c r="AZ497">
        <v>1</v>
      </c>
      <c r="BA497">
        <v>1</v>
      </c>
      <c r="BB497">
        <v>1</v>
      </c>
      <c r="BC497">
        <v>1</v>
      </c>
      <c r="BD497" t="s">
        <v>3</v>
      </c>
      <c r="BE497" t="s">
        <v>3</v>
      </c>
      <c r="BF497" t="s">
        <v>3</v>
      </c>
      <c r="BG497" t="s">
        <v>3</v>
      </c>
      <c r="BH497">
        <v>0</v>
      </c>
      <c r="BI497">
        <v>4</v>
      </c>
      <c r="BJ497" t="s">
        <v>372</v>
      </c>
      <c r="BM497">
        <v>0</v>
      </c>
      <c r="BN497">
        <v>0</v>
      </c>
      <c r="BO497" t="s">
        <v>3</v>
      </c>
      <c r="BP497">
        <v>0</v>
      </c>
      <c r="BQ497">
        <v>1</v>
      </c>
      <c r="BR497">
        <v>0</v>
      </c>
      <c r="BS497">
        <v>1</v>
      </c>
      <c r="BT497">
        <v>1</v>
      </c>
      <c r="BU497">
        <v>1</v>
      </c>
      <c r="BV497">
        <v>1</v>
      </c>
      <c r="BW497">
        <v>1</v>
      </c>
      <c r="BX497">
        <v>1</v>
      </c>
      <c r="BY497" t="s">
        <v>3</v>
      </c>
      <c r="BZ497">
        <v>70</v>
      </c>
      <c r="CA497">
        <v>10</v>
      </c>
      <c r="CB497" t="s">
        <v>3</v>
      </c>
      <c r="CE497">
        <v>0</v>
      </c>
      <c r="CF497">
        <v>0</v>
      </c>
      <c r="CG497">
        <v>0</v>
      </c>
      <c r="CM497">
        <v>0</v>
      </c>
      <c r="CN497" t="s">
        <v>3</v>
      </c>
      <c r="CO497">
        <v>0</v>
      </c>
      <c r="CP497">
        <f t="shared" ref="CP497:CP529" si="359">(P497+Q497+S497)</f>
        <v>14573</v>
      </c>
      <c r="CQ497">
        <f t="shared" ref="CQ497:CQ529" si="360">(AC497*BC497*AW497)</f>
        <v>0</v>
      </c>
      <c r="CR497">
        <f>(((((ET497*118))*BB497-((EU497*118))*BS497)+AE497*BS497)*AV497)</f>
        <v>0</v>
      </c>
      <c r="CS497">
        <f t="shared" ref="CS497:CS529" si="361">(AE497*BS497*AV497)</f>
        <v>0</v>
      </c>
      <c r="CT497">
        <f t="shared" ref="CT497:CT529" si="362">(AF497*BA497*AV497)</f>
        <v>14573</v>
      </c>
      <c r="CU497">
        <f t="shared" ref="CU497:CU529" si="363">AG497</f>
        <v>0</v>
      </c>
      <c r="CV497">
        <f t="shared" ref="CV497:CV529" si="364">(AH497*AV497)</f>
        <v>23.6</v>
      </c>
      <c r="CW497">
        <f t="shared" ref="CW497:CW529" si="365">AI497</f>
        <v>0</v>
      </c>
      <c r="CX497">
        <f t="shared" ref="CX497:CX529" si="366">AJ497</f>
        <v>0</v>
      </c>
      <c r="CY497">
        <f t="shared" ref="CY497:CY529" si="367">((S497*BZ497)/100)</f>
        <v>10201.1</v>
      </c>
      <c r="CZ497">
        <f t="shared" ref="CZ497:CZ529" si="368">((S497*CA497)/100)</f>
        <v>1457.3</v>
      </c>
      <c r="DC497" t="s">
        <v>3</v>
      </c>
      <c r="DD497" t="s">
        <v>373</v>
      </c>
      <c r="DE497" t="s">
        <v>373</v>
      </c>
      <c r="DF497" t="s">
        <v>373</v>
      </c>
      <c r="DG497" t="s">
        <v>373</v>
      </c>
      <c r="DH497" t="s">
        <v>3</v>
      </c>
      <c r="DI497" t="s">
        <v>373</v>
      </c>
      <c r="DJ497" t="s">
        <v>373</v>
      </c>
      <c r="DK497" t="s">
        <v>3</v>
      </c>
      <c r="DL497" t="s">
        <v>3</v>
      </c>
      <c r="DM497" t="s">
        <v>3</v>
      </c>
      <c r="DN497">
        <v>0</v>
      </c>
      <c r="DO497">
        <v>0</v>
      </c>
      <c r="DP497">
        <v>1</v>
      </c>
      <c r="DQ497">
        <v>1</v>
      </c>
      <c r="DU497">
        <v>16987630</v>
      </c>
      <c r="DV497" t="s">
        <v>33</v>
      </c>
      <c r="DW497" t="s">
        <v>33</v>
      </c>
      <c r="DX497">
        <v>1</v>
      </c>
      <c r="DZ497" t="s">
        <v>3</v>
      </c>
      <c r="EA497" t="s">
        <v>3</v>
      </c>
      <c r="EB497" t="s">
        <v>3</v>
      </c>
      <c r="EC497" t="s">
        <v>3</v>
      </c>
      <c r="EE497">
        <v>1441815344</v>
      </c>
      <c r="EF497">
        <v>1</v>
      </c>
      <c r="EG497" t="s">
        <v>21</v>
      </c>
      <c r="EH497">
        <v>0</v>
      </c>
      <c r="EI497" t="s">
        <v>3</v>
      </c>
      <c r="EJ497">
        <v>4</v>
      </c>
      <c r="EK497">
        <v>0</v>
      </c>
      <c r="EL497" t="s">
        <v>22</v>
      </c>
      <c r="EM497" t="s">
        <v>23</v>
      </c>
      <c r="EO497" t="s">
        <v>3</v>
      </c>
      <c r="EQ497">
        <v>1024</v>
      </c>
      <c r="ER497">
        <v>123.5</v>
      </c>
      <c r="ES497">
        <v>0</v>
      </c>
      <c r="ET497">
        <v>0</v>
      </c>
      <c r="EU497">
        <v>0</v>
      </c>
      <c r="EV497">
        <v>123.5</v>
      </c>
      <c r="EW497">
        <v>0.2</v>
      </c>
      <c r="EX497">
        <v>0</v>
      </c>
      <c r="EY497">
        <v>0</v>
      </c>
      <c r="FQ497">
        <v>0</v>
      </c>
      <c r="FR497">
        <f t="shared" ref="FR497:FR529" si="369">ROUND(IF(BI497=3,GM497,0),2)</f>
        <v>0</v>
      </c>
      <c r="FS497">
        <v>0</v>
      </c>
      <c r="FX497">
        <v>70</v>
      </c>
      <c r="FY497">
        <v>10</v>
      </c>
      <c r="GA497" t="s">
        <v>3</v>
      </c>
      <c r="GD497">
        <v>0</v>
      </c>
      <c r="GF497">
        <v>472429822</v>
      </c>
      <c r="GG497">
        <v>2</v>
      </c>
      <c r="GH497">
        <v>1</v>
      </c>
      <c r="GI497">
        <v>-2</v>
      </c>
      <c r="GJ497">
        <v>0</v>
      </c>
      <c r="GK497">
        <f>ROUND(R497*(R12)/100,2)</f>
        <v>0</v>
      </c>
      <c r="GL497">
        <f t="shared" ref="GL497:GL529" si="370">ROUND(IF(AND(BH497=3,BI497=3,FS497&lt;&gt;0),P497,0),2)</f>
        <v>0</v>
      </c>
      <c r="GM497">
        <f t="shared" ref="GM497:GM529" si="371">ROUND(O497+X497+Y497+GK497,2)+GX497</f>
        <v>26231.4</v>
      </c>
      <c r="GN497">
        <f t="shared" ref="GN497:GN529" si="372">IF(OR(BI497=0,BI497=1),GM497-GX497,0)</f>
        <v>0</v>
      </c>
      <c r="GO497">
        <f t="shared" ref="GO497:GO529" si="373">IF(BI497=2,GM497-GX497,0)</f>
        <v>0</v>
      </c>
      <c r="GP497">
        <f t="shared" ref="GP497:GP529" si="374">IF(BI497=4,GM497-GX497,0)</f>
        <v>26231.4</v>
      </c>
      <c r="GR497">
        <v>0</v>
      </c>
      <c r="GS497">
        <v>3</v>
      </c>
      <c r="GT497">
        <v>0</v>
      </c>
      <c r="GU497" t="s">
        <v>3</v>
      </c>
      <c r="GV497">
        <f t="shared" ref="GV497:GV529" si="375">ROUND((GT497),6)</f>
        <v>0</v>
      </c>
      <c r="GW497">
        <v>1</v>
      </c>
      <c r="GX497">
        <f t="shared" ref="GX497:GX529" si="376">ROUND(HC497*I497,2)</f>
        <v>0</v>
      </c>
      <c r="HA497">
        <v>0</v>
      </c>
      <c r="HB497">
        <v>0</v>
      </c>
      <c r="HC497">
        <f t="shared" ref="HC497:HC529" si="377">GV497*GW497</f>
        <v>0</v>
      </c>
      <c r="HE497" t="s">
        <v>3</v>
      </c>
      <c r="HF497" t="s">
        <v>3</v>
      </c>
      <c r="HM497" t="s">
        <v>3</v>
      </c>
      <c r="HN497" t="s">
        <v>3</v>
      </c>
      <c r="HO497" t="s">
        <v>3</v>
      </c>
      <c r="HP497" t="s">
        <v>3</v>
      </c>
      <c r="HQ497" t="s">
        <v>3</v>
      </c>
      <c r="IK497">
        <v>0</v>
      </c>
    </row>
    <row r="498" spans="1:245" x14ac:dyDescent="0.2">
      <c r="A498">
        <v>17</v>
      </c>
      <c r="B498">
        <v>1</v>
      </c>
      <c r="D498">
        <f>ROW(EtalonRes!A244)</f>
        <v>244</v>
      </c>
      <c r="E498" t="s">
        <v>3</v>
      </c>
      <c r="F498" t="s">
        <v>374</v>
      </c>
      <c r="G498" t="s">
        <v>375</v>
      </c>
      <c r="H498" t="s">
        <v>33</v>
      </c>
      <c r="I498">
        <v>1</v>
      </c>
      <c r="J498">
        <v>0</v>
      </c>
      <c r="K498">
        <v>1</v>
      </c>
      <c r="O498">
        <f t="shared" si="345"/>
        <v>913.88</v>
      </c>
      <c r="P498">
        <f t="shared" si="346"/>
        <v>0</v>
      </c>
      <c r="Q498">
        <f t="shared" si="347"/>
        <v>0</v>
      </c>
      <c r="R498">
        <f t="shared" si="348"/>
        <v>0</v>
      </c>
      <c r="S498">
        <f t="shared" si="349"/>
        <v>913.88</v>
      </c>
      <c r="T498">
        <f t="shared" si="350"/>
        <v>0</v>
      </c>
      <c r="U498">
        <f t="shared" si="351"/>
        <v>1.48</v>
      </c>
      <c r="V498">
        <f t="shared" si="352"/>
        <v>0</v>
      </c>
      <c r="W498">
        <f t="shared" si="353"/>
        <v>0</v>
      </c>
      <c r="X498">
        <f t="shared" si="354"/>
        <v>639.72</v>
      </c>
      <c r="Y498">
        <f t="shared" si="355"/>
        <v>91.39</v>
      </c>
      <c r="AA498">
        <v>-1</v>
      </c>
      <c r="AB498">
        <f t="shared" si="356"/>
        <v>913.88</v>
      </c>
      <c r="AC498">
        <f>ROUND(((ES498*4)),6)</f>
        <v>0</v>
      </c>
      <c r="AD498">
        <f>ROUND(((((ET498*4))-((EU498*4)))+AE498),6)</f>
        <v>0</v>
      </c>
      <c r="AE498">
        <f>ROUND(((EU498*4)),6)</f>
        <v>0</v>
      </c>
      <c r="AF498">
        <f>ROUND(((EV498*4)),6)</f>
        <v>913.88</v>
      </c>
      <c r="AG498">
        <f t="shared" si="357"/>
        <v>0</v>
      </c>
      <c r="AH498">
        <f>((EW498*4))</f>
        <v>1.48</v>
      </c>
      <c r="AI498">
        <f>((EX498*4))</f>
        <v>0</v>
      </c>
      <c r="AJ498">
        <f t="shared" si="358"/>
        <v>0</v>
      </c>
      <c r="AK498">
        <v>228.47</v>
      </c>
      <c r="AL498">
        <v>0</v>
      </c>
      <c r="AM498">
        <v>0</v>
      </c>
      <c r="AN498">
        <v>0</v>
      </c>
      <c r="AO498">
        <v>228.47</v>
      </c>
      <c r="AP498">
        <v>0</v>
      </c>
      <c r="AQ498">
        <v>0.37</v>
      </c>
      <c r="AR498">
        <v>0</v>
      </c>
      <c r="AS498">
        <v>0</v>
      </c>
      <c r="AT498">
        <v>70</v>
      </c>
      <c r="AU498">
        <v>10</v>
      </c>
      <c r="AV498">
        <v>1</v>
      </c>
      <c r="AW498">
        <v>1</v>
      </c>
      <c r="AZ498">
        <v>1</v>
      </c>
      <c r="BA498">
        <v>1</v>
      </c>
      <c r="BB498">
        <v>1</v>
      </c>
      <c r="BC498">
        <v>1</v>
      </c>
      <c r="BD498" t="s">
        <v>3</v>
      </c>
      <c r="BE498" t="s">
        <v>3</v>
      </c>
      <c r="BF498" t="s">
        <v>3</v>
      </c>
      <c r="BG498" t="s">
        <v>3</v>
      </c>
      <c r="BH498">
        <v>0</v>
      </c>
      <c r="BI498">
        <v>4</v>
      </c>
      <c r="BJ498" t="s">
        <v>376</v>
      </c>
      <c r="BM498">
        <v>0</v>
      </c>
      <c r="BN498">
        <v>0</v>
      </c>
      <c r="BO498" t="s">
        <v>3</v>
      </c>
      <c r="BP498">
        <v>0</v>
      </c>
      <c r="BQ498">
        <v>1</v>
      </c>
      <c r="BR498">
        <v>0</v>
      </c>
      <c r="BS498">
        <v>1</v>
      </c>
      <c r="BT498">
        <v>1</v>
      </c>
      <c r="BU498">
        <v>1</v>
      </c>
      <c r="BV498">
        <v>1</v>
      </c>
      <c r="BW498">
        <v>1</v>
      </c>
      <c r="BX498">
        <v>1</v>
      </c>
      <c r="BY498" t="s">
        <v>3</v>
      </c>
      <c r="BZ498">
        <v>70</v>
      </c>
      <c r="CA498">
        <v>10</v>
      </c>
      <c r="CB498" t="s">
        <v>3</v>
      </c>
      <c r="CE498">
        <v>0</v>
      </c>
      <c r="CF498">
        <v>0</v>
      </c>
      <c r="CG498">
        <v>0</v>
      </c>
      <c r="CM498">
        <v>0</v>
      </c>
      <c r="CN498" t="s">
        <v>3</v>
      </c>
      <c r="CO498">
        <v>0</v>
      </c>
      <c r="CP498">
        <f t="shared" si="359"/>
        <v>913.88</v>
      </c>
      <c r="CQ498">
        <f t="shared" si="360"/>
        <v>0</v>
      </c>
      <c r="CR498">
        <f>(((((ET498*4))*BB498-((EU498*4))*BS498)+AE498*BS498)*AV498)</f>
        <v>0</v>
      </c>
      <c r="CS498">
        <f t="shared" si="361"/>
        <v>0</v>
      </c>
      <c r="CT498">
        <f t="shared" si="362"/>
        <v>913.88</v>
      </c>
      <c r="CU498">
        <f t="shared" si="363"/>
        <v>0</v>
      </c>
      <c r="CV498">
        <f t="shared" si="364"/>
        <v>1.48</v>
      </c>
      <c r="CW498">
        <f t="shared" si="365"/>
        <v>0</v>
      </c>
      <c r="CX498">
        <f t="shared" si="366"/>
        <v>0</v>
      </c>
      <c r="CY498">
        <f t="shared" si="367"/>
        <v>639.71600000000001</v>
      </c>
      <c r="CZ498">
        <f t="shared" si="368"/>
        <v>91.387999999999991</v>
      </c>
      <c r="DC498" t="s">
        <v>3</v>
      </c>
      <c r="DD498" t="s">
        <v>20</v>
      </c>
      <c r="DE498" t="s">
        <v>20</v>
      </c>
      <c r="DF498" t="s">
        <v>20</v>
      </c>
      <c r="DG498" t="s">
        <v>20</v>
      </c>
      <c r="DH498" t="s">
        <v>3</v>
      </c>
      <c r="DI498" t="s">
        <v>20</v>
      </c>
      <c r="DJ498" t="s">
        <v>20</v>
      </c>
      <c r="DK498" t="s">
        <v>3</v>
      </c>
      <c r="DL498" t="s">
        <v>3</v>
      </c>
      <c r="DM498" t="s">
        <v>3</v>
      </c>
      <c r="DN498">
        <v>0</v>
      </c>
      <c r="DO498">
        <v>0</v>
      </c>
      <c r="DP498">
        <v>1</v>
      </c>
      <c r="DQ498">
        <v>1</v>
      </c>
      <c r="DU498">
        <v>16987630</v>
      </c>
      <c r="DV498" t="s">
        <v>33</v>
      </c>
      <c r="DW498" t="s">
        <v>33</v>
      </c>
      <c r="DX498">
        <v>1</v>
      </c>
      <c r="DZ498" t="s">
        <v>3</v>
      </c>
      <c r="EA498" t="s">
        <v>3</v>
      </c>
      <c r="EB498" t="s">
        <v>3</v>
      </c>
      <c r="EC498" t="s">
        <v>3</v>
      </c>
      <c r="EE498">
        <v>1441815344</v>
      </c>
      <c r="EF498">
        <v>1</v>
      </c>
      <c r="EG498" t="s">
        <v>21</v>
      </c>
      <c r="EH498">
        <v>0</v>
      </c>
      <c r="EI498" t="s">
        <v>3</v>
      </c>
      <c r="EJ498">
        <v>4</v>
      </c>
      <c r="EK498">
        <v>0</v>
      </c>
      <c r="EL498" t="s">
        <v>22</v>
      </c>
      <c r="EM498" t="s">
        <v>23</v>
      </c>
      <c r="EO498" t="s">
        <v>3</v>
      </c>
      <c r="EQ498">
        <v>1024</v>
      </c>
      <c r="ER498">
        <v>228.47</v>
      </c>
      <c r="ES498">
        <v>0</v>
      </c>
      <c r="ET498">
        <v>0</v>
      </c>
      <c r="EU498">
        <v>0</v>
      </c>
      <c r="EV498">
        <v>228.47</v>
      </c>
      <c r="EW498">
        <v>0.37</v>
      </c>
      <c r="EX498">
        <v>0</v>
      </c>
      <c r="EY498">
        <v>0</v>
      </c>
      <c r="FQ498">
        <v>0</v>
      </c>
      <c r="FR498">
        <f t="shared" si="369"/>
        <v>0</v>
      </c>
      <c r="FS498">
        <v>0</v>
      </c>
      <c r="FX498">
        <v>70</v>
      </c>
      <c r="FY498">
        <v>10</v>
      </c>
      <c r="GA498" t="s">
        <v>3</v>
      </c>
      <c r="GD498">
        <v>0</v>
      </c>
      <c r="GF498">
        <v>1157112166</v>
      </c>
      <c r="GG498">
        <v>2</v>
      </c>
      <c r="GH498">
        <v>1</v>
      </c>
      <c r="GI498">
        <v>-2</v>
      </c>
      <c r="GJ498">
        <v>0</v>
      </c>
      <c r="GK498">
        <f>ROUND(R498*(R12)/100,2)</f>
        <v>0</v>
      </c>
      <c r="GL498">
        <f t="shared" si="370"/>
        <v>0</v>
      </c>
      <c r="GM498">
        <f t="shared" si="371"/>
        <v>1644.99</v>
      </c>
      <c r="GN498">
        <f t="shared" si="372"/>
        <v>0</v>
      </c>
      <c r="GO498">
        <f t="shared" si="373"/>
        <v>0</v>
      </c>
      <c r="GP498">
        <f t="shared" si="374"/>
        <v>1644.99</v>
      </c>
      <c r="GR498">
        <v>0</v>
      </c>
      <c r="GS498">
        <v>3</v>
      </c>
      <c r="GT498">
        <v>0</v>
      </c>
      <c r="GU498" t="s">
        <v>3</v>
      </c>
      <c r="GV498">
        <f t="shared" si="375"/>
        <v>0</v>
      </c>
      <c r="GW498">
        <v>1</v>
      </c>
      <c r="GX498">
        <f t="shared" si="376"/>
        <v>0</v>
      </c>
      <c r="HA498">
        <v>0</v>
      </c>
      <c r="HB498">
        <v>0</v>
      </c>
      <c r="HC498">
        <f t="shared" si="377"/>
        <v>0</v>
      </c>
      <c r="HE498" t="s">
        <v>3</v>
      </c>
      <c r="HF498" t="s">
        <v>3</v>
      </c>
      <c r="HM498" t="s">
        <v>3</v>
      </c>
      <c r="HN498" t="s">
        <v>3</v>
      </c>
      <c r="HO498" t="s">
        <v>3</v>
      </c>
      <c r="HP498" t="s">
        <v>3</v>
      </c>
      <c r="HQ498" t="s">
        <v>3</v>
      </c>
      <c r="IK498">
        <v>0</v>
      </c>
    </row>
    <row r="499" spans="1:245" x14ac:dyDescent="0.2">
      <c r="A499">
        <v>17</v>
      </c>
      <c r="B499">
        <v>1</v>
      </c>
      <c r="D499">
        <f>ROW(EtalonRes!A249)</f>
        <v>249</v>
      </c>
      <c r="E499" t="s">
        <v>377</v>
      </c>
      <c r="F499" t="s">
        <v>378</v>
      </c>
      <c r="G499" t="s">
        <v>379</v>
      </c>
      <c r="H499" t="s">
        <v>33</v>
      </c>
      <c r="I499">
        <v>1</v>
      </c>
      <c r="J499">
        <v>0</v>
      </c>
      <c r="K499">
        <v>1</v>
      </c>
      <c r="O499">
        <f t="shared" si="345"/>
        <v>16902.36</v>
      </c>
      <c r="P499">
        <f t="shared" si="346"/>
        <v>230.14</v>
      </c>
      <c r="Q499">
        <f t="shared" si="347"/>
        <v>0</v>
      </c>
      <c r="R499">
        <f t="shared" si="348"/>
        <v>0</v>
      </c>
      <c r="S499">
        <f t="shared" si="349"/>
        <v>16672.22</v>
      </c>
      <c r="T499">
        <f t="shared" si="350"/>
        <v>0</v>
      </c>
      <c r="U499">
        <f t="shared" si="351"/>
        <v>27</v>
      </c>
      <c r="V499">
        <f t="shared" si="352"/>
        <v>0</v>
      </c>
      <c r="W499">
        <f t="shared" si="353"/>
        <v>0</v>
      </c>
      <c r="X499">
        <f t="shared" si="354"/>
        <v>11670.55</v>
      </c>
      <c r="Y499">
        <f t="shared" si="355"/>
        <v>1667.22</v>
      </c>
      <c r="AA499">
        <v>1470944657</v>
      </c>
      <c r="AB499">
        <f t="shared" si="356"/>
        <v>16902.36</v>
      </c>
      <c r="AC499">
        <f>ROUND(((ES499*2)),6)</f>
        <v>230.14</v>
      </c>
      <c r="AD499">
        <f>ROUND(((((ET499*2))-((EU499*2)))+AE499),6)</f>
        <v>0</v>
      </c>
      <c r="AE499">
        <f>ROUND(((EU499*2)),6)</f>
        <v>0</v>
      </c>
      <c r="AF499">
        <f>ROUND(((EV499*2)),6)</f>
        <v>16672.22</v>
      </c>
      <c r="AG499">
        <f t="shared" si="357"/>
        <v>0</v>
      </c>
      <c r="AH499">
        <f>((EW499*2))</f>
        <v>27</v>
      </c>
      <c r="AI499">
        <f>((EX499*2))</f>
        <v>0</v>
      </c>
      <c r="AJ499">
        <f t="shared" si="358"/>
        <v>0</v>
      </c>
      <c r="AK499">
        <v>8451.18</v>
      </c>
      <c r="AL499">
        <v>115.07</v>
      </c>
      <c r="AM499">
        <v>0</v>
      </c>
      <c r="AN499">
        <v>0</v>
      </c>
      <c r="AO499">
        <v>8336.11</v>
      </c>
      <c r="AP499">
        <v>0</v>
      </c>
      <c r="AQ499">
        <v>13.5</v>
      </c>
      <c r="AR499">
        <v>0</v>
      </c>
      <c r="AS499">
        <v>0</v>
      </c>
      <c r="AT499">
        <v>70</v>
      </c>
      <c r="AU499">
        <v>10</v>
      </c>
      <c r="AV499">
        <v>1</v>
      </c>
      <c r="AW499">
        <v>1</v>
      </c>
      <c r="AZ499">
        <v>1</v>
      </c>
      <c r="BA499">
        <v>1</v>
      </c>
      <c r="BB499">
        <v>1</v>
      </c>
      <c r="BC499">
        <v>1</v>
      </c>
      <c r="BD499" t="s">
        <v>3</v>
      </c>
      <c r="BE499" t="s">
        <v>3</v>
      </c>
      <c r="BF499" t="s">
        <v>3</v>
      </c>
      <c r="BG499" t="s">
        <v>3</v>
      </c>
      <c r="BH499">
        <v>0</v>
      </c>
      <c r="BI499">
        <v>4</v>
      </c>
      <c r="BJ499" t="s">
        <v>380</v>
      </c>
      <c r="BM499">
        <v>0</v>
      </c>
      <c r="BN499">
        <v>0</v>
      </c>
      <c r="BO499" t="s">
        <v>3</v>
      </c>
      <c r="BP499">
        <v>0</v>
      </c>
      <c r="BQ499">
        <v>1</v>
      </c>
      <c r="BR499">
        <v>0</v>
      </c>
      <c r="BS499">
        <v>1</v>
      </c>
      <c r="BT499">
        <v>1</v>
      </c>
      <c r="BU499">
        <v>1</v>
      </c>
      <c r="BV499">
        <v>1</v>
      </c>
      <c r="BW499">
        <v>1</v>
      </c>
      <c r="BX499">
        <v>1</v>
      </c>
      <c r="BY499" t="s">
        <v>3</v>
      </c>
      <c r="BZ499">
        <v>70</v>
      </c>
      <c r="CA499">
        <v>10</v>
      </c>
      <c r="CB499" t="s">
        <v>3</v>
      </c>
      <c r="CE499">
        <v>0</v>
      </c>
      <c r="CF499">
        <v>0</v>
      </c>
      <c r="CG499">
        <v>0</v>
      </c>
      <c r="CM499">
        <v>0</v>
      </c>
      <c r="CN499" t="s">
        <v>3</v>
      </c>
      <c r="CO499">
        <v>0</v>
      </c>
      <c r="CP499">
        <f t="shared" si="359"/>
        <v>16902.36</v>
      </c>
      <c r="CQ499">
        <f t="shared" si="360"/>
        <v>230.14</v>
      </c>
      <c r="CR499">
        <f>(((((ET499*2))*BB499-((EU499*2))*BS499)+AE499*BS499)*AV499)</f>
        <v>0</v>
      </c>
      <c r="CS499">
        <f t="shared" si="361"/>
        <v>0</v>
      </c>
      <c r="CT499">
        <f t="shared" si="362"/>
        <v>16672.22</v>
      </c>
      <c r="CU499">
        <f t="shared" si="363"/>
        <v>0</v>
      </c>
      <c r="CV499">
        <f t="shared" si="364"/>
        <v>27</v>
      </c>
      <c r="CW499">
        <f t="shared" si="365"/>
        <v>0</v>
      </c>
      <c r="CX499">
        <f t="shared" si="366"/>
        <v>0</v>
      </c>
      <c r="CY499">
        <f t="shared" si="367"/>
        <v>11670.554000000002</v>
      </c>
      <c r="CZ499">
        <f t="shared" si="368"/>
        <v>1667.2220000000002</v>
      </c>
      <c r="DC499" t="s">
        <v>3</v>
      </c>
      <c r="DD499" t="s">
        <v>45</v>
      </c>
      <c r="DE499" t="s">
        <v>45</v>
      </c>
      <c r="DF499" t="s">
        <v>45</v>
      </c>
      <c r="DG499" t="s">
        <v>45</v>
      </c>
      <c r="DH499" t="s">
        <v>3</v>
      </c>
      <c r="DI499" t="s">
        <v>45</v>
      </c>
      <c r="DJ499" t="s">
        <v>45</v>
      </c>
      <c r="DK499" t="s">
        <v>3</v>
      </c>
      <c r="DL499" t="s">
        <v>3</v>
      </c>
      <c r="DM499" t="s">
        <v>3</v>
      </c>
      <c r="DN499">
        <v>0</v>
      </c>
      <c r="DO499">
        <v>0</v>
      </c>
      <c r="DP499">
        <v>1</v>
      </c>
      <c r="DQ499">
        <v>1</v>
      </c>
      <c r="DU499">
        <v>16987630</v>
      </c>
      <c r="DV499" t="s">
        <v>33</v>
      </c>
      <c r="DW499" t="s">
        <v>33</v>
      </c>
      <c r="DX499">
        <v>1</v>
      </c>
      <c r="DZ499" t="s">
        <v>3</v>
      </c>
      <c r="EA499" t="s">
        <v>3</v>
      </c>
      <c r="EB499" t="s">
        <v>3</v>
      </c>
      <c r="EC499" t="s">
        <v>3</v>
      </c>
      <c r="EE499">
        <v>1441815344</v>
      </c>
      <c r="EF499">
        <v>1</v>
      </c>
      <c r="EG499" t="s">
        <v>21</v>
      </c>
      <c r="EH499">
        <v>0</v>
      </c>
      <c r="EI499" t="s">
        <v>3</v>
      </c>
      <c r="EJ499">
        <v>4</v>
      </c>
      <c r="EK499">
        <v>0</v>
      </c>
      <c r="EL499" t="s">
        <v>22</v>
      </c>
      <c r="EM499" t="s">
        <v>23</v>
      </c>
      <c r="EO499" t="s">
        <v>3</v>
      </c>
      <c r="EQ499">
        <v>0</v>
      </c>
      <c r="ER499">
        <v>8451.18</v>
      </c>
      <c r="ES499">
        <v>115.07</v>
      </c>
      <c r="ET499">
        <v>0</v>
      </c>
      <c r="EU499">
        <v>0</v>
      </c>
      <c r="EV499">
        <v>8336.11</v>
      </c>
      <c r="EW499">
        <v>13.5</v>
      </c>
      <c r="EX499">
        <v>0</v>
      </c>
      <c r="EY499">
        <v>0</v>
      </c>
      <c r="FQ499">
        <v>0</v>
      </c>
      <c r="FR499">
        <f t="shared" si="369"/>
        <v>0</v>
      </c>
      <c r="FS499">
        <v>0</v>
      </c>
      <c r="FX499">
        <v>70</v>
      </c>
      <c r="FY499">
        <v>10</v>
      </c>
      <c r="GA499" t="s">
        <v>3</v>
      </c>
      <c r="GD499">
        <v>0</v>
      </c>
      <c r="GF499">
        <v>-1818993463</v>
      </c>
      <c r="GG499">
        <v>2</v>
      </c>
      <c r="GH499">
        <v>1</v>
      </c>
      <c r="GI499">
        <v>-2</v>
      </c>
      <c r="GJ499">
        <v>0</v>
      </c>
      <c r="GK499">
        <f>ROUND(R499*(R12)/100,2)</f>
        <v>0</v>
      </c>
      <c r="GL499">
        <f t="shared" si="370"/>
        <v>0</v>
      </c>
      <c r="GM499">
        <f t="shared" si="371"/>
        <v>30240.13</v>
      </c>
      <c r="GN499">
        <f t="shared" si="372"/>
        <v>0</v>
      </c>
      <c r="GO499">
        <f t="shared" si="373"/>
        <v>0</v>
      </c>
      <c r="GP499">
        <f t="shared" si="374"/>
        <v>30240.13</v>
      </c>
      <c r="GR499">
        <v>0</v>
      </c>
      <c r="GS499">
        <v>3</v>
      </c>
      <c r="GT499">
        <v>0</v>
      </c>
      <c r="GU499" t="s">
        <v>3</v>
      </c>
      <c r="GV499">
        <f t="shared" si="375"/>
        <v>0</v>
      </c>
      <c r="GW499">
        <v>1</v>
      </c>
      <c r="GX499">
        <f t="shared" si="376"/>
        <v>0</v>
      </c>
      <c r="HA499">
        <v>0</v>
      </c>
      <c r="HB499">
        <v>0</v>
      </c>
      <c r="HC499">
        <f t="shared" si="377"/>
        <v>0</v>
      </c>
      <c r="HE499" t="s">
        <v>3</v>
      </c>
      <c r="HF499" t="s">
        <v>3</v>
      </c>
      <c r="HM499" t="s">
        <v>3</v>
      </c>
      <c r="HN499" t="s">
        <v>3</v>
      </c>
      <c r="HO499" t="s">
        <v>3</v>
      </c>
      <c r="HP499" t="s">
        <v>3</v>
      </c>
      <c r="HQ499" t="s">
        <v>3</v>
      </c>
      <c r="IK499">
        <v>0</v>
      </c>
    </row>
    <row r="500" spans="1:245" x14ac:dyDescent="0.2">
      <c r="A500">
        <v>17</v>
      </c>
      <c r="B500">
        <v>1</v>
      </c>
      <c r="D500">
        <f>ROW(EtalonRes!A252)</f>
        <v>252</v>
      </c>
      <c r="E500" t="s">
        <v>381</v>
      </c>
      <c r="F500" t="s">
        <v>246</v>
      </c>
      <c r="G500" t="s">
        <v>247</v>
      </c>
      <c r="H500" t="s">
        <v>33</v>
      </c>
      <c r="I500">
        <v>12</v>
      </c>
      <c r="J500">
        <v>0</v>
      </c>
      <c r="K500">
        <v>12</v>
      </c>
      <c r="O500">
        <f t="shared" si="345"/>
        <v>10436.64</v>
      </c>
      <c r="P500">
        <f t="shared" si="346"/>
        <v>217.44</v>
      </c>
      <c r="Q500">
        <f t="shared" si="347"/>
        <v>0</v>
      </c>
      <c r="R500">
        <f t="shared" si="348"/>
        <v>0</v>
      </c>
      <c r="S500">
        <f t="shared" si="349"/>
        <v>10219.200000000001</v>
      </c>
      <c r="T500">
        <f t="shared" si="350"/>
        <v>0</v>
      </c>
      <c r="U500">
        <f t="shared" si="351"/>
        <v>14.399999999999999</v>
      </c>
      <c r="V500">
        <f t="shared" si="352"/>
        <v>0</v>
      </c>
      <c r="W500">
        <f t="shared" si="353"/>
        <v>0</v>
      </c>
      <c r="X500">
        <f t="shared" si="354"/>
        <v>7153.44</v>
      </c>
      <c r="Y500">
        <f t="shared" si="355"/>
        <v>1021.92</v>
      </c>
      <c r="AA500">
        <v>1470944657</v>
      </c>
      <c r="AB500">
        <f t="shared" si="356"/>
        <v>869.72</v>
      </c>
      <c r="AC500">
        <f>ROUND(((ES500*4)),6)</f>
        <v>18.12</v>
      </c>
      <c r="AD500">
        <f>ROUND(((((ET500*4))-((EU500*4)))+AE500),6)</f>
        <v>0</v>
      </c>
      <c r="AE500">
        <f>ROUND(((EU500*4)),6)</f>
        <v>0</v>
      </c>
      <c r="AF500">
        <f>ROUND(((EV500*4)),6)</f>
        <v>851.6</v>
      </c>
      <c r="AG500">
        <f t="shared" si="357"/>
        <v>0</v>
      </c>
      <c r="AH500">
        <f>((EW500*4))</f>
        <v>1.2</v>
      </c>
      <c r="AI500">
        <f>((EX500*4))</f>
        <v>0</v>
      </c>
      <c r="AJ500">
        <f t="shared" si="358"/>
        <v>0</v>
      </c>
      <c r="AK500">
        <v>217.43</v>
      </c>
      <c r="AL500">
        <v>4.53</v>
      </c>
      <c r="AM500">
        <v>0</v>
      </c>
      <c r="AN500">
        <v>0</v>
      </c>
      <c r="AO500">
        <v>212.9</v>
      </c>
      <c r="AP500">
        <v>0</v>
      </c>
      <c r="AQ500">
        <v>0.3</v>
      </c>
      <c r="AR500">
        <v>0</v>
      </c>
      <c r="AS500">
        <v>0</v>
      </c>
      <c r="AT500">
        <v>70</v>
      </c>
      <c r="AU500">
        <v>10</v>
      </c>
      <c r="AV500">
        <v>1</v>
      </c>
      <c r="AW500">
        <v>1</v>
      </c>
      <c r="AZ500">
        <v>1</v>
      </c>
      <c r="BA500">
        <v>1</v>
      </c>
      <c r="BB500">
        <v>1</v>
      </c>
      <c r="BC500">
        <v>1</v>
      </c>
      <c r="BD500" t="s">
        <v>3</v>
      </c>
      <c r="BE500" t="s">
        <v>3</v>
      </c>
      <c r="BF500" t="s">
        <v>3</v>
      </c>
      <c r="BG500" t="s">
        <v>3</v>
      </c>
      <c r="BH500">
        <v>0</v>
      </c>
      <c r="BI500">
        <v>4</v>
      </c>
      <c r="BJ500" t="s">
        <v>248</v>
      </c>
      <c r="BM500">
        <v>0</v>
      </c>
      <c r="BN500">
        <v>0</v>
      </c>
      <c r="BO500" t="s">
        <v>3</v>
      </c>
      <c r="BP500">
        <v>0</v>
      </c>
      <c r="BQ500">
        <v>1</v>
      </c>
      <c r="BR500">
        <v>0</v>
      </c>
      <c r="BS500">
        <v>1</v>
      </c>
      <c r="BT500">
        <v>1</v>
      </c>
      <c r="BU500">
        <v>1</v>
      </c>
      <c r="BV500">
        <v>1</v>
      </c>
      <c r="BW500">
        <v>1</v>
      </c>
      <c r="BX500">
        <v>1</v>
      </c>
      <c r="BY500" t="s">
        <v>3</v>
      </c>
      <c r="BZ500">
        <v>70</v>
      </c>
      <c r="CA500">
        <v>10</v>
      </c>
      <c r="CB500" t="s">
        <v>3</v>
      </c>
      <c r="CE500">
        <v>0</v>
      </c>
      <c r="CF500">
        <v>0</v>
      </c>
      <c r="CG500">
        <v>0</v>
      </c>
      <c r="CM500">
        <v>0</v>
      </c>
      <c r="CN500" t="s">
        <v>3</v>
      </c>
      <c r="CO500">
        <v>0</v>
      </c>
      <c r="CP500">
        <f t="shared" si="359"/>
        <v>10436.640000000001</v>
      </c>
      <c r="CQ500">
        <f t="shared" si="360"/>
        <v>18.12</v>
      </c>
      <c r="CR500">
        <f>(((((ET500*4))*BB500-((EU500*4))*BS500)+AE500*BS500)*AV500)</f>
        <v>0</v>
      </c>
      <c r="CS500">
        <f t="shared" si="361"/>
        <v>0</v>
      </c>
      <c r="CT500">
        <f t="shared" si="362"/>
        <v>851.6</v>
      </c>
      <c r="CU500">
        <f t="shared" si="363"/>
        <v>0</v>
      </c>
      <c r="CV500">
        <f t="shared" si="364"/>
        <v>1.2</v>
      </c>
      <c r="CW500">
        <f t="shared" si="365"/>
        <v>0</v>
      </c>
      <c r="CX500">
        <f t="shared" si="366"/>
        <v>0</v>
      </c>
      <c r="CY500">
        <f t="shared" si="367"/>
        <v>7153.44</v>
      </c>
      <c r="CZ500">
        <f t="shared" si="368"/>
        <v>1021.92</v>
      </c>
      <c r="DC500" t="s">
        <v>3</v>
      </c>
      <c r="DD500" t="s">
        <v>20</v>
      </c>
      <c r="DE500" t="s">
        <v>20</v>
      </c>
      <c r="DF500" t="s">
        <v>20</v>
      </c>
      <c r="DG500" t="s">
        <v>20</v>
      </c>
      <c r="DH500" t="s">
        <v>3</v>
      </c>
      <c r="DI500" t="s">
        <v>20</v>
      </c>
      <c r="DJ500" t="s">
        <v>20</v>
      </c>
      <c r="DK500" t="s">
        <v>3</v>
      </c>
      <c r="DL500" t="s">
        <v>3</v>
      </c>
      <c r="DM500" t="s">
        <v>3</v>
      </c>
      <c r="DN500">
        <v>0</v>
      </c>
      <c r="DO500">
        <v>0</v>
      </c>
      <c r="DP500">
        <v>1</v>
      </c>
      <c r="DQ500">
        <v>1</v>
      </c>
      <c r="DU500">
        <v>16987630</v>
      </c>
      <c r="DV500" t="s">
        <v>33</v>
      </c>
      <c r="DW500" t="s">
        <v>33</v>
      </c>
      <c r="DX500">
        <v>1</v>
      </c>
      <c r="DZ500" t="s">
        <v>3</v>
      </c>
      <c r="EA500" t="s">
        <v>3</v>
      </c>
      <c r="EB500" t="s">
        <v>3</v>
      </c>
      <c r="EC500" t="s">
        <v>3</v>
      </c>
      <c r="EE500">
        <v>1441815344</v>
      </c>
      <c r="EF500">
        <v>1</v>
      </c>
      <c r="EG500" t="s">
        <v>21</v>
      </c>
      <c r="EH500">
        <v>0</v>
      </c>
      <c r="EI500" t="s">
        <v>3</v>
      </c>
      <c r="EJ500">
        <v>4</v>
      </c>
      <c r="EK500">
        <v>0</v>
      </c>
      <c r="EL500" t="s">
        <v>22</v>
      </c>
      <c r="EM500" t="s">
        <v>23</v>
      </c>
      <c r="EO500" t="s">
        <v>3</v>
      </c>
      <c r="EQ500">
        <v>0</v>
      </c>
      <c r="ER500">
        <v>217.43</v>
      </c>
      <c r="ES500">
        <v>4.53</v>
      </c>
      <c r="ET500">
        <v>0</v>
      </c>
      <c r="EU500">
        <v>0</v>
      </c>
      <c r="EV500">
        <v>212.9</v>
      </c>
      <c r="EW500">
        <v>0.3</v>
      </c>
      <c r="EX500">
        <v>0</v>
      </c>
      <c r="EY500">
        <v>0</v>
      </c>
      <c r="FQ500">
        <v>0</v>
      </c>
      <c r="FR500">
        <f t="shared" si="369"/>
        <v>0</v>
      </c>
      <c r="FS500">
        <v>0</v>
      </c>
      <c r="FX500">
        <v>70</v>
      </c>
      <c r="FY500">
        <v>10</v>
      </c>
      <c r="GA500" t="s">
        <v>3</v>
      </c>
      <c r="GD500">
        <v>0</v>
      </c>
      <c r="GF500">
        <v>1338640914</v>
      </c>
      <c r="GG500">
        <v>2</v>
      </c>
      <c r="GH500">
        <v>1</v>
      </c>
      <c r="GI500">
        <v>-2</v>
      </c>
      <c r="GJ500">
        <v>0</v>
      </c>
      <c r="GK500">
        <f>ROUND(R500*(R12)/100,2)</f>
        <v>0</v>
      </c>
      <c r="GL500">
        <f t="shared" si="370"/>
        <v>0</v>
      </c>
      <c r="GM500">
        <f t="shared" si="371"/>
        <v>18612</v>
      </c>
      <c r="GN500">
        <f t="shared" si="372"/>
        <v>0</v>
      </c>
      <c r="GO500">
        <f t="shared" si="373"/>
        <v>0</v>
      </c>
      <c r="GP500">
        <f t="shared" si="374"/>
        <v>18612</v>
      </c>
      <c r="GR500">
        <v>0</v>
      </c>
      <c r="GS500">
        <v>3</v>
      </c>
      <c r="GT500">
        <v>0</v>
      </c>
      <c r="GU500" t="s">
        <v>3</v>
      </c>
      <c r="GV500">
        <f t="shared" si="375"/>
        <v>0</v>
      </c>
      <c r="GW500">
        <v>1</v>
      </c>
      <c r="GX500">
        <f t="shared" si="376"/>
        <v>0</v>
      </c>
      <c r="HA500">
        <v>0</v>
      </c>
      <c r="HB500">
        <v>0</v>
      </c>
      <c r="HC500">
        <f t="shared" si="377"/>
        <v>0</v>
      </c>
      <c r="HE500" t="s">
        <v>3</v>
      </c>
      <c r="HF500" t="s">
        <v>3</v>
      </c>
      <c r="HM500" t="s">
        <v>3</v>
      </c>
      <c r="HN500" t="s">
        <v>3</v>
      </c>
      <c r="HO500" t="s">
        <v>3</v>
      </c>
      <c r="HP500" t="s">
        <v>3</v>
      </c>
      <c r="HQ500" t="s">
        <v>3</v>
      </c>
      <c r="IK500">
        <v>0</v>
      </c>
    </row>
    <row r="501" spans="1:245" x14ac:dyDescent="0.2">
      <c r="A501">
        <v>17</v>
      </c>
      <c r="B501">
        <v>1</v>
      </c>
      <c r="D501">
        <f>ROW(EtalonRes!A256)</f>
        <v>256</v>
      </c>
      <c r="E501" t="s">
        <v>382</v>
      </c>
      <c r="F501" t="s">
        <v>383</v>
      </c>
      <c r="G501" t="s">
        <v>384</v>
      </c>
      <c r="H501" t="s">
        <v>33</v>
      </c>
      <c r="I501">
        <v>1</v>
      </c>
      <c r="J501">
        <v>0</v>
      </c>
      <c r="K501">
        <v>1</v>
      </c>
      <c r="O501">
        <f t="shared" si="345"/>
        <v>1065.24</v>
      </c>
      <c r="P501">
        <f t="shared" si="346"/>
        <v>77.239999999999995</v>
      </c>
      <c r="Q501">
        <f t="shared" si="347"/>
        <v>0</v>
      </c>
      <c r="R501">
        <f t="shared" si="348"/>
        <v>0</v>
      </c>
      <c r="S501">
        <f t="shared" si="349"/>
        <v>988</v>
      </c>
      <c r="T501">
        <f t="shared" si="350"/>
        <v>0</v>
      </c>
      <c r="U501">
        <f t="shared" si="351"/>
        <v>1.6</v>
      </c>
      <c r="V501">
        <f t="shared" si="352"/>
        <v>0</v>
      </c>
      <c r="W501">
        <f t="shared" si="353"/>
        <v>0</v>
      </c>
      <c r="X501">
        <f t="shared" si="354"/>
        <v>691.6</v>
      </c>
      <c r="Y501">
        <f t="shared" si="355"/>
        <v>98.8</v>
      </c>
      <c r="AA501">
        <v>1470944657</v>
      </c>
      <c r="AB501">
        <f t="shared" si="356"/>
        <v>1065.24</v>
      </c>
      <c r="AC501">
        <f>ROUND(((ES501*4)),6)</f>
        <v>77.239999999999995</v>
      </c>
      <c r="AD501">
        <f>ROUND(((((ET501*4))-((EU501*4)))+AE501),6)</f>
        <v>0</v>
      </c>
      <c r="AE501">
        <f>ROUND(((EU501*4)),6)</f>
        <v>0</v>
      </c>
      <c r="AF501">
        <f>ROUND(((EV501*4)),6)</f>
        <v>988</v>
      </c>
      <c r="AG501">
        <f t="shared" si="357"/>
        <v>0</v>
      </c>
      <c r="AH501">
        <f>((EW501*4))</f>
        <v>1.6</v>
      </c>
      <c r="AI501">
        <f>((EX501*4))</f>
        <v>0</v>
      </c>
      <c r="AJ501">
        <f t="shared" si="358"/>
        <v>0</v>
      </c>
      <c r="AK501">
        <v>266.31</v>
      </c>
      <c r="AL501">
        <v>19.309999999999999</v>
      </c>
      <c r="AM501">
        <v>0</v>
      </c>
      <c r="AN501">
        <v>0</v>
      </c>
      <c r="AO501">
        <v>247</v>
      </c>
      <c r="AP501">
        <v>0</v>
      </c>
      <c r="AQ501">
        <v>0.4</v>
      </c>
      <c r="AR501">
        <v>0</v>
      </c>
      <c r="AS501">
        <v>0</v>
      </c>
      <c r="AT501">
        <v>70</v>
      </c>
      <c r="AU501">
        <v>10</v>
      </c>
      <c r="AV501">
        <v>1</v>
      </c>
      <c r="AW501">
        <v>1</v>
      </c>
      <c r="AZ501">
        <v>1</v>
      </c>
      <c r="BA501">
        <v>1</v>
      </c>
      <c r="BB501">
        <v>1</v>
      </c>
      <c r="BC501">
        <v>1</v>
      </c>
      <c r="BD501" t="s">
        <v>3</v>
      </c>
      <c r="BE501" t="s">
        <v>3</v>
      </c>
      <c r="BF501" t="s">
        <v>3</v>
      </c>
      <c r="BG501" t="s">
        <v>3</v>
      </c>
      <c r="BH501">
        <v>0</v>
      </c>
      <c r="BI501">
        <v>4</v>
      </c>
      <c r="BJ501" t="s">
        <v>385</v>
      </c>
      <c r="BM501">
        <v>0</v>
      </c>
      <c r="BN501">
        <v>0</v>
      </c>
      <c r="BO501" t="s">
        <v>3</v>
      </c>
      <c r="BP501">
        <v>0</v>
      </c>
      <c r="BQ501">
        <v>1</v>
      </c>
      <c r="BR501">
        <v>0</v>
      </c>
      <c r="BS501">
        <v>1</v>
      </c>
      <c r="BT501">
        <v>1</v>
      </c>
      <c r="BU501">
        <v>1</v>
      </c>
      <c r="BV501">
        <v>1</v>
      </c>
      <c r="BW501">
        <v>1</v>
      </c>
      <c r="BX501">
        <v>1</v>
      </c>
      <c r="BY501" t="s">
        <v>3</v>
      </c>
      <c r="BZ501">
        <v>70</v>
      </c>
      <c r="CA501">
        <v>10</v>
      </c>
      <c r="CB501" t="s">
        <v>3</v>
      </c>
      <c r="CE501">
        <v>0</v>
      </c>
      <c r="CF501">
        <v>0</v>
      </c>
      <c r="CG501">
        <v>0</v>
      </c>
      <c r="CM501">
        <v>0</v>
      </c>
      <c r="CN501" t="s">
        <v>3</v>
      </c>
      <c r="CO501">
        <v>0</v>
      </c>
      <c r="CP501">
        <f t="shared" si="359"/>
        <v>1065.24</v>
      </c>
      <c r="CQ501">
        <f t="shared" si="360"/>
        <v>77.239999999999995</v>
      </c>
      <c r="CR501">
        <f>(((((ET501*4))*BB501-((EU501*4))*BS501)+AE501*BS501)*AV501)</f>
        <v>0</v>
      </c>
      <c r="CS501">
        <f t="shared" si="361"/>
        <v>0</v>
      </c>
      <c r="CT501">
        <f t="shared" si="362"/>
        <v>988</v>
      </c>
      <c r="CU501">
        <f t="shared" si="363"/>
        <v>0</v>
      </c>
      <c r="CV501">
        <f t="shared" si="364"/>
        <v>1.6</v>
      </c>
      <c r="CW501">
        <f t="shared" si="365"/>
        <v>0</v>
      </c>
      <c r="CX501">
        <f t="shared" si="366"/>
        <v>0</v>
      </c>
      <c r="CY501">
        <f t="shared" si="367"/>
        <v>691.6</v>
      </c>
      <c r="CZ501">
        <f t="shared" si="368"/>
        <v>98.8</v>
      </c>
      <c r="DC501" t="s">
        <v>3</v>
      </c>
      <c r="DD501" t="s">
        <v>20</v>
      </c>
      <c r="DE501" t="s">
        <v>20</v>
      </c>
      <c r="DF501" t="s">
        <v>20</v>
      </c>
      <c r="DG501" t="s">
        <v>20</v>
      </c>
      <c r="DH501" t="s">
        <v>3</v>
      </c>
      <c r="DI501" t="s">
        <v>20</v>
      </c>
      <c r="DJ501" t="s">
        <v>20</v>
      </c>
      <c r="DK501" t="s">
        <v>3</v>
      </c>
      <c r="DL501" t="s">
        <v>3</v>
      </c>
      <c r="DM501" t="s">
        <v>3</v>
      </c>
      <c r="DN501">
        <v>0</v>
      </c>
      <c r="DO501">
        <v>0</v>
      </c>
      <c r="DP501">
        <v>1</v>
      </c>
      <c r="DQ501">
        <v>1</v>
      </c>
      <c r="DU501">
        <v>16987630</v>
      </c>
      <c r="DV501" t="s">
        <v>33</v>
      </c>
      <c r="DW501" t="s">
        <v>33</v>
      </c>
      <c r="DX501">
        <v>1</v>
      </c>
      <c r="DZ501" t="s">
        <v>3</v>
      </c>
      <c r="EA501" t="s">
        <v>3</v>
      </c>
      <c r="EB501" t="s">
        <v>3</v>
      </c>
      <c r="EC501" t="s">
        <v>3</v>
      </c>
      <c r="EE501">
        <v>1441815344</v>
      </c>
      <c r="EF501">
        <v>1</v>
      </c>
      <c r="EG501" t="s">
        <v>21</v>
      </c>
      <c r="EH501">
        <v>0</v>
      </c>
      <c r="EI501" t="s">
        <v>3</v>
      </c>
      <c r="EJ501">
        <v>4</v>
      </c>
      <c r="EK501">
        <v>0</v>
      </c>
      <c r="EL501" t="s">
        <v>22</v>
      </c>
      <c r="EM501" t="s">
        <v>23</v>
      </c>
      <c r="EO501" t="s">
        <v>3</v>
      </c>
      <c r="EQ501">
        <v>0</v>
      </c>
      <c r="ER501">
        <v>266.31</v>
      </c>
      <c r="ES501">
        <v>19.309999999999999</v>
      </c>
      <c r="ET501">
        <v>0</v>
      </c>
      <c r="EU501">
        <v>0</v>
      </c>
      <c r="EV501">
        <v>247</v>
      </c>
      <c r="EW501">
        <v>0.4</v>
      </c>
      <c r="EX501">
        <v>0</v>
      </c>
      <c r="EY501">
        <v>0</v>
      </c>
      <c r="FQ501">
        <v>0</v>
      </c>
      <c r="FR501">
        <f t="shared" si="369"/>
        <v>0</v>
      </c>
      <c r="FS501">
        <v>0</v>
      </c>
      <c r="FX501">
        <v>70</v>
      </c>
      <c r="FY501">
        <v>10</v>
      </c>
      <c r="GA501" t="s">
        <v>3</v>
      </c>
      <c r="GD501">
        <v>0</v>
      </c>
      <c r="GF501">
        <v>219189123</v>
      </c>
      <c r="GG501">
        <v>2</v>
      </c>
      <c r="GH501">
        <v>1</v>
      </c>
      <c r="GI501">
        <v>-2</v>
      </c>
      <c r="GJ501">
        <v>0</v>
      </c>
      <c r="GK501">
        <f>ROUND(R501*(R12)/100,2)</f>
        <v>0</v>
      </c>
      <c r="GL501">
        <f t="shared" si="370"/>
        <v>0</v>
      </c>
      <c r="GM501">
        <f t="shared" si="371"/>
        <v>1855.64</v>
      </c>
      <c r="GN501">
        <f t="shared" si="372"/>
        <v>0</v>
      </c>
      <c r="GO501">
        <f t="shared" si="373"/>
        <v>0</v>
      </c>
      <c r="GP501">
        <f t="shared" si="374"/>
        <v>1855.64</v>
      </c>
      <c r="GR501">
        <v>0</v>
      </c>
      <c r="GS501">
        <v>3</v>
      </c>
      <c r="GT501">
        <v>0</v>
      </c>
      <c r="GU501" t="s">
        <v>3</v>
      </c>
      <c r="GV501">
        <f t="shared" si="375"/>
        <v>0</v>
      </c>
      <c r="GW501">
        <v>1</v>
      </c>
      <c r="GX501">
        <f t="shared" si="376"/>
        <v>0</v>
      </c>
      <c r="HA501">
        <v>0</v>
      </c>
      <c r="HB501">
        <v>0</v>
      </c>
      <c r="HC501">
        <f t="shared" si="377"/>
        <v>0</v>
      </c>
      <c r="HE501" t="s">
        <v>3</v>
      </c>
      <c r="HF501" t="s">
        <v>3</v>
      </c>
      <c r="HM501" t="s">
        <v>3</v>
      </c>
      <c r="HN501" t="s">
        <v>3</v>
      </c>
      <c r="HO501" t="s">
        <v>3</v>
      </c>
      <c r="HP501" t="s">
        <v>3</v>
      </c>
      <c r="HQ501" t="s">
        <v>3</v>
      </c>
      <c r="IK501">
        <v>0</v>
      </c>
    </row>
    <row r="502" spans="1:245" x14ac:dyDescent="0.2">
      <c r="A502">
        <v>17</v>
      </c>
      <c r="B502">
        <v>1</v>
      </c>
      <c r="D502">
        <f>ROW(EtalonRes!A257)</f>
        <v>257</v>
      </c>
      <c r="E502" t="s">
        <v>3</v>
      </c>
      <c r="F502" t="s">
        <v>370</v>
      </c>
      <c r="G502" t="s">
        <v>371</v>
      </c>
      <c r="H502" t="s">
        <v>33</v>
      </c>
      <c r="I502">
        <v>1</v>
      </c>
      <c r="J502">
        <v>0</v>
      </c>
      <c r="K502">
        <v>1</v>
      </c>
      <c r="O502">
        <f t="shared" si="345"/>
        <v>14573</v>
      </c>
      <c r="P502">
        <f t="shared" si="346"/>
        <v>0</v>
      </c>
      <c r="Q502">
        <f t="shared" si="347"/>
        <v>0</v>
      </c>
      <c r="R502">
        <f t="shared" si="348"/>
        <v>0</v>
      </c>
      <c r="S502">
        <f t="shared" si="349"/>
        <v>14573</v>
      </c>
      <c r="T502">
        <f t="shared" si="350"/>
        <v>0</v>
      </c>
      <c r="U502">
        <f t="shared" si="351"/>
        <v>23.6</v>
      </c>
      <c r="V502">
        <f t="shared" si="352"/>
        <v>0</v>
      </c>
      <c r="W502">
        <f t="shared" si="353"/>
        <v>0</v>
      </c>
      <c r="X502">
        <f t="shared" si="354"/>
        <v>10201.1</v>
      </c>
      <c r="Y502">
        <f t="shared" si="355"/>
        <v>1457.3</v>
      </c>
      <c r="AA502">
        <v>-1</v>
      </c>
      <c r="AB502">
        <f t="shared" si="356"/>
        <v>14573</v>
      </c>
      <c r="AC502">
        <f>ROUND(((ES502*118)),6)</f>
        <v>0</v>
      </c>
      <c r="AD502">
        <f>ROUND(((((ET502*118))-((EU502*118)))+AE502),6)</f>
        <v>0</v>
      </c>
      <c r="AE502">
        <f>ROUND(((EU502*118)),6)</f>
        <v>0</v>
      </c>
      <c r="AF502">
        <f>ROUND(((EV502*118)),6)</f>
        <v>14573</v>
      </c>
      <c r="AG502">
        <f t="shared" si="357"/>
        <v>0</v>
      </c>
      <c r="AH502">
        <f>((EW502*118))</f>
        <v>23.6</v>
      </c>
      <c r="AI502">
        <f>((EX502*118))</f>
        <v>0</v>
      </c>
      <c r="AJ502">
        <f t="shared" si="358"/>
        <v>0</v>
      </c>
      <c r="AK502">
        <v>123.5</v>
      </c>
      <c r="AL502">
        <v>0</v>
      </c>
      <c r="AM502">
        <v>0</v>
      </c>
      <c r="AN502">
        <v>0</v>
      </c>
      <c r="AO502">
        <v>123.5</v>
      </c>
      <c r="AP502">
        <v>0</v>
      </c>
      <c r="AQ502">
        <v>0.2</v>
      </c>
      <c r="AR502">
        <v>0</v>
      </c>
      <c r="AS502">
        <v>0</v>
      </c>
      <c r="AT502">
        <v>70</v>
      </c>
      <c r="AU502">
        <v>10</v>
      </c>
      <c r="AV502">
        <v>1</v>
      </c>
      <c r="AW502">
        <v>1</v>
      </c>
      <c r="AZ502">
        <v>1</v>
      </c>
      <c r="BA502">
        <v>1</v>
      </c>
      <c r="BB502">
        <v>1</v>
      </c>
      <c r="BC502">
        <v>1</v>
      </c>
      <c r="BD502" t="s">
        <v>3</v>
      </c>
      <c r="BE502" t="s">
        <v>3</v>
      </c>
      <c r="BF502" t="s">
        <v>3</v>
      </c>
      <c r="BG502" t="s">
        <v>3</v>
      </c>
      <c r="BH502">
        <v>0</v>
      </c>
      <c r="BI502">
        <v>4</v>
      </c>
      <c r="BJ502" t="s">
        <v>372</v>
      </c>
      <c r="BM502">
        <v>0</v>
      </c>
      <c r="BN502">
        <v>0</v>
      </c>
      <c r="BO502" t="s">
        <v>3</v>
      </c>
      <c r="BP502">
        <v>0</v>
      </c>
      <c r="BQ502">
        <v>1</v>
      </c>
      <c r="BR502">
        <v>0</v>
      </c>
      <c r="BS502">
        <v>1</v>
      </c>
      <c r="BT502">
        <v>1</v>
      </c>
      <c r="BU502">
        <v>1</v>
      </c>
      <c r="BV502">
        <v>1</v>
      </c>
      <c r="BW502">
        <v>1</v>
      </c>
      <c r="BX502">
        <v>1</v>
      </c>
      <c r="BY502" t="s">
        <v>3</v>
      </c>
      <c r="BZ502">
        <v>70</v>
      </c>
      <c r="CA502">
        <v>10</v>
      </c>
      <c r="CB502" t="s">
        <v>3</v>
      </c>
      <c r="CE502">
        <v>0</v>
      </c>
      <c r="CF502">
        <v>0</v>
      </c>
      <c r="CG502">
        <v>0</v>
      </c>
      <c r="CM502">
        <v>0</v>
      </c>
      <c r="CN502" t="s">
        <v>3</v>
      </c>
      <c r="CO502">
        <v>0</v>
      </c>
      <c r="CP502">
        <f t="shared" si="359"/>
        <v>14573</v>
      </c>
      <c r="CQ502">
        <f t="shared" si="360"/>
        <v>0</v>
      </c>
      <c r="CR502">
        <f>(((((ET502*118))*BB502-((EU502*118))*BS502)+AE502*BS502)*AV502)</f>
        <v>0</v>
      </c>
      <c r="CS502">
        <f t="shared" si="361"/>
        <v>0</v>
      </c>
      <c r="CT502">
        <f t="shared" si="362"/>
        <v>14573</v>
      </c>
      <c r="CU502">
        <f t="shared" si="363"/>
        <v>0</v>
      </c>
      <c r="CV502">
        <f t="shared" si="364"/>
        <v>23.6</v>
      </c>
      <c r="CW502">
        <f t="shared" si="365"/>
        <v>0</v>
      </c>
      <c r="CX502">
        <f t="shared" si="366"/>
        <v>0</v>
      </c>
      <c r="CY502">
        <f t="shared" si="367"/>
        <v>10201.1</v>
      </c>
      <c r="CZ502">
        <f t="shared" si="368"/>
        <v>1457.3</v>
      </c>
      <c r="DC502" t="s">
        <v>3</v>
      </c>
      <c r="DD502" t="s">
        <v>373</v>
      </c>
      <c r="DE502" t="s">
        <v>373</v>
      </c>
      <c r="DF502" t="s">
        <v>373</v>
      </c>
      <c r="DG502" t="s">
        <v>373</v>
      </c>
      <c r="DH502" t="s">
        <v>3</v>
      </c>
      <c r="DI502" t="s">
        <v>373</v>
      </c>
      <c r="DJ502" t="s">
        <v>373</v>
      </c>
      <c r="DK502" t="s">
        <v>3</v>
      </c>
      <c r="DL502" t="s">
        <v>3</v>
      </c>
      <c r="DM502" t="s">
        <v>3</v>
      </c>
      <c r="DN502">
        <v>0</v>
      </c>
      <c r="DO502">
        <v>0</v>
      </c>
      <c r="DP502">
        <v>1</v>
      </c>
      <c r="DQ502">
        <v>1</v>
      </c>
      <c r="DU502">
        <v>16987630</v>
      </c>
      <c r="DV502" t="s">
        <v>33</v>
      </c>
      <c r="DW502" t="s">
        <v>33</v>
      </c>
      <c r="DX502">
        <v>1</v>
      </c>
      <c r="DZ502" t="s">
        <v>3</v>
      </c>
      <c r="EA502" t="s">
        <v>3</v>
      </c>
      <c r="EB502" t="s">
        <v>3</v>
      </c>
      <c r="EC502" t="s">
        <v>3</v>
      </c>
      <c r="EE502">
        <v>1441815344</v>
      </c>
      <c r="EF502">
        <v>1</v>
      </c>
      <c r="EG502" t="s">
        <v>21</v>
      </c>
      <c r="EH502">
        <v>0</v>
      </c>
      <c r="EI502" t="s">
        <v>3</v>
      </c>
      <c r="EJ502">
        <v>4</v>
      </c>
      <c r="EK502">
        <v>0</v>
      </c>
      <c r="EL502" t="s">
        <v>22</v>
      </c>
      <c r="EM502" t="s">
        <v>23</v>
      </c>
      <c r="EO502" t="s">
        <v>3</v>
      </c>
      <c r="EQ502">
        <v>1024</v>
      </c>
      <c r="ER502">
        <v>123.5</v>
      </c>
      <c r="ES502">
        <v>0</v>
      </c>
      <c r="ET502">
        <v>0</v>
      </c>
      <c r="EU502">
        <v>0</v>
      </c>
      <c r="EV502">
        <v>123.5</v>
      </c>
      <c r="EW502">
        <v>0.2</v>
      </c>
      <c r="EX502">
        <v>0</v>
      </c>
      <c r="EY502">
        <v>0</v>
      </c>
      <c r="FQ502">
        <v>0</v>
      </c>
      <c r="FR502">
        <f t="shared" si="369"/>
        <v>0</v>
      </c>
      <c r="FS502">
        <v>0</v>
      </c>
      <c r="FX502">
        <v>70</v>
      </c>
      <c r="FY502">
        <v>10</v>
      </c>
      <c r="GA502" t="s">
        <v>3</v>
      </c>
      <c r="GD502">
        <v>0</v>
      </c>
      <c r="GF502">
        <v>472429822</v>
      </c>
      <c r="GG502">
        <v>2</v>
      </c>
      <c r="GH502">
        <v>1</v>
      </c>
      <c r="GI502">
        <v>-2</v>
      </c>
      <c r="GJ502">
        <v>0</v>
      </c>
      <c r="GK502">
        <f>ROUND(R502*(R12)/100,2)</f>
        <v>0</v>
      </c>
      <c r="GL502">
        <f t="shared" si="370"/>
        <v>0</v>
      </c>
      <c r="GM502">
        <f t="shared" si="371"/>
        <v>26231.4</v>
      </c>
      <c r="GN502">
        <f t="shared" si="372"/>
        <v>0</v>
      </c>
      <c r="GO502">
        <f t="shared" si="373"/>
        <v>0</v>
      </c>
      <c r="GP502">
        <f t="shared" si="374"/>
        <v>26231.4</v>
      </c>
      <c r="GR502">
        <v>0</v>
      </c>
      <c r="GS502">
        <v>3</v>
      </c>
      <c r="GT502">
        <v>0</v>
      </c>
      <c r="GU502" t="s">
        <v>3</v>
      </c>
      <c r="GV502">
        <f t="shared" si="375"/>
        <v>0</v>
      </c>
      <c r="GW502">
        <v>1</v>
      </c>
      <c r="GX502">
        <f t="shared" si="376"/>
        <v>0</v>
      </c>
      <c r="HA502">
        <v>0</v>
      </c>
      <c r="HB502">
        <v>0</v>
      </c>
      <c r="HC502">
        <f t="shared" si="377"/>
        <v>0</v>
      </c>
      <c r="HE502" t="s">
        <v>3</v>
      </c>
      <c r="HF502" t="s">
        <v>3</v>
      </c>
      <c r="HM502" t="s">
        <v>3</v>
      </c>
      <c r="HN502" t="s">
        <v>3</v>
      </c>
      <c r="HO502" t="s">
        <v>3</v>
      </c>
      <c r="HP502" t="s">
        <v>3</v>
      </c>
      <c r="HQ502" t="s">
        <v>3</v>
      </c>
      <c r="IK502">
        <v>0</v>
      </c>
    </row>
    <row r="503" spans="1:245" x14ac:dyDescent="0.2">
      <c r="A503">
        <v>17</v>
      </c>
      <c r="B503">
        <v>1</v>
      </c>
      <c r="D503">
        <f>ROW(EtalonRes!A258)</f>
        <v>258</v>
      </c>
      <c r="E503" t="s">
        <v>3</v>
      </c>
      <c r="F503" t="s">
        <v>374</v>
      </c>
      <c r="G503" t="s">
        <v>375</v>
      </c>
      <c r="H503" t="s">
        <v>33</v>
      </c>
      <c r="I503">
        <v>1</v>
      </c>
      <c r="J503">
        <v>0</v>
      </c>
      <c r="K503">
        <v>1</v>
      </c>
      <c r="O503">
        <f t="shared" si="345"/>
        <v>913.88</v>
      </c>
      <c r="P503">
        <f t="shared" si="346"/>
        <v>0</v>
      </c>
      <c r="Q503">
        <f t="shared" si="347"/>
        <v>0</v>
      </c>
      <c r="R503">
        <f t="shared" si="348"/>
        <v>0</v>
      </c>
      <c r="S503">
        <f t="shared" si="349"/>
        <v>913.88</v>
      </c>
      <c r="T503">
        <f t="shared" si="350"/>
        <v>0</v>
      </c>
      <c r="U503">
        <f t="shared" si="351"/>
        <v>1.48</v>
      </c>
      <c r="V503">
        <f t="shared" si="352"/>
        <v>0</v>
      </c>
      <c r="W503">
        <f t="shared" si="353"/>
        <v>0</v>
      </c>
      <c r="X503">
        <f t="shared" si="354"/>
        <v>639.72</v>
      </c>
      <c r="Y503">
        <f t="shared" si="355"/>
        <v>91.39</v>
      </c>
      <c r="AA503">
        <v>-1</v>
      </c>
      <c r="AB503">
        <f t="shared" si="356"/>
        <v>913.88</v>
      </c>
      <c r="AC503">
        <f>ROUND(((ES503*4)),6)</f>
        <v>0</v>
      </c>
      <c r="AD503">
        <f>ROUND(((((ET503*4))-((EU503*4)))+AE503),6)</f>
        <v>0</v>
      </c>
      <c r="AE503">
        <f>ROUND(((EU503*4)),6)</f>
        <v>0</v>
      </c>
      <c r="AF503">
        <f>ROUND(((EV503*4)),6)</f>
        <v>913.88</v>
      </c>
      <c r="AG503">
        <f t="shared" si="357"/>
        <v>0</v>
      </c>
      <c r="AH503">
        <f>((EW503*4))</f>
        <v>1.48</v>
      </c>
      <c r="AI503">
        <f>((EX503*4))</f>
        <v>0</v>
      </c>
      <c r="AJ503">
        <f t="shared" si="358"/>
        <v>0</v>
      </c>
      <c r="AK503">
        <v>228.47</v>
      </c>
      <c r="AL503">
        <v>0</v>
      </c>
      <c r="AM503">
        <v>0</v>
      </c>
      <c r="AN503">
        <v>0</v>
      </c>
      <c r="AO503">
        <v>228.47</v>
      </c>
      <c r="AP503">
        <v>0</v>
      </c>
      <c r="AQ503">
        <v>0.37</v>
      </c>
      <c r="AR503">
        <v>0</v>
      </c>
      <c r="AS503">
        <v>0</v>
      </c>
      <c r="AT503">
        <v>70</v>
      </c>
      <c r="AU503">
        <v>10</v>
      </c>
      <c r="AV503">
        <v>1</v>
      </c>
      <c r="AW503">
        <v>1</v>
      </c>
      <c r="AZ503">
        <v>1</v>
      </c>
      <c r="BA503">
        <v>1</v>
      </c>
      <c r="BB503">
        <v>1</v>
      </c>
      <c r="BC503">
        <v>1</v>
      </c>
      <c r="BD503" t="s">
        <v>3</v>
      </c>
      <c r="BE503" t="s">
        <v>3</v>
      </c>
      <c r="BF503" t="s">
        <v>3</v>
      </c>
      <c r="BG503" t="s">
        <v>3</v>
      </c>
      <c r="BH503">
        <v>0</v>
      </c>
      <c r="BI503">
        <v>4</v>
      </c>
      <c r="BJ503" t="s">
        <v>376</v>
      </c>
      <c r="BM503">
        <v>0</v>
      </c>
      <c r="BN503">
        <v>0</v>
      </c>
      <c r="BO503" t="s">
        <v>3</v>
      </c>
      <c r="BP503">
        <v>0</v>
      </c>
      <c r="BQ503">
        <v>1</v>
      </c>
      <c r="BR503">
        <v>0</v>
      </c>
      <c r="BS503">
        <v>1</v>
      </c>
      <c r="BT503">
        <v>1</v>
      </c>
      <c r="BU503">
        <v>1</v>
      </c>
      <c r="BV503">
        <v>1</v>
      </c>
      <c r="BW503">
        <v>1</v>
      </c>
      <c r="BX503">
        <v>1</v>
      </c>
      <c r="BY503" t="s">
        <v>3</v>
      </c>
      <c r="BZ503">
        <v>70</v>
      </c>
      <c r="CA503">
        <v>10</v>
      </c>
      <c r="CB503" t="s">
        <v>3</v>
      </c>
      <c r="CE503">
        <v>0</v>
      </c>
      <c r="CF503">
        <v>0</v>
      </c>
      <c r="CG503">
        <v>0</v>
      </c>
      <c r="CM503">
        <v>0</v>
      </c>
      <c r="CN503" t="s">
        <v>3</v>
      </c>
      <c r="CO503">
        <v>0</v>
      </c>
      <c r="CP503">
        <f t="shared" si="359"/>
        <v>913.88</v>
      </c>
      <c r="CQ503">
        <f t="shared" si="360"/>
        <v>0</v>
      </c>
      <c r="CR503">
        <f>(((((ET503*4))*BB503-((EU503*4))*BS503)+AE503*BS503)*AV503)</f>
        <v>0</v>
      </c>
      <c r="CS503">
        <f t="shared" si="361"/>
        <v>0</v>
      </c>
      <c r="CT503">
        <f t="shared" si="362"/>
        <v>913.88</v>
      </c>
      <c r="CU503">
        <f t="shared" si="363"/>
        <v>0</v>
      </c>
      <c r="CV503">
        <f t="shared" si="364"/>
        <v>1.48</v>
      </c>
      <c r="CW503">
        <f t="shared" si="365"/>
        <v>0</v>
      </c>
      <c r="CX503">
        <f t="shared" si="366"/>
        <v>0</v>
      </c>
      <c r="CY503">
        <f t="shared" si="367"/>
        <v>639.71600000000001</v>
      </c>
      <c r="CZ503">
        <f t="shared" si="368"/>
        <v>91.387999999999991</v>
      </c>
      <c r="DC503" t="s">
        <v>3</v>
      </c>
      <c r="DD503" t="s">
        <v>20</v>
      </c>
      <c r="DE503" t="s">
        <v>20</v>
      </c>
      <c r="DF503" t="s">
        <v>20</v>
      </c>
      <c r="DG503" t="s">
        <v>20</v>
      </c>
      <c r="DH503" t="s">
        <v>3</v>
      </c>
      <c r="DI503" t="s">
        <v>20</v>
      </c>
      <c r="DJ503" t="s">
        <v>20</v>
      </c>
      <c r="DK503" t="s">
        <v>3</v>
      </c>
      <c r="DL503" t="s">
        <v>3</v>
      </c>
      <c r="DM503" t="s">
        <v>3</v>
      </c>
      <c r="DN503">
        <v>0</v>
      </c>
      <c r="DO503">
        <v>0</v>
      </c>
      <c r="DP503">
        <v>1</v>
      </c>
      <c r="DQ503">
        <v>1</v>
      </c>
      <c r="DU503">
        <v>16987630</v>
      </c>
      <c r="DV503" t="s">
        <v>33</v>
      </c>
      <c r="DW503" t="s">
        <v>33</v>
      </c>
      <c r="DX503">
        <v>1</v>
      </c>
      <c r="DZ503" t="s">
        <v>3</v>
      </c>
      <c r="EA503" t="s">
        <v>3</v>
      </c>
      <c r="EB503" t="s">
        <v>3</v>
      </c>
      <c r="EC503" t="s">
        <v>3</v>
      </c>
      <c r="EE503">
        <v>1441815344</v>
      </c>
      <c r="EF503">
        <v>1</v>
      </c>
      <c r="EG503" t="s">
        <v>21</v>
      </c>
      <c r="EH503">
        <v>0</v>
      </c>
      <c r="EI503" t="s">
        <v>3</v>
      </c>
      <c r="EJ503">
        <v>4</v>
      </c>
      <c r="EK503">
        <v>0</v>
      </c>
      <c r="EL503" t="s">
        <v>22</v>
      </c>
      <c r="EM503" t="s">
        <v>23</v>
      </c>
      <c r="EO503" t="s">
        <v>3</v>
      </c>
      <c r="EQ503">
        <v>1024</v>
      </c>
      <c r="ER503">
        <v>228.47</v>
      </c>
      <c r="ES503">
        <v>0</v>
      </c>
      <c r="ET503">
        <v>0</v>
      </c>
      <c r="EU503">
        <v>0</v>
      </c>
      <c r="EV503">
        <v>228.47</v>
      </c>
      <c r="EW503">
        <v>0.37</v>
      </c>
      <c r="EX503">
        <v>0</v>
      </c>
      <c r="EY503">
        <v>0</v>
      </c>
      <c r="FQ503">
        <v>0</v>
      </c>
      <c r="FR503">
        <f t="shared" si="369"/>
        <v>0</v>
      </c>
      <c r="FS503">
        <v>0</v>
      </c>
      <c r="FX503">
        <v>70</v>
      </c>
      <c r="FY503">
        <v>10</v>
      </c>
      <c r="GA503" t="s">
        <v>3</v>
      </c>
      <c r="GD503">
        <v>0</v>
      </c>
      <c r="GF503">
        <v>1157112166</v>
      </c>
      <c r="GG503">
        <v>2</v>
      </c>
      <c r="GH503">
        <v>1</v>
      </c>
      <c r="GI503">
        <v>-2</v>
      </c>
      <c r="GJ503">
        <v>0</v>
      </c>
      <c r="GK503">
        <f>ROUND(R503*(R12)/100,2)</f>
        <v>0</v>
      </c>
      <c r="GL503">
        <f t="shared" si="370"/>
        <v>0</v>
      </c>
      <c r="GM503">
        <f t="shared" si="371"/>
        <v>1644.99</v>
      </c>
      <c r="GN503">
        <f t="shared" si="372"/>
        <v>0</v>
      </c>
      <c r="GO503">
        <f t="shared" si="373"/>
        <v>0</v>
      </c>
      <c r="GP503">
        <f t="shared" si="374"/>
        <v>1644.99</v>
      </c>
      <c r="GR503">
        <v>0</v>
      </c>
      <c r="GS503">
        <v>3</v>
      </c>
      <c r="GT503">
        <v>0</v>
      </c>
      <c r="GU503" t="s">
        <v>3</v>
      </c>
      <c r="GV503">
        <f t="shared" si="375"/>
        <v>0</v>
      </c>
      <c r="GW503">
        <v>1</v>
      </c>
      <c r="GX503">
        <f t="shared" si="376"/>
        <v>0</v>
      </c>
      <c r="HA503">
        <v>0</v>
      </c>
      <c r="HB503">
        <v>0</v>
      </c>
      <c r="HC503">
        <f t="shared" si="377"/>
        <v>0</v>
      </c>
      <c r="HE503" t="s">
        <v>3</v>
      </c>
      <c r="HF503" t="s">
        <v>3</v>
      </c>
      <c r="HM503" t="s">
        <v>3</v>
      </c>
      <c r="HN503" t="s">
        <v>3</v>
      </c>
      <c r="HO503" t="s">
        <v>3</v>
      </c>
      <c r="HP503" t="s">
        <v>3</v>
      </c>
      <c r="HQ503" t="s">
        <v>3</v>
      </c>
      <c r="IK503">
        <v>0</v>
      </c>
    </row>
    <row r="504" spans="1:245" x14ac:dyDescent="0.2">
      <c r="A504">
        <v>17</v>
      </c>
      <c r="B504">
        <v>1</v>
      </c>
      <c r="D504">
        <f>ROW(EtalonRes!A263)</f>
        <v>263</v>
      </c>
      <c r="E504" t="s">
        <v>386</v>
      </c>
      <c r="F504" t="s">
        <v>378</v>
      </c>
      <c r="G504" t="s">
        <v>379</v>
      </c>
      <c r="H504" t="s">
        <v>33</v>
      </c>
      <c r="I504">
        <v>1</v>
      </c>
      <c r="J504">
        <v>0</v>
      </c>
      <c r="K504">
        <v>1</v>
      </c>
      <c r="O504">
        <f t="shared" si="345"/>
        <v>16902.36</v>
      </c>
      <c r="P504">
        <f t="shared" si="346"/>
        <v>230.14</v>
      </c>
      <c r="Q504">
        <f t="shared" si="347"/>
        <v>0</v>
      </c>
      <c r="R504">
        <f t="shared" si="348"/>
        <v>0</v>
      </c>
      <c r="S504">
        <f t="shared" si="349"/>
        <v>16672.22</v>
      </c>
      <c r="T504">
        <f t="shared" si="350"/>
        <v>0</v>
      </c>
      <c r="U504">
        <f t="shared" si="351"/>
        <v>27</v>
      </c>
      <c r="V504">
        <f t="shared" si="352"/>
        <v>0</v>
      </c>
      <c r="W504">
        <f t="shared" si="353"/>
        <v>0</v>
      </c>
      <c r="X504">
        <f t="shared" si="354"/>
        <v>11670.55</v>
      </c>
      <c r="Y504">
        <f t="shared" si="355"/>
        <v>1667.22</v>
      </c>
      <c r="AA504">
        <v>1470944657</v>
      </c>
      <c r="AB504">
        <f t="shared" si="356"/>
        <v>16902.36</v>
      </c>
      <c r="AC504">
        <f>ROUND(((ES504*2)),6)</f>
        <v>230.14</v>
      </c>
      <c r="AD504">
        <f>ROUND(((((ET504*2))-((EU504*2)))+AE504),6)</f>
        <v>0</v>
      </c>
      <c r="AE504">
        <f>ROUND(((EU504*2)),6)</f>
        <v>0</v>
      </c>
      <c r="AF504">
        <f>ROUND(((EV504*2)),6)</f>
        <v>16672.22</v>
      </c>
      <c r="AG504">
        <f t="shared" si="357"/>
        <v>0</v>
      </c>
      <c r="AH504">
        <f>((EW504*2))</f>
        <v>27</v>
      </c>
      <c r="AI504">
        <f>((EX504*2))</f>
        <v>0</v>
      </c>
      <c r="AJ504">
        <f t="shared" si="358"/>
        <v>0</v>
      </c>
      <c r="AK504">
        <v>8451.18</v>
      </c>
      <c r="AL504">
        <v>115.07</v>
      </c>
      <c r="AM504">
        <v>0</v>
      </c>
      <c r="AN504">
        <v>0</v>
      </c>
      <c r="AO504">
        <v>8336.11</v>
      </c>
      <c r="AP504">
        <v>0</v>
      </c>
      <c r="AQ504">
        <v>13.5</v>
      </c>
      <c r="AR504">
        <v>0</v>
      </c>
      <c r="AS504">
        <v>0</v>
      </c>
      <c r="AT504">
        <v>70</v>
      </c>
      <c r="AU504">
        <v>10</v>
      </c>
      <c r="AV504">
        <v>1</v>
      </c>
      <c r="AW504">
        <v>1</v>
      </c>
      <c r="AZ504">
        <v>1</v>
      </c>
      <c r="BA504">
        <v>1</v>
      </c>
      <c r="BB504">
        <v>1</v>
      </c>
      <c r="BC504">
        <v>1</v>
      </c>
      <c r="BD504" t="s">
        <v>3</v>
      </c>
      <c r="BE504" t="s">
        <v>3</v>
      </c>
      <c r="BF504" t="s">
        <v>3</v>
      </c>
      <c r="BG504" t="s">
        <v>3</v>
      </c>
      <c r="BH504">
        <v>0</v>
      </c>
      <c r="BI504">
        <v>4</v>
      </c>
      <c r="BJ504" t="s">
        <v>380</v>
      </c>
      <c r="BM504">
        <v>0</v>
      </c>
      <c r="BN504">
        <v>0</v>
      </c>
      <c r="BO504" t="s">
        <v>3</v>
      </c>
      <c r="BP504">
        <v>0</v>
      </c>
      <c r="BQ504">
        <v>1</v>
      </c>
      <c r="BR504">
        <v>0</v>
      </c>
      <c r="BS504">
        <v>1</v>
      </c>
      <c r="BT504">
        <v>1</v>
      </c>
      <c r="BU504">
        <v>1</v>
      </c>
      <c r="BV504">
        <v>1</v>
      </c>
      <c r="BW504">
        <v>1</v>
      </c>
      <c r="BX504">
        <v>1</v>
      </c>
      <c r="BY504" t="s">
        <v>3</v>
      </c>
      <c r="BZ504">
        <v>70</v>
      </c>
      <c r="CA504">
        <v>10</v>
      </c>
      <c r="CB504" t="s">
        <v>3</v>
      </c>
      <c r="CE504">
        <v>0</v>
      </c>
      <c r="CF504">
        <v>0</v>
      </c>
      <c r="CG504">
        <v>0</v>
      </c>
      <c r="CM504">
        <v>0</v>
      </c>
      <c r="CN504" t="s">
        <v>3</v>
      </c>
      <c r="CO504">
        <v>0</v>
      </c>
      <c r="CP504">
        <f t="shared" si="359"/>
        <v>16902.36</v>
      </c>
      <c r="CQ504">
        <f t="shared" si="360"/>
        <v>230.14</v>
      </c>
      <c r="CR504">
        <f>(((((ET504*2))*BB504-((EU504*2))*BS504)+AE504*BS504)*AV504)</f>
        <v>0</v>
      </c>
      <c r="CS504">
        <f t="shared" si="361"/>
        <v>0</v>
      </c>
      <c r="CT504">
        <f t="shared" si="362"/>
        <v>16672.22</v>
      </c>
      <c r="CU504">
        <f t="shared" si="363"/>
        <v>0</v>
      </c>
      <c r="CV504">
        <f t="shared" si="364"/>
        <v>27</v>
      </c>
      <c r="CW504">
        <f t="shared" si="365"/>
        <v>0</v>
      </c>
      <c r="CX504">
        <f t="shared" si="366"/>
        <v>0</v>
      </c>
      <c r="CY504">
        <f t="shared" si="367"/>
        <v>11670.554000000002</v>
      </c>
      <c r="CZ504">
        <f t="shared" si="368"/>
        <v>1667.2220000000002</v>
      </c>
      <c r="DC504" t="s">
        <v>3</v>
      </c>
      <c r="DD504" t="s">
        <v>45</v>
      </c>
      <c r="DE504" t="s">
        <v>45</v>
      </c>
      <c r="DF504" t="s">
        <v>45</v>
      </c>
      <c r="DG504" t="s">
        <v>45</v>
      </c>
      <c r="DH504" t="s">
        <v>3</v>
      </c>
      <c r="DI504" t="s">
        <v>45</v>
      </c>
      <c r="DJ504" t="s">
        <v>45</v>
      </c>
      <c r="DK504" t="s">
        <v>3</v>
      </c>
      <c r="DL504" t="s">
        <v>3</v>
      </c>
      <c r="DM504" t="s">
        <v>3</v>
      </c>
      <c r="DN504">
        <v>0</v>
      </c>
      <c r="DO504">
        <v>0</v>
      </c>
      <c r="DP504">
        <v>1</v>
      </c>
      <c r="DQ504">
        <v>1</v>
      </c>
      <c r="DU504">
        <v>16987630</v>
      </c>
      <c r="DV504" t="s">
        <v>33</v>
      </c>
      <c r="DW504" t="s">
        <v>33</v>
      </c>
      <c r="DX504">
        <v>1</v>
      </c>
      <c r="DZ504" t="s">
        <v>3</v>
      </c>
      <c r="EA504" t="s">
        <v>3</v>
      </c>
      <c r="EB504" t="s">
        <v>3</v>
      </c>
      <c r="EC504" t="s">
        <v>3</v>
      </c>
      <c r="EE504">
        <v>1441815344</v>
      </c>
      <c r="EF504">
        <v>1</v>
      </c>
      <c r="EG504" t="s">
        <v>21</v>
      </c>
      <c r="EH504">
        <v>0</v>
      </c>
      <c r="EI504" t="s">
        <v>3</v>
      </c>
      <c r="EJ504">
        <v>4</v>
      </c>
      <c r="EK504">
        <v>0</v>
      </c>
      <c r="EL504" t="s">
        <v>22</v>
      </c>
      <c r="EM504" t="s">
        <v>23</v>
      </c>
      <c r="EO504" t="s">
        <v>3</v>
      </c>
      <c r="EQ504">
        <v>0</v>
      </c>
      <c r="ER504">
        <v>8451.18</v>
      </c>
      <c r="ES504">
        <v>115.07</v>
      </c>
      <c r="ET504">
        <v>0</v>
      </c>
      <c r="EU504">
        <v>0</v>
      </c>
      <c r="EV504">
        <v>8336.11</v>
      </c>
      <c r="EW504">
        <v>13.5</v>
      </c>
      <c r="EX504">
        <v>0</v>
      </c>
      <c r="EY504">
        <v>0</v>
      </c>
      <c r="FQ504">
        <v>0</v>
      </c>
      <c r="FR504">
        <f t="shared" si="369"/>
        <v>0</v>
      </c>
      <c r="FS504">
        <v>0</v>
      </c>
      <c r="FX504">
        <v>70</v>
      </c>
      <c r="FY504">
        <v>10</v>
      </c>
      <c r="GA504" t="s">
        <v>3</v>
      </c>
      <c r="GD504">
        <v>0</v>
      </c>
      <c r="GF504">
        <v>-1818993463</v>
      </c>
      <c r="GG504">
        <v>2</v>
      </c>
      <c r="GH504">
        <v>1</v>
      </c>
      <c r="GI504">
        <v>-2</v>
      </c>
      <c r="GJ504">
        <v>0</v>
      </c>
      <c r="GK504">
        <f>ROUND(R504*(R12)/100,2)</f>
        <v>0</v>
      </c>
      <c r="GL504">
        <f t="shared" si="370"/>
        <v>0</v>
      </c>
      <c r="GM504">
        <f t="shared" si="371"/>
        <v>30240.13</v>
      </c>
      <c r="GN504">
        <f t="shared" si="372"/>
        <v>0</v>
      </c>
      <c r="GO504">
        <f t="shared" si="373"/>
        <v>0</v>
      </c>
      <c r="GP504">
        <f t="shared" si="374"/>
        <v>30240.13</v>
      </c>
      <c r="GR504">
        <v>0</v>
      </c>
      <c r="GS504">
        <v>3</v>
      </c>
      <c r="GT504">
        <v>0</v>
      </c>
      <c r="GU504" t="s">
        <v>3</v>
      </c>
      <c r="GV504">
        <f t="shared" si="375"/>
        <v>0</v>
      </c>
      <c r="GW504">
        <v>1</v>
      </c>
      <c r="GX504">
        <f t="shared" si="376"/>
        <v>0</v>
      </c>
      <c r="HA504">
        <v>0</v>
      </c>
      <c r="HB504">
        <v>0</v>
      </c>
      <c r="HC504">
        <f t="shared" si="377"/>
        <v>0</v>
      </c>
      <c r="HE504" t="s">
        <v>3</v>
      </c>
      <c r="HF504" t="s">
        <v>3</v>
      </c>
      <c r="HM504" t="s">
        <v>3</v>
      </c>
      <c r="HN504" t="s">
        <v>3</v>
      </c>
      <c r="HO504" t="s">
        <v>3</v>
      </c>
      <c r="HP504" t="s">
        <v>3</v>
      </c>
      <c r="HQ504" t="s">
        <v>3</v>
      </c>
      <c r="IK504">
        <v>0</v>
      </c>
    </row>
    <row r="505" spans="1:245" x14ac:dyDescent="0.2">
      <c r="A505">
        <v>17</v>
      </c>
      <c r="B505">
        <v>1</v>
      </c>
      <c r="D505">
        <f>ROW(EtalonRes!A266)</f>
        <v>266</v>
      </c>
      <c r="E505" t="s">
        <v>387</v>
      </c>
      <c r="F505" t="s">
        <v>246</v>
      </c>
      <c r="G505" t="s">
        <v>247</v>
      </c>
      <c r="H505" t="s">
        <v>33</v>
      </c>
      <c r="I505">
        <v>17</v>
      </c>
      <c r="J505">
        <v>0</v>
      </c>
      <c r="K505">
        <v>17</v>
      </c>
      <c r="O505">
        <f t="shared" si="345"/>
        <v>14785.24</v>
      </c>
      <c r="P505">
        <f t="shared" si="346"/>
        <v>308.04000000000002</v>
      </c>
      <c r="Q505">
        <f t="shared" si="347"/>
        <v>0</v>
      </c>
      <c r="R505">
        <f t="shared" si="348"/>
        <v>0</v>
      </c>
      <c r="S505">
        <f t="shared" si="349"/>
        <v>14477.2</v>
      </c>
      <c r="T505">
        <f t="shared" si="350"/>
        <v>0</v>
      </c>
      <c r="U505">
        <f t="shared" si="351"/>
        <v>20.399999999999999</v>
      </c>
      <c r="V505">
        <f t="shared" si="352"/>
        <v>0</v>
      </c>
      <c r="W505">
        <f t="shared" si="353"/>
        <v>0</v>
      </c>
      <c r="X505">
        <f t="shared" si="354"/>
        <v>10134.040000000001</v>
      </c>
      <c r="Y505">
        <f t="shared" si="355"/>
        <v>1447.72</v>
      </c>
      <c r="AA505">
        <v>1470944657</v>
      </c>
      <c r="AB505">
        <f t="shared" si="356"/>
        <v>869.72</v>
      </c>
      <c r="AC505">
        <f>ROUND(((ES505*4)),6)</f>
        <v>18.12</v>
      </c>
      <c r="AD505">
        <f>ROUND(((((ET505*4))-((EU505*4)))+AE505),6)</f>
        <v>0</v>
      </c>
      <c r="AE505">
        <f>ROUND(((EU505*4)),6)</f>
        <v>0</v>
      </c>
      <c r="AF505">
        <f>ROUND(((EV505*4)),6)</f>
        <v>851.6</v>
      </c>
      <c r="AG505">
        <f t="shared" si="357"/>
        <v>0</v>
      </c>
      <c r="AH505">
        <f>((EW505*4))</f>
        <v>1.2</v>
      </c>
      <c r="AI505">
        <f>((EX505*4))</f>
        <v>0</v>
      </c>
      <c r="AJ505">
        <f t="shared" si="358"/>
        <v>0</v>
      </c>
      <c r="AK505">
        <v>217.43</v>
      </c>
      <c r="AL505">
        <v>4.53</v>
      </c>
      <c r="AM505">
        <v>0</v>
      </c>
      <c r="AN505">
        <v>0</v>
      </c>
      <c r="AO505">
        <v>212.9</v>
      </c>
      <c r="AP505">
        <v>0</v>
      </c>
      <c r="AQ505">
        <v>0.3</v>
      </c>
      <c r="AR505">
        <v>0</v>
      </c>
      <c r="AS505">
        <v>0</v>
      </c>
      <c r="AT505">
        <v>70</v>
      </c>
      <c r="AU505">
        <v>10</v>
      </c>
      <c r="AV505">
        <v>1</v>
      </c>
      <c r="AW505">
        <v>1</v>
      </c>
      <c r="AZ505">
        <v>1</v>
      </c>
      <c r="BA505">
        <v>1</v>
      </c>
      <c r="BB505">
        <v>1</v>
      </c>
      <c r="BC505">
        <v>1</v>
      </c>
      <c r="BD505" t="s">
        <v>3</v>
      </c>
      <c r="BE505" t="s">
        <v>3</v>
      </c>
      <c r="BF505" t="s">
        <v>3</v>
      </c>
      <c r="BG505" t="s">
        <v>3</v>
      </c>
      <c r="BH505">
        <v>0</v>
      </c>
      <c r="BI505">
        <v>4</v>
      </c>
      <c r="BJ505" t="s">
        <v>248</v>
      </c>
      <c r="BM505">
        <v>0</v>
      </c>
      <c r="BN505">
        <v>0</v>
      </c>
      <c r="BO505" t="s">
        <v>3</v>
      </c>
      <c r="BP505">
        <v>0</v>
      </c>
      <c r="BQ505">
        <v>1</v>
      </c>
      <c r="BR505">
        <v>0</v>
      </c>
      <c r="BS505">
        <v>1</v>
      </c>
      <c r="BT505">
        <v>1</v>
      </c>
      <c r="BU505">
        <v>1</v>
      </c>
      <c r="BV505">
        <v>1</v>
      </c>
      <c r="BW505">
        <v>1</v>
      </c>
      <c r="BX505">
        <v>1</v>
      </c>
      <c r="BY505" t="s">
        <v>3</v>
      </c>
      <c r="BZ505">
        <v>70</v>
      </c>
      <c r="CA505">
        <v>10</v>
      </c>
      <c r="CB505" t="s">
        <v>3</v>
      </c>
      <c r="CE505">
        <v>0</v>
      </c>
      <c r="CF505">
        <v>0</v>
      </c>
      <c r="CG505">
        <v>0</v>
      </c>
      <c r="CM505">
        <v>0</v>
      </c>
      <c r="CN505" t="s">
        <v>3</v>
      </c>
      <c r="CO505">
        <v>0</v>
      </c>
      <c r="CP505">
        <f t="shared" si="359"/>
        <v>14785.240000000002</v>
      </c>
      <c r="CQ505">
        <f t="shared" si="360"/>
        <v>18.12</v>
      </c>
      <c r="CR505">
        <f>(((((ET505*4))*BB505-((EU505*4))*BS505)+AE505*BS505)*AV505)</f>
        <v>0</v>
      </c>
      <c r="CS505">
        <f t="shared" si="361"/>
        <v>0</v>
      </c>
      <c r="CT505">
        <f t="shared" si="362"/>
        <v>851.6</v>
      </c>
      <c r="CU505">
        <f t="shared" si="363"/>
        <v>0</v>
      </c>
      <c r="CV505">
        <f t="shared" si="364"/>
        <v>1.2</v>
      </c>
      <c r="CW505">
        <f t="shared" si="365"/>
        <v>0</v>
      </c>
      <c r="CX505">
        <f t="shared" si="366"/>
        <v>0</v>
      </c>
      <c r="CY505">
        <f t="shared" si="367"/>
        <v>10134.040000000001</v>
      </c>
      <c r="CZ505">
        <f t="shared" si="368"/>
        <v>1447.72</v>
      </c>
      <c r="DC505" t="s">
        <v>3</v>
      </c>
      <c r="DD505" t="s">
        <v>20</v>
      </c>
      <c r="DE505" t="s">
        <v>20</v>
      </c>
      <c r="DF505" t="s">
        <v>20</v>
      </c>
      <c r="DG505" t="s">
        <v>20</v>
      </c>
      <c r="DH505" t="s">
        <v>3</v>
      </c>
      <c r="DI505" t="s">
        <v>20</v>
      </c>
      <c r="DJ505" t="s">
        <v>20</v>
      </c>
      <c r="DK505" t="s">
        <v>3</v>
      </c>
      <c r="DL505" t="s">
        <v>3</v>
      </c>
      <c r="DM505" t="s">
        <v>3</v>
      </c>
      <c r="DN505">
        <v>0</v>
      </c>
      <c r="DO505">
        <v>0</v>
      </c>
      <c r="DP505">
        <v>1</v>
      </c>
      <c r="DQ505">
        <v>1</v>
      </c>
      <c r="DU505">
        <v>16987630</v>
      </c>
      <c r="DV505" t="s">
        <v>33</v>
      </c>
      <c r="DW505" t="s">
        <v>33</v>
      </c>
      <c r="DX505">
        <v>1</v>
      </c>
      <c r="DZ505" t="s">
        <v>3</v>
      </c>
      <c r="EA505" t="s">
        <v>3</v>
      </c>
      <c r="EB505" t="s">
        <v>3</v>
      </c>
      <c r="EC505" t="s">
        <v>3</v>
      </c>
      <c r="EE505">
        <v>1441815344</v>
      </c>
      <c r="EF505">
        <v>1</v>
      </c>
      <c r="EG505" t="s">
        <v>21</v>
      </c>
      <c r="EH505">
        <v>0</v>
      </c>
      <c r="EI505" t="s">
        <v>3</v>
      </c>
      <c r="EJ505">
        <v>4</v>
      </c>
      <c r="EK505">
        <v>0</v>
      </c>
      <c r="EL505" t="s">
        <v>22</v>
      </c>
      <c r="EM505" t="s">
        <v>23</v>
      </c>
      <c r="EO505" t="s">
        <v>3</v>
      </c>
      <c r="EQ505">
        <v>0</v>
      </c>
      <c r="ER505">
        <v>217.43</v>
      </c>
      <c r="ES505">
        <v>4.53</v>
      </c>
      <c r="ET505">
        <v>0</v>
      </c>
      <c r="EU505">
        <v>0</v>
      </c>
      <c r="EV505">
        <v>212.9</v>
      </c>
      <c r="EW505">
        <v>0.3</v>
      </c>
      <c r="EX505">
        <v>0</v>
      </c>
      <c r="EY505">
        <v>0</v>
      </c>
      <c r="FQ505">
        <v>0</v>
      </c>
      <c r="FR505">
        <f t="shared" si="369"/>
        <v>0</v>
      </c>
      <c r="FS505">
        <v>0</v>
      </c>
      <c r="FX505">
        <v>70</v>
      </c>
      <c r="FY505">
        <v>10</v>
      </c>
      <c r="GA505" t="s">
        <v>3</v>
      </c>
      <c r="GD505">
        <v>0</v>
      </c>
      <c r="GF505">
        <v>1338640914</v>
      </c>
      <c r="GG505">
        <v>2</v>
      </c>
      <c r="GH505">
        <v>1</v>
      </c>
      <c r="GI505">
        <v>-2</v>
      </c>
      <c r="GJ505">
        <v>0</v>
      </c>
      <c r="GK505">
        <f>ROUND(R505*(R12)/100,2)</f>
        <v>0</v>
      </c>
      <c r="GL505">
        <f t="shared" si="370"/>
        <v>0</v>
      </c>
      <c r="GM505">
        <f t="shared" si="371"/>
        <v>26367</v>
      </c>
      <c r="GN505">
        <f t="shared" si="372"/>
        <v>0</v>
      </c>
      <c r="GO505">
        <f t="shared" si="373"/>
        <v>0</v>
      </c>
      <c r="GP505">
        <f t="shared" si="374"/>
        <v>26367</v>
      </c>
      <c r="GR505">
        <v>0</v>
      </c>
      <c r="GS505">
        <v>3</v>
      </c>
      <c r="GT505">
        <v>0</v>
      </c>
      <c r="GU505" t="s">
        <v>3</v>
      </c>
      <c r="GV505">
        <f t="shared" si="375"/>
        <v>0</v>
      </c>
      <c r="GW505">
        <v>1</v>
      </c>
      <c r="GX505">
        <f t="shared" si="376"/>
        <v>0</v>
      </c>
      <c r="HA505">
        <v>0</v>
      </c>
      <c r="HB505">
        <v>0</v>
      </c>
      <c r="HC505">
        <f t="shared" si="377"/>
        <v>0</v>
      </c>
      <c r="HE505" t="s">
        <v>3</v>
      </c>
      <c r="HF505" t="s">
        <v>3</v>
      </c>
      <c r="HM505" t="s">
        <v>3</v>
      </c>
      <c r="HN505" t="s">
        <v>3</v>
      </c>
      <c r="HO505" t="s">
        <v>3</v>
      </c>
      <c r="HP505" t="s">
        <v>3</v>
      </c>
      <c r="HQ505" t="s">
        <v>3</v>
      </c>
      <c r="IK505">
        <v>0</v>
      </c>
    </row>
    <row r="506" spans="1:245" x14ac:dyDescent="0.2">
      <c r="A506">
        <v>17</v>
      </c>
      <c r="B506">
        <v>1</v>
      </c>
      <c r="D506">
        <f>ROW(EtalonRes!A267)</f>
        <v>267</v>
      </c>
      <c r="E506" t="s">
        <v>3</v>
      </c>
      <c r="F506" t="s">
        <v>370</v>
      </c>
      <c r="G506" t="s">
        <v>371</v>
      </c>
      <c r="H506" t="s">
        <v>33</v>
      </c>
      <c r="I506">
        <v>1</v>
      </c>
      <c r="J506">
        <v>0</v>
      </c>
      <c r="K506">
        <v>1</v>
      </c>
      <c r="O506">
        <f t="shared" si="345"/>
        <v>14573</v>
      </c>
      <c r="P506">
        <f t="shared" si="346"/>
        <v>0</v>
      </c>
      <c r="Q506">
        <f t="shared" si="347"/>
        <v>0</v>
      </c>
      <c r="R506">
        <f t="shared" si="348"/>
        <v>0</v>
      </c>
      <c r="S506">
        <f t="shared" si="349"/>
        <v>14573</v>
      </c>
      <c r="T506">
        <f t="shared" si="350"/>
        <v>0</v>
      </c>
      <c r="U506">
        <f t="shared" si="351"/>
        <v>23.6</v>
      </c>
      <c r="V506">
        <f t="shared" si="352"/>
        <v>0</v>
      </c>
      <c r="W506">
        <f t="shared" si="353"/>
        <v>0</v>
      </c>
      <c r="X506">
        <f t="shared" si="354"/>
        <v>10201.1</v>
      </c>
      <c r="Y506">
        <f t="shared" si="355"/>
        <v>1457.3</v>
      </c>
      <c r="AA506">
        <v>-1</v>
      </c>
      <c r="AB506">
        <f t="shared" si="356"/>
        <v>14573</v>
      </c>
      <c r="AC506">
        <f>ROUND(((ES506*118)),6)</f>
        <v>0</v>
      </c>
      <c r="AD506">
        <f>ROUND(((((ET506*118))-((EU506*118)))+AE506),6)</f>
        <v>0</v>
      </c>
      <c r="AE506">
        <f>ROUND(((EU506*118)),6)</f>
        <v>0</v>
      </c>
      <c r="AF506">
        <f>ROUND(((EV506*118)),6)</f>
        <v>14573</v>
      </c>
      <c r="AG506">
        <f t="shared" si="357"/>
        <v>0</v>
      </c>
      <c r="AH506">
        <f>((EW506*118))</f>
        <v>23.6</v>
      </c>
      <c r="AI506">
        <f>((EX506*118))</f>
        <v>0</v>
      </c>
      <c r="AJ506">
        <f t="shared" si="358"/>
        <v>0</v>
      </c>
      <c r="AK506">
        <v>123.5</v>
      </c>
      <c r="AL506">
        <v>0</v>
      </c>
      <c r="AM506">
        <v>0</v>
      </c>
      <c r="AN506">
        <v>0</v>
      </c>
      <c r="AO506">
        <v>123.5</v>
      </c>
      <c r="AP506">
        <v>0</v>
      </c>
      <c r="AQ506">
        <v>0.2</v>
      </c>
      <c r="AR506">
        <v>0</v>
      </c>
      <c r="AS506">
        <v>0</v>
      </c>
      <c r="AT506">
        <v>70</v>
      </c>
      <c r="AU506">
        <v>10</v>
      </c>
      <c r="AV506">
        <v>1</v>
      </c>
      <c r="AW506">
        <v>1</v>
      </c>
      <c r="AZ506">
        <v>1</v>
      </c>
      <c r="BA506">
        <v>1</v>
      </c>
      <c r="BB506">
        <v>1</v>
      </c>
      <c r="BC506">
        <v>1</v>
      </c>
      <c r="BD506" t="s">
        <v>3</v>
      </c>
      <c r="BE506" t="s">
        <v>3</v>
      </c>
      <c r="BF506" t="s">
        <v>3</v>
      </c>
      <c r="BG506" t="s">
        <v>3</v>
      </c>
      <c r="BH506">
        <v>0</v>
      </c>
      <c r="BI506">
        <v>4</v>
      </c>
      <c r="BJ506" t="s">
        <v>372</v>
      </c>
      <c r="BM506">
        <v>0</v>
      </c>
      <c r="BN506">
        <v>0</v>
      </c>
      <c r="BO506" t="s">
        <v>3</v>
      </c>
      <c r="BP506">
        <v>0</v>
      </c>
      <c r="BQ506">
        <v>1</v>
      </c>
      <c r="BR506">
        <v>0</v>
      </c>
      <c r="BS506">
        <v>1</v>
      </c>
      <c r="BT506">
        <v>1</v>
      </c>
      <c r="BU506">
        <v>1</v>
      </c>
      <c r="BV506">
        <v>1</v>
      </c>
      <c r="BW506">
        <v>1</v>
      </c>
      <c r="BX506">
        <v>1</v>
      </c>
      <c r="BY506" t="s">
        <v>3</v>
      </c>
      <c r="BZ506">
        <v>70</v>
      </c>
      <c r="CA506">
        <v>10</v>
      </c>
      <c r="CB506" t="s">
        <v>3</v>
      </c>
      <c r="CE506">
        <v>0</v>
      </c>
      <c r="CF506">
        <v>0</v>
      </c>
      <c r="CG506">
        <v>0</v>
      </c>
      <c r="CM506">
        <v>0</v>
      </c>
      <c r="CN506" t="s">
        <v>3</v>
      </c>
      <c r="CO506">
        <v>0</v>
      </c>
      <c r="CP506">
        <f t="shared" si="359"/>
        <v>14573</v>
      </c>
      <c r="CQ506">
        <f t="shared" si="360"/>
        <v>0</v>
      </c>
      <c r="CR506">
        <f>(((((ET506*118))*BB506-((EU506*118))*BS506)+AE506*BS506)*AV506)</f>
        <v>0</v>
      </c>
      <c r="CS506">
        <f t="shared" si="361"/>
        <v>0</v>
      </c>
      <c r="CT506">
        <f t="shared" si="362"/>
        <v>14573</v>
      </c>
      <c r="CU506">
        <f t="shared" si="363"/>
        <v>0</v>
      </c>
      <c r="CV506">
        <f t="shared" si="364"/>
        <v>23.6</v>
      </c>
      <c r="CW506">
        <f t="shared" si="365"/>
        <v>0</v>
      </c>
      <c r="CX506">
        <f t="shared" si="366"/>
        <v>0</v>
      </c>
      <c r="CY506">
        <f t="shared" si="367"/>
        <v>10201.1</v>
      </c>
      <c r="CZ506">
        <f t="shared" si="368"/>
        <v>1457.3</v>
      </c>
      <c r="DC506" t="s">
        <v>3</v>
      </c>
      <c r="DD506" t="s">
        <v>373</v>
      </c>
      <c r="DE506" t="s">
        <v>373</v>
      </c>
      <c r="DF506" t="s">
        <v>373</v>
      </c>
      <c r="DG506" t="s">
        <v>373</v>
      </c>
      <c r="DH506" t="s">
        <v>3</v>
      </c>
      <c r="DI506" t="s">
        <v>373</v>
      </c>
      <c r="DJ506" t="s">
        <v>373</v>
      </c>
      <c r="DK506" t="s">
        <v>3</v>
      </c>
      <c r="DL506" t="s">
        <v>3</v>
      </c>
      <c r="DM506" t="s">
        <v>3</v>
      </c>
      <c r="DN506">
        <v>0</v>
      </c>
      <c r="DO506">
        <v>0</v>
      </c>
      <c r="DP506">
        <v>1</v>
      </c>
      <c r="DQ506">
        <v>1</v>
      </c>
      <c r="DU506">
        <v>16987630</v>
      </c>
      <c r="DV506" t="s">
        <v>33</v>
      </c>
      <c r="DW506" t="s">
        <v>33</v>
      </c>
      <c r="DX506">
        <v>1</v>
      </c>
      <c r="DZ506" t="s">
        <v>3</v>
      </c>
      <c r="EA506" t="s">
        <v>3</v>
      </c>
      <c r="EB506" t="s">
        <v>3</v>
      </c>
      <c r="EC506" t="s">
        <v>3</v>
      </c>
      <c r="EE506">
        <v>1441815344</v>
      </c>
      <c r="EF506">
        <v>1</v>
      </c>
      <c r="EG506" t="s">
        <v>21</v>
      </c>
      <c r="EH506">
        <v>0</v>
      </c>
      <c r="EI506" t="s">
        <v>3</v>
      </c>
      <c r="EJ506">
        <v>4</v>
      </c>
      <c r="EK506">
        <v>0</v>
      </c>
      <c r="EL506" t="s">
        <v>22</v>
      </c>
      <c r="EM506" t="s">
        <v>23</v>
      </c>
      <c r="EO506" t="s">
        <v>3</v>
      </c>
      <c r="EQ506">
        <v>1024</v>
      </c>
      <c r="ER506">
        <v>123.5</v>
      </c>
      <c r="ES506">
        <v>0</v>
      </c>
      <c r="ET506">
        <v>0</v>
      </c>
      <c r="EU506">
        <v>0</v>
      </c>
      <c r="EV506">
        <v>123.5</v>
      </c>
      <c r="EW506">
        <v>0.2</v>
      </c>
      <c r="EX506">
        <v>0</v>
      </c>
      <c r="EY506">
        <v>0</v>
      </c>
      <c r="FQ506">
        <v>0</v>
      </c>
      <c r="FR506">
        <f t="shared" si="369"/>
        <v>0</v>
      </c>
      <c r="FS506">
        <v>0</v>
      </c>
      <c r="FX506">
        <v>70</v>
      </c>
      <c r="FY506">
        <v>10</v>
      </c>
      <c r="GA506" t="s">
        <v>3</v>
      </c>
      <c r="GD506">
        <v>0</v>
      </c>
      <c r="GF506">
        <v>472429822</v>
      </c>
      <c r="GG506">
        <v>2</v>
      </c>
      <c r="GH506">
        <v>1</v>
      </c>
      <c r="GI506">
        <v>-2</v>
      </c>
      <c r="GJ506">
        <v>0</v>
      </c>
      <c r="GK506">
        <f>ROUND(R506*(R12)/100,2)</f>
        <v>0</v>
      </c>
      <c r="GL506">
        <f t="shared" si="370"/>
        <v>0</v>
      </c>
      <c r="GM506">
        <f t="shared" si="371"/>
        <v>26231.4</v>
      </c>
      <c r="GN506">
        <f t="shared" si="372"/>
        <v>0</v>
      </c>
      <c r="GO506">
        <f t="shared" si="373"/>
        <v>0</v>
      </c>
      <c r="GP506">
        <f t="shared" si="374"/>
        <v>26231.4</v>
      </c>
      <c r="GR506">
        <v>0</v>
      </c>
      <c r="GS506">
        <v>3</v>
      </c>
      <c r="GT506">
        <v>0</v>
      </c>
      <c r="GU506" t="s">
        <v>3</v>
      </c>
      <c r="GV506">
        <f t="shared" si="375"/>
        <v>0</v>
      </c>
      <c r="GW506">
        <v>1</v>
      </c>
      <c r="GX506">
        <f t="shared" si="376"/>
        <v>0</v>
      </c>
      <c r="HA506">
        <v>0</v>
      </c>
      <c r="HB506">
        <v>0</v>
      </c>
      <c r="HC506">
        <f t="shared" si="377"/>
        <v>0</v>
      </c>
      <c r="HE506" t="s">
        <v>3</v>
      </c>
      <c r="HF506" t="s">
        <v>3</v>
      </c>
      <c r="HM506" t="s">
        <v>3</v>
      </c>
      <c r="HN506" t="s">
        <v>3</v>
      </c>
      <c r="HO506" t="s">
        <v>3</v>
      </c>
      <c r="HP506" t="s">
        <v>3</v>
      </c>
      <c r="HQ506" t="s">
        <v>3</v>
      </c>
      <c r="IK506">
        <v>0</v>
      </c>
    </row>
    <row r="507" spans="1:245" x14ac:dyDescent="0.2">
      <c r="A507">
        <v>17</v>
      </c>
      <c r="B507">
        <v>1</v>
      </c>
      <c r="D507">
        <f>ROW(EtalonRes!A268)</f>
        <v>268</v>
      </c>
      <c r="E507" t="s">
        <v>3</v>
      </c>
      <c r="F507" t="s">
        <v>374</v>
      </c>
      <c r="G507" t="s">
        <v>375</v>
      </c>
      <c r="H507" t="s">
        <v>33</v>
      </c>
      <c r="I507">
        <v>1</v>
      </c>
      <c r="J507">
        <v>0</v>
      </c>
      <c r="K507">
        <v>1</v>
      </c>
      <c r="O507">
        <f t="shared" si="345"/>
        <v>913.88</v>
      </c>
      <c r="P507">
        <f t="shared" si="346"/>
        <v>0</v>
      </c>
      <c r="Q507">
        <f t="shared" si="347"/>
        <v>0</v>
      </c>
      <c r="R507">
        <f t="shared" si="348"/>
        <v>0</v>
      </c>
      <c r="S507">
        <f t="shared" si="349"/>
        <v>913.88</v>
      </c>
      <c r="T507">
        <f t="shared" si="350"/>
        <v>0</v>
      </c>
      <c r="U507">
        <f t="shared" si="351"/>
        <v>1.48</v>
      </c>
      <c r="V507">
        <f t="shared" si="352"/>
        <v>0</v>
      </c>
      <c r="W507">
        <f t="shared" si="353"/>
        <v>0</v>
      </c>
      <c r="X507">
        <f t="shared" si="354"/>
        <v>639.72</v>
      </c>
      <c r="Y507">
        <f t="shared" si="355"/>
        <v>91.39</v>
      </c>
      <c r="AA507">
        <v>-1</v>
      </c>
      <c r="AB507">
        <f t="shared" si="356"/>
        <v>913.88</v>
      </c>
      <c r="AC507">
        <f>ROUND(((ES507*4)),6)</f>
        <v>0</v>
      </c>
      <c r="AD507">
        <f>ROUND(((((ET507*4))-((EU507*4)))+AE507),6)</f>
        <v>0</v>
      </c>
      <c r="AE507">
        <f>ROUND(((EU507*4)),6)</f>
        <v>0</v>
      </c>
      <c r="AF507">
        <f>ROUND(((EV507*4)),6)</f>
        <v>913.88</v>
      </c>
      <c r="AG507">
        <f t="shared" si="357"/>
        <v>0</v>
      </c>
      <c r="AH507">
        <f>((EW507*4))</f>
        <v>1.48</v>
      </c>
      <c r="AI507">
        <f>((EX507*4))</f>
        <v>0</v>
      </c>
      <c r="AJ507">
        <f t="shared" si="358"/>
        <v>0</v>
      </c>
      <c r="AK507">
        <v>228.47</v>
      </c>
      <c r="AL507">
        <v>0</v>
      </c>
      <c r="AM507">
        <v>0</v>
      </c>
      <c r="AN507">
        <v>0</v>
      </c>
      <c r="AO507">
        <v>228.47</v>
      </c>
      <c r="AP507">
        <v>0</v>
      </c>
      <c r="AQ507">
        <v>0.37</v>
      </c>
      <c r="AR507">
        <v>0</v>
      </c>
      <c r="AS507">
        <v>0</v>
      </c>
      <c r="AT507">
        <v>70</v>
      </c>
      <c r="AU507">
        <v>10</v>
      </c>
      <c r="AV507">
        <v>1</v>
      </c>
      <c r="AW507">
        <v>1</v>
      </c>
      <c r="AZ507">
        <v>1</v>
      </c>
      <c r="BA507">
        <v>1</v>
      </c>
      <c r="BB507">
        <v>1</v>
      </c>
      <c r="BC507">
        <v>1</v>
      </c>
      <c r="BD507" t="s">
        <v>3</v>
      </c>
      <c r="BE507" t="s">
        <v>3</v>
      </c>
      <c r="BF507" t="s">
        <v>3</v>
      </c>
      <c r="BG507" t="s">
        <v>3</v>
      </c>
      <c r="BH507">
        <v>0</v>
      </c>
      <c r="BI507">
        <v>4</v>
      </c>
      <c r="BJ507" t="s">
        <v>376</v>
      </c>
      <c r="BM507">
        <v>0</v>
      </c>
      <c r="BN507">
        <v>0</v>
      </c>
      <c r="BO507" t="s">
        <v>3</v>
      </c>
      <c r="BP507">
        <v>0</v>
      </c>
      <c r="BQ507">
        <v>1</v>
      </c>
      <c r="BR507">
        <v>0</v>
      </c>
      <c r="BS507">
        <v>1</v>
      </c>
      <c r="BT507">
        <v>1</v>
      </c>
      <c r="BU507">
        <v>1</v>
      </c>
      <c r="BV507">
        <v>1</v>
      </c>
      <c r="BW507">
        <v>1</v>
      </c>
      <c r="BX507">
        <v>1</v>
      </c>
      <c r="BY507" t="s">
        <v>3</v>
      </c>
      <c r="BZ507">
        <v>70</v>
      </c>
      <c r="CA507">
        <v>10</v>
      </c>
      <c r="CB507" t="s">
        <v>3</v>
      </c>
      <c r="CE507">
        <v>0</v>
      </c>
      <c r="CF507">
        <v>0</v>
      </c>
      <c r="CG507">
        <v>0</v>
      </c>
      <c r="CM507">
        <v>0</v>
      </c>
      <c r="CN507" t="s">
        <v>3</v>
      </c>
      <c r="CO507">
        <v>0</v>
      </c>
      <c r="CP507">
        <f t="shared" si="359"/>
        <v>913.88</v>
      </c>
      <c r="CQ507">
        <f t="shared" si="360"/>
        <v>0</v>
      </c>
      <c r="CR507">
        <f>(((((ET507*4))*BB507-((EU507*4))*BS507)+AE507*BS507)*AV507)</f>
        <v>0</v>
      </c>
      <c r="CS507">
        <f t="shared" si="361"/>
        <v>0</v>
      </c>
      <c r="CT507">
        <f t="shared" si="362"/>
        <v>913.88</v>
      </c>
      <c r="CU507">
        <f t="shared" si="363"/>
        <v>0</v>
      </c>
      <c r="CV507">
        <f t="shared" si="364"/>
        <v>1.48</v>
      </c>
      <c r="CW507">
        <f t="shared" si="365"/>
        <v>0</v>
      </c>
      <c r="CX507">
        <f t="shared" si="366"/>
        <v>0</v>
      </c>
      <c r="CY507">
        <f t="shared" si="367"/>
        <v>639.71600000000001</v>
      </c>
      <c r="CZ507">
        <f t="shared" si="368"/>
        <v>91.387999999999991</v>
      </c>
      <c r="DC507" t="s">
        <v>3</v>
      </c>
      <c r="DD507" t="s">
        <v>20</v>
      </c>
      <c r="DE507" t="s">
        <v>20</v>
      </c>
      <c r="DF507" t="s">
        <v>20</v>
      </c>
      <c r="DG507" t="s">
        <v>20</v>
      </c>
      <c r="DH507" t="s">
        <v>3</v>
      </c>
      <c r="DI507" t="s">
        <v>20</v>
      </c>
      <c r="DJ507" t="s">
        <v>20</v>
      </c>
      <c r="DK507" t="s">
        <v>3</v>
      </c>
      <c r="DL507" t="s">
        <v>3</v>
      </c>
      <c r="DM507" t="s">
        <v>3</v>
      </c>
      <c r="DN507">
        <v>0</v>
      </c>
      <c r="DO507">
        <v>0</v>
      </c>
      <c r="DP507">
        <v>1</v>
      </c>
      <c r="DQ507">
        <v>1</v>
      </c>
      <c r="DU507">
        <v>16987630</v>
      </c>
      <c r="DV507" t="s">
        <v>33</v>
      </c>
      <c r="DW507" t="s">
        <v>33</v>
      </c>
      <c r="DX507">
        <v>1</v>
      </c>
      <c r="DZ507" t="s">
        <v>3</v>
      </c>
      <c r="EA507" t="s">
        <v>3</v>
      </c>
      <c r="EB507" t="s">
        <v>3</v>
      </c>
      <c r="EC507" t="s">
        <v>3</v>
      </c>
      <c r="EE507">
        <v>1441815344</v>
      </c>
      <c r="EF507">
        <v>1</v>
      </c>
      <c r="EG507" t="s">
        <v>21</v>
      </c>
      <c r="EH507">
        <v>0</v>
      </c>
      <c r="EI507" t="s">
        <v>3</v>
      </c>
      <c r="EJ507">
        <v>4</v>
      </c>
      <c r="EK507">
        <v>0</v>
      </c>
      <c r="EL507" t="s">
        <v>22</v>
      </c>
      <c r="EM507" t="s">
        <v>23</v>
      </c>
      <c r="EO507" t="s">
        <v>3</v>
      </c>
      <c r="EQ507">
        <v>1024</v>
      </c>
      <c r="ER507">
        <v>228.47</v>
      </c>
      <c r="ES507">
        <v>0</v>
      </c>
      <c r="ET507">
        <v>0</v>
      </c>
      <c r="EU507">
        <v>0</v>
      </c>
      <c r="EV507">
        <v>228.47</v>
      </c>
      <c r="EW507">
        <v>0.37</v>
      </c>
      <c r="EX507">
        <v>0</v>
      </c>
      <c r="EY507">
        <v>0</v>
      </c>
      <c r="FQ507">
        <v>0</v>
      </c>
      <c r="FR507">
        <f t="shared" si="369"/>
        <v>0</v>
      </c>
      <c r="FS507">
        <v>0</v>
      </c>
      <c r="FX507">
        <v>70</v>
      </c>
      <c r="FY507">
        <v>10</v>
      </c>
      <c r="GA507" t="s">
        <v>3</v>
      </c>
      <c r="GD507">
        <v>0</v>
      </c>
      <c r="GF507">
        <v>1157112166</v>
      </c>
      <c r="GG507">
        <v>2</v>
      </c>
      <c r="GH507">
        <v>1</v>
      </c>
      <c r="GI507">
        <v>-2</v>
      </c>
      <c r="GJ507">
        <v>0</v>
      </c>
      <c r="GK507">
        <f>ROUND(R507*(R12)/100,2)</f>
        <v>0</v>
      </c>
      <c r="GL507">
        <f t="shared" si="370"/>
        <v>0</v>
      </c>
      <c r="GM507">
        <f t="shared" si="371"/>
        <v>1644.99</v>
      </c>
      <c r="GN507">
        <f t="shared" si="372"/>
        <v>0</v>
      </c>
      <c r="GO507">
        <f t="shared" si="373"/>
        <v>0</v>
      </c>
      <c r="GP507">
        <f t="shared" si="374"/>
        <v>1644.99</v>
      </c>
      <c r="GR507">
        <v>0</v>
      </c>
      <c r="GS507">
        <v>3</v>
      </c>
      <c r="GT507">
        <v>0</v>
      </c>
      <c r="GU507" t="s">
        <v>3</v>
      </c>
      <c r="GV507">
        <f t="shared" si="375"/>
        <v>0</v>
      </c>
      <c r="GW507">
        <v>1</v>
      </c>
      <c r="GX507">
        <f t="shared" si="376"/>
        <v>0</v>
      </c>
      <c r="HA507">
        <v>0</v>
      </c>
      <c r="HB507">
        <v>0</v>
      </c>
      <c r="HC507">
        <f t="shared" si="377"/>
        <v>0</v>
      </c>
      <c r="HE507" t="s">
        <v>3</v>
      </c>
      <c r="HF507" t="s">
        <v>3</v>
      </c>
      <c r="HM507" t="s">
        <v>3</v>
      </c>
      <c r="HN507" t="s">
        <v>3</v>
      </c>
      <c r="HO507" t="s">
        <v>3</v>
      </c>
      <c r="HP507" t="s">
        <v>3</v>
      </c>
      <c r="HQ507" t="s">
        <v>3</v>
      </c>
      <c r="IK507">
        <v>0</v>
      </c>
    </row>
    <row r="508" spans="1:245" x14ac:dyDescent="0.2">
      <c r="A508">
        <v>17</v>
      </c>
      <c r="B508">
        <v>1</v>
      </c>
      <c r="D508">
        <f>ROW(EtalonRes!A273)</f>
        <v>273</v>
      </c>
      <c r="E508" t="s">
        <v>388</v>
      </c>
      <c r="F508" t="s">
        <v>378</v>
      </c>
      <c r="G508" t="s">
        <v>379</v>
      </c>
      <c r="H508" t="s">
        <v>33</v>
      </c>
      <c r="I508">
        <v>1</v>
      </c>
      <c r="J508">
        <v>0</v>
      </c>
      <c r="K508">
        <v>1</v>
      </c>
      <c r="O508">
        <f t="shared" si="345"/>
        <v>16902.36</v>
      </c>
      <c r="P508">
        <f t="shared" si="346"/>
        <v>230.14</v>
      </c>
      <c r="Q508">
        <f t="shared" si="347"/>
        <v>0</v>
      </c>
      <c r="R508">
        <f t="shared" si="348"/>
        <v>0</v>
      </c>
      <c r="S508">
        <f t="shared" si="349"/>
        <v>16672.22</v>
      </c>
      <c r="T508">
        <f t="shared" si="350"/>
        <v>0</v>
      </c>
      <c r="U508">
        <f t="shared" si="351"/>
        <v>27</v>
      </c>
      <c r="V508">
        <f t="shared" si="352"/>
        <v>0</v>
      </c>
      <c r="W508">
        <f t="shared" si="353"/>
        <v>0</v>
      </c>
      <c r="X508">
        <f t="shared" si="354"/>
        <v>11670.55</v>
      </c>
      <c r="Y508">
        <f t="shared" si="355"/>
        <v>1667.22</v>
      </c>
      <c r="AA508">
        <v>1470944657</v>
      </c>
      <c r="AB508">
        <f t="shared" si="356"/>
        <v>16902.36</v>
      </c>
      <c r="AC508">
        <f>ROUND(((ES508*2)),6)</f>
        <v>230.14</v>
      </c>
      <c r="AD508">
        <f>ROUND(((((ET508*2))-((EU508*2)))+AE508),6)</f>
        <v>0</v>
      </c>
      <c r="AE508">
        <f>ROUND(((EU508*2)),6)</f>
        <v>0</v>
      </c>
      <c r="AF508">
        <f>ROUND(((EV508*2)),6)</f>
        <v>16672.22</v>
      </c>
      <c r="AG508">
        <f t="shared" si="357"/>
        <v>0</v>
      </c>
      <c r="AH508">
        <f>((EW508*2))</f>
        <v>27</v>
      </c>
      <c r="AI508">
        <f>((EX508*2))</f>
        <v>0</v>
      </c>
      <c r="AJ508">
        <f t="shared" si="358"/>
        <v>0</v>
      </c>
      <c r="AK508">
        <v>8451.18</v>
      </c>
      <c r="AL508">
        <v>115.07</v>
      </c>
      <c r="AM508">
        <v>0</v>
      </c>
      <c r="AN508">
        <v>0</v>
      </c>
      <c r="AO508">
        <v>8336.11</v>
      </c>
      <c r="AP508">
        <v>0</v>
      </c>
      <c r="AQ508">
        <v>13.5</v>
      </c>
      <c r="AR508">
        <v>0</v>
      </c>
      <c r="AS508">
        <v>0</v>
      </c>
      <c r="AT508">
        <v>70</v>
      </c>
      <c r="AU508">
        <v>10</v>
      </c>
      <c r="AV508">
        <v>1</v>
      </c>
      <c r="AW508">
        <v>1</v>
      </c>
      <c r="AZ508">
        <v>1</v>
      </c>
      <c r="BA508">
        <v>1</v>
      </c>
      <c r="BB508">
        <v>1</v>
      </c>
      <c r="BC508">
        <v>1</v>
      </c>
      <c r="BD508" t="s">
        <v>3</v>
      </c>
      <c r="BE508" t="s">
        <v>3</v>
      </c>
      <c r="BF508" t="s">
        <v>3</v>
      </c>
      <c r="BG508" t="s">
        <v>3</v>
      </c>
      <c r="BH508">
        <v>0</v>
      </c>
      <c r="BI508">
        <v>4</v>
      </c>
      <c r="BJ508" t="s">
        <v>380</v>
      </c>
      <c r="BM508">
        <v>0</v>
      </c>
      <c r="BN508">
        <v>0</v>
      </c>
      <c r="BO508" t="s">
        <v>3</v>
      </c>
      <c r="BP508">
        <v>0</v>
      </c>
      <c r="BQ508">
        <v>1</v>
      </c>
      <c r="BR508">
        <v>0</v>
      </c>
      <c r="BS508">
        <v>1</v>
      </c>
      <c r="BT508">
        <v>1</v>
      </c>
      <c r="BU508">
        <v>1</v>
      </c>
      <c r="BV508">
        <v>1</v>
      </c>
      <c r="BW508">
        <v>1</v>
      </c>
      <c r="BX508">
        <v>1</v>
      </c>
      <c r="BY508" t="s">
        <v>3</v>
      </c>
      <c r="BZ508">
        <v>70</v>
      </c>
      <c r="CA508">
        <v>10</v>
      </c>
      <c r="CB508" t="s">
        <v>3</v>
      </c>
      <c r="CE508">
        <v>0</v>
      </c>
      <c r="CF508">
        <v>0</v>
      </c>
      <c r="CG508">
        <v>0</v>
      </c>
      <c r="CM508">
        <v>0</v>
      </c>
      <c r="CN508" t="s">
        <v>3</v>
      </c>
      <c r="CO508">
        <v>0</v>
      </c>
      <c r="CP508">
        <f t="shared" si="359"/>
        <v>16902.36</v>
      </c>
      <c r="CQ508">
        <f t="shared" si="360"/>
        <v>230.14</v>
      </c>
      <c r="CR508">
        <f>(((((ET508*2))*BB508-((EU508*2))*BS508)+AE508*BS508)*AV508)</f>
        <v>0</v>
      </c>
      <c r="CS508">
        <f t="shared" si="361"/>
        <v>0</v>
      </c>
      <c r="CT508">
        <f t="shared" si="362"/>
        <v>16672.22</v>
      </c>
      <c r="CU508">
        <f t="shared" si="363"/>
        <v>0</v>
      </c>
      <c r="CV508">
        <f t="shared" si="364"/>
        <v>27</v>
      </c>
      <c r="CW508">
        <f t="shared" si="365"/>
        <v>0</v>
      </c>
      <c r="CX508">
        <f t="shared" si="366"/>
        <v>0</v>
      </c>
      <c r="CY508">
        <f t="shared" si="367"/>
        <v>11670.554000000002</v>
      </c>
      <c r="CZ508">
        <f t="shared" si="368"/>
        <v>1667.2220000000002</v>
      </c>
      <c r="DC508" t="s">
        <v>3</v>
      </c>
      <c r="DD508" t="s">
        <v>45</v>
      </c>
      <c r="DE508" t="s">
        <v>45</v>
      </c>
      <c r="DF508" t="s">
        <v>45</v>
      </c>
      <c r="DG508" t="s">
        <v>45</v>
      </c>
      <c r="DH508" t="s">
        <v>3</v>
      </c>
      <c r="DI508" t="s">
        <v>45</v>
      </c>
      <c r="DJ508" t="s">
        <v>45</v>
      </c>
      <c r="DK508" t="s">
        <v>3</v>
      </c>
      <c r="DL508" t="s">
        <v>3</v>
      </c>
      <c r="DM508" t="s">
        <v>3</v>
      </c>
      <c r="DN508">
        <v>0</v>
      </c>
      <c r="DO508">
        <v>0</v>
      </c>
      <c r="DP508">
        <v>1</v>
      </c>
      <c r="DQ508">
        <v>1</v>
      </c>
      <c r="DU508">
        <v>16987630</v>
      </c>
      <c r="DV508" t="s">
        <v>33</v>
      </c>
      <c r="DW508" t="s">
        <v>33</v>
      </c>
      <c r="DX508">
        <v>1</v>
      </c>
      <c r="DZ508" t="s">
        <v>3</v>
      </c>
      <c r="EA508" t="s">
        <v>3</v>
      </c>
      <c r="EB508" t="s">
        <v>3</v>
      </c>
      <c r="EC508" t="s">
        <v>3</v>
      </c>
      <c r="EE508">
        <v>1441815344</v>
      </c>
      <c r="EF508">
        <v>1</v>
      </c>
      <c r="EG508" t="s">
        <v>21</v>
      </c>
      <c r="EH508">
        <v>0</v>
      </c>
      <c r="EI508" t="s">
        <v>3</v>
      </c>
      <c r="EJ508">
        <v>4</v>
      </c>
      <c r="EK508">
        <v>0</v>
      </c>
      <c r="EL508" t="s">
        <v>22</v>
      </c>
      <c r="EM508" t="s">
        <v>23</v>
      </c>
      <c r="EO508" t="s">
        <v>3</v>
      </c>
      <c r="EQ508">
        <v>0</v>
      </c>
      <c r="ER508">
        <v>8451.18</v>
      </c>
      <c r="ES508">
        <v>115.07</v>
      </c>
      <c r="ET508">
        <v>0</v>
      </c>
      <c r="EU508">
        <v>0</v>
      </c>
      <c r="EV508">
        <v>8336.11</v>
      </c>
      <c r="EW508">
        <v>13.5</v>
      </c>
      <c r="EX508">
        <v>0</v>
      </c>
      <c r="EY508">
        <v>0</v>
      </c>
      <c r="FQ508">
        <v>0</v>
      </c>
      <c r="FR508">
        <f t="shared" si="369"/>
        <v>0</v>
      </c>
      <c r="FS508">
        <v>0</v>
      </c>
      <c r="FX508">
        <v>70</v>
      </c>
      <c r="FY508">
        <v>10</v>
      </c>
      <c r="GA508" t="s">
        <v>3</v>
      </c>
      <c r="GD508">
        <v>0</v>
      </c>
      <c r="GF508">
        <v>-1818993463</v>
      </c>
      <c r="GG508">
        <v>2</v>
      </c>
      <c r="GH508">
        <v>1</v>
      </c>
      <c r="GI508">
        <v>-2</v>
      </c>
      <c r="GJ508">
        <v>0</v>
      </c>
      <c r="GK508">
        <f>ROUND(R508*(R12)/100,2)</f>
        <v>0</v>
      </c>
      <c r="GL508">
        <f t="shared" si="370"/>
        <v>0</v>
      </c>
      <c r="GM508">
        <f t="shared" si="371"/>
        <v>30240.13</v>
      </c>
      <c r="GN508">
        <f t="shared" si="372"/>
        <v>0</v>
      </c>
      <c r="GO508">
        <f t="shared" si="373"/>
        <v>0</v>
      </c>
      <c r="GP508">
        <f t="shared" si="374"/>
        <v>30240.13</v>
      </c>
      <c r="GR508">
        <v>0</v>
      </c>
      <c r="GS508">
        <v>3</v>
      </c>
      <c r="GT508">
        <v>0</v>
      </c>
      <c r="GU508" t="s">
        <v>3</v>
      </c>
      <c r="GV508">
        <f t="shared" si="375"/>
        <v>0</v>
      </c>
      <c r="GW508">
        <v>1</v>
      </c>
      <c r="GX508">
        <f t="shared" si="376"/>
        <v>0</v>
      </c>
      <c r="HA508">
        <v>0</v>
      </c>
      <c r="HB508">
        <v>0</v>
      </c>
      <c r="HC508">
        <f t="shared" si="377"/>
        <v>0</v>
      </c>
      <c r="HE508" t="s">
        <v>3</v>
      </c>
      <c r="HF508" t="s">
        <v>3</v>
      </c>
      <c r="HM508" t="s">
        <v>3</v>
      </c>
      <c r="HN508" t="s">
        <v>3</v>
      </c>
      <c r="HO508" t="s">
        <v>3</v>
      </c>
      <c r="HP508" t="s">
        <v>3</v>
      </c>
      <c r="HQ508" t="s">
        <v>3</v>
      </c>
      <c r="IK508">
        <v>0</v>
      </c>
    </row>
    <row r="509" spans="1:245" x14ac:dyDescent="0.2">
      <c r="A509">
        <v>17</v>
      </c>
      <c r="B509">
        <v>1</v>
      </c>
      <c r="D509">
        <f>ROW(EtalonRes!A276)</f>
        <v>276</v>
      </c>
      <c r="E509" t="s">
        <v>389</v>
      </c>
      <c r="F509" t="s">
        <v>246</v>
      </c>
      <c r="G509" t="s">
        <v>247</v>
      </c>
      <c r="H509" t="s">
        <v>33</v>
      </c>
      <c r="I509">
        <v>7</v>
      </c>
      <c r="J509">
        <v>0</v>
      </c>
      <c r="K509">
        <v>7</v>
      </c>
      <c r="O509">
        <f t="shared" si="345"/>
        <v>6088.04</v>
      </c>
      <c r="P509">
        <f t="shared" si="346"/>
        <v>126.84</v>
      </c>
      <c r="Q509">
        <f t="shared" si="347"/>
        <v>0</v>
      </c>
      <c r="R509">
        <f t="shared" si="348"/>
        <v>0</v>
      </c>
      <c r="S509">
        <f t="shared" si="349"/>
        <v>5961.2</v>
      </c>
      <c r="T509">
        <f t="shared" si="350"/>
        <v>0</v>
      </c>
      <c r="U509">
        <f t="shared" si="351"/>
        <v>8.4</v>
      </c>
      <c r="V509">
        <f t="shared" si="352"/>
        <v>0</v>
      </c>
      <c r="W509">
        <f t="shared" si="353"/>
        <v>0</v>
      </c>
      <c r="X509">
        <f t="shared" si="354"/>
        <v>4172.84</v>
      </c>
      <c r="Y509">
        <f t="shared" si="355"/>
        <v>596.12</v>
      </c>
      <c r="AA509">
        <v>1470944657</v>
      </c>
      <c r="AB509">
        <f t="shared" si="356"/>
        <v>869.72</v>
      </c>
      <c r="AC509">
        <f>ROUND(((ES509*4)),6)</f>
        <v>18.12</v>
      </c>
      <c r="AD509">
        <f>ROUND(((((ET509*4))-((EU509*4)))+AE509),6)</f>
        <v>0</v>
      </c>
      <c r="AE509">
        <f>ROUND(((EU509*4)),6)</f>
        <v>0</v>
      </c>
      <c r="AF509">
        <f>ROUND(((EV509*4)),6)</f>
        <v>851.6</v>
      </c>
      <c r="AG509">
        <f t="shared" si="357"/>
        <v>0</v>
      </c>
      <c r="AH509">
        <f>((EW509*4))</f>
        <v>1.2</v>
      </c>
      <c r="AI509">
        <f>((EX509*4))</f>
        <v>0</v>
      </c>
      <c r="AJ509">
        <f t="shared" si="358"/>
        <v>0</v>
      </c>
      <c r="AK509">
        <v>217.43</v>
      </c>
      <c r="AL509">
        <v>4.53</v>
      </c>
      <c r="AM509">
        <v>0</v>
      </c>
      <c r="AN509">
        <v>0</v>
      </c>
      <c r="AO509">
        <v>212.9</v>
      </c>
      <c r="AP509">
        <v>0</v>
      </c>
      <c r="AQ509">
        <v>0.3</v>
      </c>
      <c r="AR509">
        <v>0</v>
      </c>
      <c r="AS509">
        <v>0</v>
      </c>
      <c r="AT509">
        <v>70</v>
      </c>
      <c r="AU509">
        <v>10</v>
      </c>
      <c r="AV509">
        <v>1</v>
      </c>
      <c r="AW509">
        <v>1</v>
      </c>
      <c r="AZ509">
        <v>1</v>
      </c>
      <c r="BA509">
        <v>1</v>
      </c>
      <c r="BB509">
        <v>1</v>
      </c>
      <c r="BC509">
        <v>1</v>
      </c>
      <c r="BD509" t="s">
        <v>3</v>
      </c>
      <c r="BE509" t="s">
        <v>3</v>
      </c>
      <c r="BF509" t="s">
        <v>3</v>
      </c>
      <c r="BG509" t="s">
        <v>3</v>
      </c>
      <c r="BH509">
        <v>0</v>
      </c>
      <c r="BI509">
        <v>4</v>
      </c>
      <c r="BJ509" t="s">
        <v>248</v>
      </c>
      <c r="BM509">
        <v>0</v>
      </c>
      <c r="BN509">
        <v>0</v>
      </c>
      <c r="BO509" t="s">
        <v>3</v>
      </c>
      <c r="BP509">
        <v>0</v>
      </c>
      <c r="BQ509">
        <v>1</v>
      </c>
      <c r="BR509">
        <v>0</v>
      </c>
      <c r="BS509">
        <v>1</v>
      </c>
      <c r="BT509">
        <v>1</v>
      </c>
      <c r="BU509">
        <v>1</v>
      </c>
      <c r="BV509">
        <v>1</v>
      </c>
      <c r="BW509">
        <v>1</v>
      </c>
      <c r="BX509">
        <v>1</v>
      </c>
      <c r="BY509" t="s">
        <v>3</v>
      </c>
      <c r="BZ509">
        <v>70</v>
      </c>
      <c r="CA509">
        <v>10</v>
      </c>
      <c r="CB509" t="s">
        <v>3</v>
      </c>
      <c r="CE509">
        <v>0</v>
      </c>
      <c r="CF509">
        <v>0</v>
      </c>
      <c r="CG509">
        <v>0</v>
      </c>
      <c r="CM509">
        <v>0</v>
      </c>
      <c r="CN509" t="s">
        <v>3</v>
      </c>
      <c r="CO509">
        <v>0</v>
      </c>
      <c r="CP509">
        <f t="shared" si="359"/>
        <v>6088.04</v>
      </c>
      <c r="CQ509">
        <f t="shared" si="360"/>
        <v>18.12</v>
      </c>
      <c r="CR509">
        <f>(((((ET509*4))*BB509-((EU509*4))*BS509)+AE509*BS509)*AV509)</f>
        <v>0</v>
      </c>
      <c r="CS509">
        <f t="shared" si="361"/>
        <v>0</v>
      </c>
      <c r="CT509">
        <f t="shared" si="362"/>
        <v>851.6</v>
      </c>
      <c r="CU509">
        <f t="shared" si="363"/>
        <v>0</v>
      </c>
      <c r="CV509">
        <f t="shared" si="364"/>
        <v>1.2</v>
      </c>
      <c r="CW509">
        <f t="shared" si="365"/>
        <v>0</v>
      </c>
      <c r="CX509">
        <f t="shared" si="366"/>
        <v>0</v>
      </c>
      <c r="CY509">
        <f t="shared" si="367"/>
        <v>4172.84</v>
      </c>
      <c r="CZ509">
        <f t="shared" si="368"/>
        <v>596.12</v>
      </c>
      <c r="DC509" t="s">
        <v>3</v>
      </c>
      <c r="DD509" t="s">
        <v>20</v>
      </c>
      <c r="DE509" t="s">
        <v>20</v>
      </c>
      <c r="DF509" t="s">
        <v>20</v>
      </c>
      <c r="DG509" t="s">
        <v>20</v>
      </c>
      <c r="DH509" t="s">
        <v>3</v>
      </c>
      <c r="DI509" t="s">
        <v>20</v>
      </c>
      <c r="DJ509" t="s">
        <v>20</v>
      </c>
      <c r="DK509" t="s">
        <v>3</v>
      </c>
      <c r="DL509" t="s">
        <v>3</v>
      </c>
      <c r="DM509" t="s">
        <v>3</v>
      </c>
      <c r="DN509">
        <v>0</v>
      </c>
      <c r="DO509">
        <v>0</v>
      </c>
      <c r="DP509">
        <v>1</v>
      </c>
      <c r="DQ509">
        <v>1</v>
      </c>
      <c r="DU509">
        <v>16987630</v>
      </c>
      <c r="DV509" t="s">
        <v>33</v>
      </c>
      <c r="DW509" t="s">
        <v>33</v>
      </c>
      <c r="DX509">
        <v>1</v>
      </c>
      <c r="DZ509" t="s">
        <v>3</v>
      </c>
      <c r="EA509" t="s">
        <v>3</v>
      </c>
      <c r="EB509" t="s">
        <v>3</v>
      </c>
      <c r="EC509" t="s">
        <v>3</v>
      </c>
      <c r="EE509">
        <v>1441815344</v>
      </c>
      <c r="EF509">
        <v>1</v>
      </c>
      <c r="EG509" t="s">
        <v>21</v>
      </c>
      <c r="EH509">
        <v>0</v>
      </c>
      <c r="EI509" t="s">
        <v>3</v>
      </c>
      <c r="EJ509">
        <v>4</v>
      </c>
      <c r="EK509">
        <v>0</v>
      </c>
      <c r="EL509" t="s">
        <v>22</v>
      </c>
      <c r="EM509" t="s">
        <v>23</v>
      </c>
      <c r="EO509" t="s">
        <v>3</v>
      </c>
      <c r="EQ509">
        <v>0</v>
      </c>
      <c r="ER509">
        <v>217.43</v>
      </c>
      <c r="ES509">
        <v>4.53</v>
      </c>
      <c r="ET509">
        <v>0</v>
      </c>
      <c r="EU509">
        <v>0</v>
      </c>
      <c r="EV509">
        <v>212.9</v>
      </c>
      <c r="EW509">
        <v>0.3</v>
      </c>
      <c r="EX509">
        <v>0</v>
      </c>
      <c r="EY509">
        <v>0</v>
      </c>
      <c r="FQ509">
        <v>0</v>
      </c>
      <c r="FR509">
        <f t="shared" si="369"/>
        <v>0</v>
      </c>
      <c r="FS509">
        <v>0</v>
      </c>
      <c r="FX509">
        <v>70</v>
      </c>
      <c r="FY509">
        <v>10</v>
      </c>
      <c r="GA509" t="s">
        <v>3</v>
      </c>
      <c r="GD509">
        <v>0</v>
      </c>
      <c r="GF509">
        <v>1338640914</v>
      </c>
      <c r="GG509">
        <v>2</v>
      </c>
      <c r="GH509">
        <v>1</v>
      </c>
      <c r="GI509">
        <v>-2</v>
      </c>
      <c r="GJ509">
        <v>0</v>
      </c>
      <c r="GK509">
        <f>ROUND(R509*(R12)/100,2)</f>
        <v>0</v>
      </c>
      <c r="GL509">
        <f t="shared" si="370"/>
        <v>0</v>
      </c>
      <c r="GM509">
        <f t="shared" si="371"/>
        <v>10857</v>
      </c>
      <c r="GN509">
        <f t="shared" si="372"/>
        <v>0</v>
      </c>
      <c r="GO509">
        <f t="shared" si="373"/>
        <v>0</v>
      </c>
      <c r="GP509">
        <f t="shared" si="374"/>
        <v>10857</v>
      </c>
      <c r="GR509">
        <v>0</v>
      </c>
      <c r="GS509">
        <v>3</v>
      </c>
      <c r="GT509">
        <v>0</v>
      </c>
      <c r="GU509" t="s">
        <v>3</v>
      </c>
      <c r="GV509">
        <f t="shared" si="375"/>
        <v>0</v>
      </c>
      <c r="GW509">
        <v>1</v>
      </c>
      <c r="GX509">
        <f t="shared" si="376"/>
        <v>0</v>
      </c>
      <c r="HA509">
        <v>0</v>
      </c>
      <c r="HB509">
        <v>0</v>
      </c>
      <c r="HC509">
        <f t="shared" si="377"/>
        <v>0</v>
      </c>
      <c r="HE509" t="s">
        <v>3</v>
      </c>
      <c r="HF509" t="s">
        <v>3</v>
      </c>
      <c r="HM509" t="s">
        <v>3</v>
      </c>
      <c r="HN509" t="s">
        <v>3</v>
      </c>
      <c r="HO509" t="s">
        <v>3</v>
      </c>
      <c r="HP509" t="s">
        <v>3</v>
      </c>
      <c r="HQ509" t="s">
        <v>3</v>
      </c>
      <c r="IK509">
        <v>0</v>
      </c>
    </row>
    <row r="510" spans="1:245" x14ac:dyDescent="0.2">
      <c r="A510">
        <v>17</v>
      </c>
      <c r="B510">
        <v>1</v>
      </c>
      <c r="D510">
        <f>ROW(EtalonRes!A277)</f>
        <v>277</v>
      </c>
      <c r="E510" t="s">
        <v>3</v>
      </c>
      <c r="F510" t="s">
        <v>370</v>
      </c>
      <c r="G510" t="s">
        <v>371</v>
      </c>
      <c r="H510" t="s">
        <v>33</v>
      </c>
      <c r="I510">
        <v>1</v>
      </c>
      <c r="J510">
        <v>0</v>
      </c>
      <c r="K510">
        <v>1</v>
      </c>
      <c r="O510">
        <f t="shared" si="345"/>
        <v>14573</v>
      </c>
      <c r="P510">
        <f t="shared" si="346"/>
        <v>0</v>
      </c>
      <c r="Q510">
        <f t="shared" si="347"/>
        <v>0</v>
      </c>
      <c r="R510">
        <f t="shared" si="348"/>
        <v>0</v>
      </c>
      <c r="S510">
        <f t="shared" si="349"/>
        <v>14573</v>
      </c>
      <c r="T510">
        <f t="shared" si="350"/>
        <v>0</v>
      </c>
      <c r="U510">
        <f t="shared" si="351"/>
        <v>23.6</v>
      </c>
      <c r="V510">
        <f t="shared" si="352"/>
        <v>0</v>
      </c>
      <c r="W510">
        <f t="shared" si="353"/>
        <v>0</v>
      </c>
      <c r="X510">
        <f t="shared" si="354"/>
        <v>10201.1</v>
      </c>
      <c r="Y510">
        <f t="shared" si="355"/>
        <v>1457.3</v>
      </c>
      <c r="AA510">
        <v>-1</v>
      </c>
      <c r="AB510">
        <f t="shared" si="356"/>
        <v>14573</v>
      </c>
      <c r="AC510">
        <f>ROUND(((ES510*118)),6)</f>
        <v>0</v>
      </c>
      <c r="AD510">
        <f>ROUND(((((ET510*118))-((EU510*118)))+AE510),6)</f>
        <v>0</v>
      </c>
      <c r="AE510">
        <f>ROUND(((EU510*118)),6)</f>
        <v>0</v>
      </c>
      <c r="AF510">
        <f>ROUND(((EV510*118)),6)</f>
        <v>14573</v>
      </c>
      <c r="AG510">
        <f t="shared" si="357"/>
        <v>0</v>
      </c>
      <c r="AH510">
        <f>((EW510*118))</f>
        <v>23.6</v>
      </c>
      <c r="AI510">
        <f>((EX510*118))</f>
        <v>0</v>
      </c>
      <c r="AJ510">
        <f t="shared" si="358"/>
        <v>0</v>
      </c>
      <c r="AK510">
        <v>123.5</v>
      </c>
      <c r="AL510">
        <v>0</v>
      </c>
      <c r="AM510">
        <v>0</v>
      </c>
      <c r="AN510">
        <v>0</v>
      </c>
      <c r="AO510">
        <v>123.5</v>
      </c>
      <c r="AP510">
        <v>0</v>
      </c>
      <c r="AQ510">
        <v>0.2</v>
      </c>
      <c r="AR510">
        <v>0</v>
      </c>
      <c r="AS510">
        <v>0</v>
      </c>
      <c r="AT510">
        <v>70</v>
      </c>
      <c r="AU510">
        <v>10</v>
      </c>
      <c r="AV510">
        <v>1</v>
      </c>
      <c r="AW510">
        <v>1</v>
      </c>
      <c r="AZ510">
        <v>1</v>
      </c>
      <c r="BA510">
        <v>1</v>
      </c>
      <c r="BB510">
        <v>1</v>
      </c>
      <c r="BC510">
        <v>1</v>
      </c>
      <c r="BD510" t="s">
        <v>3</v>
      </c>
      <c r="BE510" t="s">
        <v>3</v>
      </c>
      <c r="BF510" t="s">
        <v>3</v>
      </c>
      <c r="BG510" t="s">
        <v>3</v>
      </c>
      <c r="BH510">
        <v>0</v>
      </c>
      <c r="BI510">
        <v>4</v>
      </c>
      <c r="BJ510" t="s">
        <v>372</v>
      </c>
      <c r="BM510">
        <v>0</v>
      </c>
      <c r="BN510">
        <v>0</v>
      </c>
      <c r="BO510" t="s">
        <v>3</v>
      </c>
      <c r="BP510">
        <v>0</v>
      </c>
      <c r="BQ510">
        <v>1</v>
      </c>
      <c r="BR510">
        <v>0</v>
      </c>
      <c r="BS510">
        <v>1</v>
      </c>
      <c r="BT510">
        <v>1</v>
      </c>
      <c r="BU510">
        <v>1</v>
      </c>
      <c r="BV510">
        <v>1</v>
      </c>
      <c r="BW510">
        <v>1</v>
      </c>
      <c r="BX510">
        <v>1</v>
      </c>
      <c r="BY510" t="s">
        <v>3</v>
      </c>
      <c r="BZ510">
        <v>70</v>
      </c>
      <c r="CA510">
        <v>10</v>
      </c>
      <c r="CB510" t="s">
        <v>3</v>
      </c>
      <c r="CE510">
        <v>0</v>
      </c>
      <c r="CF510">
        <v>0</v>
      </c>
      <c r="CG510">
        <v>0</v>
      </c>
      <c r="CM510">
        <v>0</v>
      </c>
      <c r="CN510" t="s">
        <v>3</v>
      </c>
      <c r="CO510">
        <v>0</v>
      </c>
      <c r="CP510">
        <f t="shared" si="359"/>
        <v>14573</v>
      </c>
      <c r="CQ510">
        <f t="shared" si="360"/>
        <v>0</v>
      </c>
      <c r="CR510">
        <f>(((((ET510*118))*BB510-((EU510*118))*BS510)+AE510*BS510)*AV510)</f>
        <v>0</v>
      </c>
      <c r="CS510">
        <f t="shared" si="361"/>
        <v>0</v>
      </c>
      <c r="CT510">
        <f t="shared" si="362"/>
        <v>14573</v>
      </c>
      <c r="CU510">
        <f t="shared" si="363"/>
        <v>0</v>
      </c>
      <c r="CV510">
        <f t="shared" si="364"/>
        <v>23.6</v>
      </c>
      <c r="CW510">
        <f t="shared" si="365"/>
        <v>0</v>
      </c>
      <c r="CX510">
        <f t="shared" si="366"/>
        <v>0</v>
      </c>
      <c r="CY510">
        <f t="shared" si="367"/>
        <v>10201.1</v>
      </c>
      <c r="CZ510">
        <f t="shared" si="368"/>
        <v>1457.3</v>
      </c>
      <c r="DC510" t="s">
        <v>3</v>
      </c>
      <c r="DD510" t="s">
        <v>373</v>
      </c>
      <c r="DE510" t="s">
        <v>373</v>
      </c>
      <c r="DF510" t="s">
        <v>373</v>
      </c>
      <c r="DG510" t="s">
        <v>373</v>
      </c>
      <c r="DH510" t="s">
        <v>3</v>
      </c>
      <c r="DI510" t="s">
        <v>373</v>
      </c>
      <c r="DJ510" t="s">
        <v>373</v>
      </c>
      <c r="DK510" t="s">
        <v>3</v>
      </c>
      <c r="DL510" t="s">
        <v>3</v>
      </c>
      <c r="DM510" t="s">
        <v>3</v>
      </c>
      <c r="DN510">
        <v>0</v>
      </c>
      <c r="DO510">
        <v>0</v>
      </c>
      <c r="DP510">
        <v>1</v>
      </c>
      <c r="DQ510">
        <v>1</v>
      </c>
      <c r="DU510">
        <v>16987630</v>
      </c>
      <c r="DV510" t="s">
        <v>33</v>
      </c>
      <c r="DW510" t="s">
        <v>33</v>
      </c>
      <c r="DX510">
        <v>1</v>
      </c>
      <c r="DZ510" t="s">
        <v>3</v>
      </c>
      <c r="EA510" t="s">
        <v>3</v>
      </c>
      <c r="EB510" t="s">
        <v>3</v>
      </c>
      <c r="EC510" t="s">
        <v>3</v>
      </c>
      <c r="EE510">
        <v>1441815344</v>
      </c>
      <c r="EF510">
        <v>1</v>
      </c>
      <c r="EG510" t="s">
        <v>21</v>
      </c>
      <c r="EH510">
        <v>0</v>
      </c>
      <c r="EI510" t="s">
        <v>3</v>
      </c>
      <c r="EJ510">
        <v>4</v>
      </c>
      <c r="EK510">
        <v>0</v>
      </c>
      <c r="EL510" t="s">
        <v>22</v>
      </c>
      <c r="EM510" t="s">
        <v>23</v>
      </c>
      <c r="EO510" t="s">
        <v>3</v>
      </c>
      <c r="EQ510">
        <v>1024</v>
      </c>
      <c r="ER510">
        <v>123.5</v>
      </c>
      <c r="ES510">
        <v>0</v>
      </c>
      <c r="ET510">
        <v>0</v>
      </c>
      <c r="EU510">
        <v>0</v>
      </c>
      <c r="EV510">
        <v>123.5</v>
      </c>
      <c r="EW510">
        <v>0.2</v>
      </c>
      <c r="EX510">
        <v>0</v>
      </c>
      <c r="EY510">
        <v>0</v>
      </c>
      <c r="FQ510">
        <v>0</v>
      </c>
      <c r="FR510">
        <f t="shared" si="369"/>
        <v>0</v>
      </c>
      <c r="FS510">
        <v>0</v>
      </c>
      <c r="FX510">
        <v>70</v>
      </c>
      <c r="FY510">
        <v>10</v>
      </c>
      <c r="GA510" t="s">
        <v>3</v>
      </c>
      <c r="GD510">
        <v>0</v>
      </c>
      <c r="GF510">
        <v>472429822</v>
      </c>
      <c r="GG510">
        <v>2</v>
      </c>
      <c r="GH510">
        <v>1</v>
      </c>
      <c r="GI510">
        <v>-2</v>
      </c>
      <c r="GJ510">
        <v>0</v>
      </c>
      <c r="GK510">
        <f>ROUND(R510*(R12)/100,2)</f>
        <v>0</v>
      </c>
      <c r="GL510">
        <f t="shared" si="370"/>
        <v>0</v>
      </c>
      <c r="GM510">
        <f t="shared" si="371"/>
        <v>26231.4</v>
      </c>
      <c r="GN510">
        <f t="shared" si="372"/>
        <v>0</v>
      </c>
      <c r="GO510">
        <f t="shared" si="373"/>
        <v>0</v>
      </c>
      <c r="GP510">
        <f t="shared" si="374"/>
        <v>26231.4</v>
      </c>
      <c r="GR510">
        <v>0</v>
      </c>
      <c r="GS510">
        <v>3</v>
      </c>
      <c r="GT510">
        <v>0</v>
      </c>
      <c r="GU510" t="s">
        <v>3</v>
      </c>
      <c r="GV510">
        <f t="shared" si="375"/>
        <v>0</v>
      </c>
      <c r="GW510">
        <v>1</v>
      </c>
      <c r="GX510">
        <f t="shared" si="376"/>
        <v>0</v>
      </c>
      <c r="HA510">
        <v>0</v>
      </c>
      <c r="HB510">
        <v>0</v>
      </c>
      <c r="HC510">
        <f t="shared" si="377"/>
        <v>0</v>
      </c>
      <c r="HE510" t="s">
        <v>3</v>
      </c>
      <c r="HF510" t="s">
        <v>3</v>
      </c>
      <c r="HM510" t="s">
        <v>3</v>
      </c>
      <c r="HN510" t="s">
        <v>3</v>
      </c>
      <c r="HO510" t="s">
        <v>3</v>
      </c>
      <c r="HP510" t="s">
        <v>3</v>
      </c>
      <c r="HQ510" t="s">
        <v>3</v>
      </c>
      <c r="IK510">
        <v>0</v>
      </c>
    </row>
    <row r="511" spans="1:245" x14ac:dyDescent="0.2">
      <c r="A511">
        <v>17</v>
      </c>
      <c r="B511">
        <v>1</v>
      </c>
      <c r="D511">
        <f>ROW(EtalonRes!A278)</f>
        <v>278</v>
      </c>
      <c r="E511" t="s">
        <v>3</v>
      </c>
      <c r="F511" t="s">
        <v>374</v>
      </c>
      <c r="G511" t="s">
        <v>375</v>
      </c>
      <c r="H511" t="s">
        <v>33</v>
      </c>
      <c r="I511">
        <v>1</v>
      </c>
      <c r="J511">
        <v>0</v>
      </c>
      <c r="K511">
        <v>1</v>
      </c>
      <c r="O511">
        <f t="shared" si="345"/>
        <v>913.88</v>
      </c>
      <c r="P511">
        <f t="shared" si="346"/>
        <v>0</v>
      </c>
      <c r="Q511">
        <f t="shared" si="347"/>
        <v>0</v>
      </c>
      <c r="R511">
        <f t="shared" si="348"/>
        <v>0</v>
      </c>
      <c r="S511">
        <f t="shared" si="349"/>
        <v>913.88</v>
      </c>
      <c r="T511">
        <f t="shared" si="350"/>
        <v>0</v>
      </c>
      <c r="U511">
        <f t="shared" si="351"/>
        <v>1.48</v>
      </c>
      <c r="V511">
        <f t="shared" si="352"/>
        <v>0</v>
      </c>
      <c r="W511">
        <f t="shared" si="353"/>
        <v>0</v>
      </c>
      <c r="X511">
        <f t="shared" si="354"/>
        <v>639.72</v>
      </c>
      <c r="Y511">
        <f t="shared" si="355"/>
        <v>91.39</v>
      </c>
      <c r="AA511">
        <v>-1</v>
      </c>
      <c r="AB511">
        <f t="shared" si="356"/>
        <v>913.88</v>
      </c>
      <c r="AC511">
        <f>ROUND(((ES511*4)),6)</f>
        <v>0</v>
      </c>
      <c r="AD511">
        <f>ROUND(((((ET511*4))-((EU511*4)))+AE511),6)</f>
        <v>0</v>
      </c>
      <c r="AE511">
        <f>ROUND(((EU511*4)),6)</f>
        <v>0</v>
      </c>
      <c r="AF511">
        <f>ROUND(((EV511*4)),6)</f>
        <v>913.88</v>
      </c>
      <c r="AG511">
        <f t="shared" si="357"/>
        <v>0</v>
      </c>
      <c r="AH511">
        <f>((EW511*4))</f>
        <v>1.48</v>
      </c>
      <c r="AI511">
        <f>((EX511*4))</f>
        <v>0</v>
      </c>
      <c r="AJ511">
        <f t="shared" si="358"/>
        <v>0</v>
      </c>
      <c r="AK511">
        <v>228.47</v>
      </c>
      <c r="AL511">
        <v>0</v>
      </c>
      <c r="AM511">
        <v>0</v>
      </c>
      <c r="AN511">
        <v>0</v>
      </c>
      <c r="AO511">
        <v>228.47</v>
      </c>
      <c r="AP511">
        <v>0</v>
      </c>
      <c r="AQ511">
        <v>0.37</v>
      </c>
      <c r="AR511">
        <v>0</v>
      </c>
      <c r="AS511">
        <v>0</v>
      </c>
      <c r="AT511">
        <v>70</v>
      </c>
      <c r="AU511">
        <v>10</v>
      </c>
      <c r="AV511">
        <v>1</v>
      </c>
      <c r="AW511">
        <v>1</v>
      </c>
      <c r="AZ511">
        <v>1</v>
      </c>
      <c r="BA511">
        <v>1</v>
      </c>
      <c r="BB511">
        <v>1</v>
      </c>
      <c r="BC511">
        <v>1</v>
      </c>
      <c r="BD511" t="s">
        <v>3</v>
      </c>
      <c r="BE511" t="s">
        <v>3</v>
      </c>
      <c r="BF511" t="s">
        <v>3</v>
      </c>
      <c r="BG511" t="s">
        <v>3</v>
      </c>
      <c r="BH511">
        <v>0</v>
      </c>
      <c r="BI511">
        <v>4</v>
      </c>
      <c r="BJ511" t="s">
        <v>376</v>
      </c>
      <c r="BM511">
        <v>0</v>
      </c>
      <c r="BN511">
        <v>0</v>
      </c>
      <c r="BO511" t="s">
        <v>3</v>
      </c>
      <c r="BP511">
        <v>0</v>
      </c>
      <c r="BQ511">
        <v>1</v>
      </c>
      <c r="BR511">
        <v>0</v>
      </c>
      <c r="BS511">
        <v>1</v>
      </c>
      <c r="BT511">
        <v>1</v>
      </c>
      <c r="BU511">
        <v>1</v>
      </c>
      <c r="BV511">
        <v>1</v>
      </c>
      <c r="BW511">
        <v>1</v>
      </c>
      <c r="BX511">
        <v>1</v>
      </c>
      <c r="BY511" t="s">
        <v>3</v>
      </c>
      <c r="BZ511">
        <v>70</v>
      </c>
      <c r="CA511">
        <v>10</v>
      </c>
      <c r="CB511" t="s">
        <v>3</v>
      </c>
      <c r="CE511">
        <v>0</v>
      </c>
      <c r="CF511">
        <v>0</v>
      </c>
      <c r="CG511">
        <v>0</v>
      </c>
      <c r="CM511">
        <v>0</v>
      </c>
      <c r="CN511" t="s">
        <v>3</v>
      </c>
      <c r="CO511">
        <v>0</v>
      </c>
      <c r="CP511">
        <f t="shared" si="359"/>
        <v>913.88</v>
      </c>
      <c r="CQ511">
        <f t="shared" si="360"/>
        <v>0</v>
      </c>
      <c r="CR511">
        <f>(((((ET511*4))*BB511-((EU511*4))*BS511)+AE511*BS511)*AV511)</f>
        <v>0</v>
      </c>
      <c r="CS511">
        <f t="shared" si="361"/>
        <v>0</v>
      </c>
      <c r="CT511">
        <f t="shared" si="362"/>
        <v>913.88</v>
      </c>
      <c r="CU511">
        <f t="shared" si="363"/>
        <v>0</v>
      </c>
      <c r="CV511">
        <f t="shared" si="364"/>
        <v>1.48</v>
      </c>
      <c r="CW511">
        <f t="shared" si="365"/>
        <v>0</v>
      </c>
      <c r="CX511">
        <f t="shared" si="366"/>
        <v>0</v>
      </c>
      <c r="CY511">
        <f t="shared" si="367"/>
        <v>639.71600000000001</v>
      </c>
      <c r="CZ511">
        <f t="shared" si="368"/>
        <v>91.387999999999991</v>
      </c>
      <c r="DC511" t="s">
        <v>3</v>
      </c>
      <c r="DD511" t="s">
        <v>20</v>
      </c>
      <c r="DE511" t="s">
        <v>20</v>
      </c>
      <c r="DF511" t="s">
        <v>20</v>
      </c>
      <c r="DG511" t="s">
        <v>20</v>
      </c>
      <c r="DH511" t="s">
        <v>3</v>
      </c>
      <c r="DI511" t="s">
        <v>20</v>
      </c>
      <c r="DJ511" t="s">
        <v>20</v>
      </c>
      <c r="DK511" t="s">
        <v>3</v>
      </c>
      <c r="DL511" t="s">
        <v>3</v>
      </c>
      <c r="DM511" t="s">
        <v>3</v>
      </c>
      <c r="DN511">
        <v>0</v>
      </c>
      <c r="DO511">
        <v>0</v>
      </c>
      <c r="DP511">
        <v>1</v>
      </c>
      <c r="DQ511">
        <v>1</v>
      </c>
      <c r="DU511">
        <v>16987630</v>
      </c>
      <c r="DV511" t="s">
        <v>33</v>
      </c>
      <c r="DW511" t="s">
        <v>33</v>
      </c>
      <c r="DX511">
        <v>1</v>
      </c>
      <c r="DZ511" t="s">
        <v>3</v>
      </c>
      <c r="EA511" t="s">
        <v>3</v>
      </c>
      <c r="EB511" t="s">
        <v>3</v>
      </c>
      <c r="EC511" t="s">
        <v>3</v>
      </c>
      <c r="EE511">
        <v>1441815344</v>
      </c>
      <c r="EF511">
        <v>1</v>
      </c>
      <c r="EG511" t="s">
        <v>21</v>
      </c>
      <c r="EH511">
        <v>0</v>
      </c>
      <c r="EI511" t="s">
        <v>3</v>
      </c>
      <c r="EJ511">
        <v>4</v>
      </c>
      <c r="EK511">
        <v>0</v>
      </c>
      <c r="EL511" t="s">
        <v>22</v>
      </c>
      <c r="EM511" t="s">
        <v>23</v>
      </c>
      <c r="EO511" t="s">
        <v>3</v>
      </c>
      <c r="EQ511">
        <v>1024</v>
      </c>
      <c r="ER511">
        <v>228.47</v>
      </c>
      <c r="ES511">
        <v>0</v>
      </c>
      <c r="ET511">
        <v>0</v>
      </c>
      <c r="EU511">
        <v>0</v>
      </c>
      <c r="EV511">
        <v>228.47</v>
      </c>
      <c r="EW511">
        <v>0.37</v>
      </c>
      <c r="EX511">
        <v>0</v>
      </c>
      <c r="EY511">
        <v>0</v>
      </c>
      <c r="FQ511">
        <v>0</v>
      </c>
      <c r="FR511">
        <f t="shared" si="369"/>
        <v>0</v>
      </c>
      <c r="FS511">
        <v>0</v>
      </c>
      <c r="FX511">
        <v>70</v>
      </c>
      <c r="FY511">
        <v>10</v>
      </c>
      <c r="GA511" t="s">
        <v>3</v>
      </c>
      <c r="GD511">
        <v>0</v>
      </c>
      <c r="GF511">
        <v>1157112166</v>
      </c>
      <c r="GG511">
        <v>2</v>
      </c>
      <c r="GH511">
        <v>1</v>
      </c>
      <c r="GI511">
        <v>-2</v>
      </c>
      <c r="GJ511">
        <v>0</v>
      </c>
      <c r="GK511">
        <f>ROUND(R511*(R12)/100,2)</f>
        <v>0</v>
      </c>
      <c r="GL511">
        <f t="shared" si="370"/>
        <v>0</v>
      </c>
      <c r="GM511">
        <f t="shared" si="371"/>
        <v>1644.99</v>
      </c>
      <c r="GN511">
        <f t="shared" si="372"/>
        <v>0</v>
      </c>
      <c r="GO511">
        <f t="shared" si="373"/>
        <v>0</v>
      </c>
      <c r="GP511">
        <f t="shared" si="374"/>
        <v>1644.99</v>
      </c>
      <c r="GR511">
        <v>0</v>
      </c>
      <c r="GS511">
        <v>3</v>
      </c>
      <c r="GT511">
        <v>0</v>
      </c>
      <c r="GU511" t="s">
        <v>3</v>
      </c>
      <c r="GV511">
        <f t="shared" si="375"/>
        <v>0</v>
      </c>
      <c r="GW511">
        <v>1</v>
      </c>
      <c r="GX511">
        <f t="shared" si="376"/>
        <v>0</v>
      </c>
      <c r="HA511">
        <v>0</v>
      </c>
      <c r="HB511">
        <v>0</v>
      </c>
      <c r="HC511">
        <f t="shared" si="377"/>
        <v>0</v>
      </c>
      <c r="HE511" t="s">
        <v>3</v>
      </c>
      <c r="HF511" t="s">
        <v>3</v>
      </c>
      <c r="HM511" t="s">
        <v>3</v>
      </c>
      <c r="HN511" t="s">
        <v>3</v>
      </c>
      <c r="HO511" t="s">
        <v>3</v>
      </c>
      <c r="HP511" t="s">
        <v>3</v>
      </c>
      <c r="HQ511" t="s">
        <v>3</v>
      </c>
      <c r="IK511">
        <v>0</v>
      </c>
    </row>
    <row r="512" spans="1:245" x14ac:dyDescent="0.2">
      <c r="A512">
        <v>17</v>
      </c>
      <c r="B512">
        <v>1</v>
      </c>
      <c r="D512">
        <f>ROW(EtalonRes!A283)</f>
        <v>283</v>
      </c>
      <c r="E512" t="s">
        <v>390</v>
      </c>
      <c r="F512" t="s">
        <v>378</v>
      </c>
      <c r="G512" t="s">
        <v>379</v>
      </c>
      <c r="H512" t="s">
        <v>33</v>
      </c>
      <c r="I512">
        <v>1</v>
      </c>
      <c r="J512">
        <v>0</v>
      </c>
      <c r="K512">
        <v>1</v>
      </c>
      <c r="O512">
        <f t="shared" si="345"/>
        <v>16902.36</v>
      </c>
      <c r="P512">
        <f t="shared" si="346"/>
        <v>230.14</v>
      </c>
      <c r="Q512">
        <f t="shared" si="347"/>
        <v>0</v>
      </c>
      <c r="R512">
        <f t="shared" si="348"/>
        <v>0</v>
      </c>
      <c r="S512">
        <f t="shared" si="349"/>
        <v>16672.22</v>
      </c>
      <c r="T512">
        <f t="shared" si="350"/>
        <v>0</v>
      </c>
      <c r="U512">
        <f t="shared" si="351"/>
        <v>27</v>
      </c>
      <c r="V512">
        <f t="shared" si="352"/>
        <v>0</v>
      </c>
      <c r="W512">
        <f t="shared" si="353"/>
        <v>0</v>
      </c>
      <c r="X512">
        <f t="shared" si="354"/>
        <v>11670.55</v>
      </c>
      <c r="Y512">
        <f t="shared" si="355"/>
        <v>1667.22</v>
      </c>
      <c r="AA512">
        <v>1470944657</v>
      </c>
      <c r="AB512">
        <f t="shared" si="356"/>
        <v>16902.36</v>
      </c>
      <c r="AC512">
        <f>ROUND(((ES512*2)),6)</f>
        <v>230.14</v>
      </c>
      <c r="AD512">
        <f>ROUND(((((ET512*2))-((EU512*2)))+AE512),6)</f>
        <v>0</v>
      </c>
      <c r="AE512">
        <f>ROUND(((EU512*2)),6)</f>
        <v>0</v>
      </c>
      <c r="AF512">
        <f>ROUND(((EV512*2)),6)</f>
        <v>16672.22</v>
      </c>
      <c r="AG512">
        <f t="shared" si="357"/>
        <v>0</v>
      </c>
      <c r="AH512">
        <f>((EW512*2))</f>
        <v>27</v>
      </c>
      <c r="AI512">
        <f>((EX512*2))</f>
        <v>0</v>
      </c>
      <c r="AJ512">
        <f t="shared" si="358"/>
        <v>0</v>
      </c>
      <c r="AK512">
        <v>8451.18</v>
      </c>
      <c r="AL512">
        <v>115.07</v>
      </c>
      <c r="AM512">
        <v>0</v>
      </c>
      <c r="AN512">
        <v>0</v>
      </c>
      <c r="AO512">
        <v>8336.11</v>
      </c>
      <c r="AP512">
        <v>0</v>
      </c>
      <c r="AQ512">
        <v>13.5</v>
      </c>
      <c r="AR512">
        <v>0</v>
      </c>
      <c r="AS512">
        <v>0</v>
      </c>
      <c r="AT512">
        <v>70</v>
      </c>
      <c r="AU512">
        <v>10</v>
      </c>
      <c r="AV512">
        <v>1</v>
      </c>
      <c r="AW512">
        <v>1</v>
      </c>
      <c r="AZ512">
        <v>1</v>
      </c>
      <c r="BA512">
        <v>1</v>
      </c>
      <c r="BB512">
        <v>1</v>
      </c>
      <c r="BC512">
        <v>1</v>
      </c>
      <c r="BD512" t="s">
        <v>3</v>
      </c>
      <c r="BE512" t="s">
        <v>3</v>
      </c>
      <c r="BF512" t="s">
        <v>3</v>
      </c>
      <c r="BG512" t="s">
        <v>3</v>
      </c>
      <c r="BH512">
        <v>0</v>
      </c>
      <c r="BI512">
        <v>4</v>
      </c>
      <c r="BJ512" t="s">
        <v>380</v>
      </c>
      <c r="BM512">
        <v>0</v>
      </c>
      <c r="BN512">
        <v>0</v>
      </c>
      <c r="BO512" t="s">
        <v>3</v>
      </c>
      <c r="BP512">
        <v>0</v>
      </c>
      <c r="BQ512">
        <v>1</v>
      </c>
      <c r="BR512">
        <v>0</v>
      </c>
      <c r="BS512">
        <v>1</v>
      </c>
      <c r="BT512">
        <v>1</v>
      </c>
      <c r="BU512">
        <v>1</v>
      </c>
      <c r="BV512">
        <v>1</v>
      </c>
      <c r="BW512">
        <v>1</v>
      </c>
      <c r="BX512">
        <v>1</v>
      </c>
      <c r="BY512" t="s">
        <v>3</v>
      </c>
      <c r="BZ512">
        <v>70</v>
      </c>
      <c r="CA512">
        <v>10</v>
      </c>
      <c r="CB512" t="s">
        <v>3</v>
      </c>
      <c r="CE512">
        <v>0</v>
      </c>
      <c r="CF512">
        <v>0</v>
      </c>
      <c r="CG512">
        <v>0</v>
      </c>
      <c r="CM512">
        <v>0</v>
      </c>
      <c r="CN512" t="s">
        <v>3</v>
      </c>
      <c r="CO512">
        <v>0</v>
      </c>
      <c r="CP512">
        <f t="shared" si="359"/>
        <v>16902.36</v>
      </c>
      <c r="CQ512">
        <f t="shared" si="360"/>
        <v>230.14</v>
      </c>
      <c r="CR512">
        <f>(((((ET512*2))*BB512-((EU512*2))*BS512)+AE512*BS512)*AV512)</f>
        <v>0</v>
      </c>
      <c r="CS512">
        <f t="shared" si="361"/>
        <v>0</v>
      </c>
      <c r="CT512">
        <f t="shared" si="362"/>
        <v>16672.22</v>
      </c>
      <c r="CU512">
        <f t="shared" si="363"/>
        <v>0</v>
      </c>
      <c r="CV512">
        <f t="shared" si="364"/>
        <v>27</v>
      </c>
      <c r="CW512">
        <f t="shared" si="365"/>
        <v>0</v>
      </c>
      <c r="CX512">
        <f t="shared" si="366"/>
        <v>0</v>
      </c>
      <c r="CY512">
        <f t="shared" si="367"/>
        <v>11670.554000000002</v>
      </c>
      <c r="CZ512">
        <f t="shared" si="368"/>
        <v>1667.2220000000002</v>
      </c>
      <c r="DC512" t="s">
        <v>3</v>
      </c>
      <c r="DD512" t="s">
        <v>45</v>
      </c>
      <c r="DE512" t="s">
        <v>45</v>
      </c>
      <c r="DF512" t="s">
        <v>45</v>
      </c>
      <c r="DG512" t="s">
        <v>45</v>
      </c>
      <c r="DH512" t="s">
        <v>3</v>
      </c>
      <c r="DI512" t="s">
        <v>45</v>
      </c>
      <c r="DJ512" t="s">
        <v>45</v>
      </c>
      <c r="DK512" t="s">
        <v>3</v>
      </c>
      <c r="DL512" t="s">
        <v>3</v>
      </c>
      <c r="DM512" t="s">
        <v>3</v>
      </c>
      <c r="DN512">
        <v>0</v>
      </c>
      <c r="DO512">
        <v>0</v>
      </c>
      <c r="DP512">
        <v>1</v>
      </c>
      <c r="DQ512">
        <v>1</v>
      </c>
      <c r="DU512">
        <v>16987630</v>
      </c>
      <c r="DV512" t="s">
        <v>33</v>
      </c>
      <c r="DW512" t="s">
        <v>33</v>
      </c>
      <c r="DX512">
        <v>1</v>
      </c>
      <c r="DZ512" t="s">
        <v>3</v>
      </c>
      <c r="EA512" t="s">
        <v>3</v>
      </c>
      <c r="EB512" t="s">
        <v>3</v>
      </c>
      <c r="EC512" t="s">
        <v>3</v>
      </c>
      <c r="EE512">
        <v>1441815344</v>
      </c>
      <c r="EF512">
        <v>1</v>
      </c>
      <c r="EG512" t="s">
        <v>21</v>
      </c>
      <c r="EH512">
        <v>0</v>
      </c>
      <c r="EI512" t="s">
        <v>3</v>
      </c>
      <c r="EJ512">
        <v>4</v>
      </c>
      <c r="EK512">
        <v>0</v>
      </c>
      <c r="EL512" t="s">
        <v>22</v>
      </c>
      <c r="EM512" t="s">
        <v>23</v>
      </c>
      <c r="EO512" t="s">
        <v>3</v>
      </c>
      <c r="EQ512">
        <v>0</v>
      </c>
      <c r="ER512">
        <v>8451.18</v>
      </c>
      <c r="ES512">
        <v>115.07</v>
      </c>
      <c r="ET512">
        <v>0</v>
      </c>
      <c r="EU512">
        <v>0</v>
      </c>
      <c r="EV512">
        <v>8336.11</v>
      </c>
      <c r="EW512">
        <v>13.5</v>
      </c>
      <c r="EX512">
        <v>0</v>
      </c>
      <c r="EY512">
        <v>0</v>
      </c>
      <c r="FQ512">
        <v>0</v>
      </c>
      <c r="FR512">
        <f t="shared" si="369"/>
        <v>0</v>
      </c>
      <c r="FS512">
        <v>0</v>
      </c>
      <c r="FX512">
        <v>70</v>
      </c>
      <c r="FY512">
        <v>10</v>
      </c>
      <c r="GA512" t="s">
        <v>3</v>
      </c>
      <c r="GD512">
        <v>0</v>
      </c>
      <c r="GF512">
        <v>-1818993463</v>
      </c>
      <c r="GG512">
        <v>2</v>
      </c>
      <c r="GH512">
        <v>1</v>
      </c>
      <c r="GI512">
        <v>-2</v>
      </c>
      <c r="GJ512">
        <v>0</v>
      </c>
      <c r="GK512">
        <f>ROUND(R512*(R12)/100,2)</f>
        <v>0</v>
      </c>
      <c r="GL512">
        <f t="shared" si="370"/>
        <v>0</v>
      </c>
      <c r="GM512">
        <f t="shared" si="371"/>
        <v>30240.13</v>
      </c>
      <c r="GN512">
        <f t="shared" si="372"/>
        <v>0</v>
      </c>
      <c r="GO512">
        <f t="shared" si="373"/>
        <v>0</v>
      </c>
      <c r="GP512">
        <f t="shared" si="374"/>
        <v>30240.13</v>
      </c>
      <c r="GR512">
        <v>0</v>
      </c>
      <c r="GS512">
        <v>3</v>
      </c>
      <c r="GT512">
        <v>0</v>
      </c>
      <c r="GU512" t="s">
        <v>3</v>
      </c>
      <c r="GV512">
        <f t="shared" si="375"/>
        <v>0</v>
      </c>
      <c r="GW512">
        <v>1</v>
      </c>
      <c r="GX512">
        <f t="shared" si="376"/>
        <v>0</v>
      </c>
      <c r="HA512">
        <v>0</v>
      </c>
      <c r="HB512">
        <v>0</v>
      </c>
      <c r="HC512">
        <f t="shared" si="377"/>
        <v>0</v>
      </c>
      <c r="HE512" t="s">
        <v>3</v>
      </c>
      <c r="HF512" t="s">
        <v>3</v>
      </c>
      <c r="HM512" t="s">
        <v>3</v>
      </c>
      <c r="HN512" t="s">
        <v>3</v>
      </c>
      <c r="HO512" t="s">
        <v>3</v>
      </c>
      <c r="HP512" t="s">
        <v>3</v>
      </c>
      <c r="HQ512" t="s">
        <v>3</v>
      </c>
      <c r="IK512">
        <v>0</v>
      </c>
    </row>
    <row r="513" spans="1:245" x14ac:dyDescent="0.2">
      <c r="A513">
        <v>17</v>
      </c>
      <c r="B513">
        <v>1</v>
      </c>
      <c r="D513">
        <f>ROW(EtalonRes!A286)</f>
        <v>286</v>
      </c>
      <c r="E513" t="s">
        <v>391</v>
      </c>
      <c r="F513" t="s">
        <v>246</v>
      </c>
      <c r="G513" t="s">
        <v>247</v>
      </c>
      <c r="H513" t="s">
        <v>33</v>
      </c>
      <c r="I513">
        <v>12</v>
      </c>
      <c r="J513">
        <v>0</v>
      </c>
      <c r="K513">
        <v>12</v>
      </c>
      <c r="O513">
        <f t="shared" si="345"/>
        <v>10436.64</v>
      </c>
      <c r="P513">
        <f t="shared" si="346"/>
        <v>217.44</v>
      </c>
      <c r="Q513">
        <f t="shared" si="347"/>
        <v>0</v>
      </c>
      <c r="R513">
        <f t="shared" si="348"/>
        <v>0</v>
      </c>
      <c r="S513">
        <f t="shared" si="349"/>
        <v>10219.200000000001</v>
      </c>
      <c r="T513">
        <f t="shared" si="350"/>
        <v>0</v>
      </c>
      <c r="U513">
        <f t="shared" si="351"/>
        <v>14.399999999999999</v>
      </c>
      <c r="V513">
        <f t="shared" si="352"/>
        <v>0</v>
      </c>
      <c r="W513">
        <f t="shared" si="353"/>
        <v>0</v>
      </c>
      <c r="X513">
        <f t="shared" si="354"/>
        <v>7153.44</v>
      </c>
      <c r="Y513">
        <f t="shared" si="355"/>
        <v>1021.92</v>
      </c>
      <c r="AA513">
        <v>1470944657</v>
      </c>
      <c r="AB513">
        <f t="shared" si="356"/>
        <v>869.72</v>
      </c>
      <c r="AC513">
        <f>ROUND(((ES513*4)),6)</f>
        <v>18.12</v>
      </c>
      <c r="AD513">
        <f>ROUND(((((ET513*4))-((EU513*4)))+AE513),6)</f>
        <v>0</v>
      </c>
      <c r="AE513">
        <f>ROUND(((EU513*4)),6)</f>
        <v>0</v>
      </c>
      <c r="AF513">
        <f>ROUND(((EV513*4)),6)</f>
        <v>851.6</v>
      </c>
      <c r="AG513">
        <f t="shared" si="357"/>
        <v>0</v>
      </c>
      <c r="AH513">
        <f>((EW513*4))</f>
        <v>1.2</v>
      </c>
      <c r="AI513">
        <f>((EX513*4))</f>
        <v>0</v>
      </c>
      <c r="AJ513">
        <f t="shared" si="358"/>
        <v>0</v>
      </c>
      <c r="AK513">
        <v>217.43</v>
      </c>
      <c r="AL513">
        <v>4.53</v>
      </c>
      <c r="AM513">
        <v>0</v>
      </c>
      <c r="AN513">
        <v>0</v>
      </c>
      <c r="AO513">
        <v>212.9</v>
      </c>
      <c r="AP513">
        <v>0</v>
      </c>
      <c r="AQ513">
        <v>0.3</v>
      </c>
      <c r="AR513">
        <v>0</v>
      </c>
      <c r="AS513">
        <v>0</v>
      </c>
      <c r="AT513">
        <v>70</v>
      </c>
      <c r="AU513">
        <v>10</v>
      </c>
      <c r="AV513">
        <v>1</v>
      </c>
      <c r="AW513">
        <v>1</v>
      </c>
      <c r="AZ513">
        <v>1</v>
      </c>
      <c r="BA513">
        <v>1</v>
      </c>
      <c r="BB513">
        <v>1</v>
      </c>
      <c r="BC513">
        <v>1</v>
      </c>
      <c r="BD513" t="s">
        <v>3</v>
      </c>
      <c r="BE513" t="s">
        <v>3</v>
      </c>
      <c r="BF513" t="s">
        <v>3</v>
      </c>
      <c r="BG513" t="s">
        <v>3</v>
      </c>
      <c r="BH513">
        <v>0</v>
      </c>
      <c r="BI513">
        <v>4</v>
      </c>
      <c r="BJ513" t="s">
        <v>248</v>
      </c>
      <c r="BM513">
        <v>0</v>
      </c>
      <c r="BN513">
        <v>0</v>
      </c>
      <c r="BO513" t="s">
        <v>3</v>
      </c>
      <c r="BP513">
        <v>0</v>
      </c>
      <c r="BQ513">
        <v>1</v>
      </c>
      <c r="BR513">
        <v>0</v>
      </c>
      <c r="BS513">
        <v>1</v>
      </c>
      <c r="BT513">
        <v>1</v>
      </c>
      <c r="BU513">
        <v>1</v>
      </c>
      <c r="BV513">
        <v>1</v>
      </c>
      <c r="BW513">
        <v>1</v>
      </c>
      <c r="BX513">
        <v>1</v>
      </c>
      <c r="BY513" t="s">
        <v>3</v>
      </c>
      <c r="BZ513">
        <v>70</v>
      </c>
      <c r="CA513">
        <v>10</v>
      </c>
      <c r="CB513" t="s">
        <v>3</v>
      </c>
      <c r="CE513">
        <v>0</v>
      </c>
      <c r="CF513">
        <v>0</v>
      </c>
      <c r="CG513">
        <v>0</v>
      </c>
      <c r="CM513">
        <v>0</v>
      </c>
      <c r="CN513" t="s">
        <v>3</v>
      </c>
      <c r="CO513">
        <v>0</v>
      </c>
      <c r="CP513">
        <f t="shared" si="359"/>
        <v>10436.640000000001</v>
      </c>
      <c r="CQ513">
        <f t="shared" si="360"/>
        <v>18.12</v>
      </c>
      <c r="CR513">
        <f>(((((ET513*4))*BB513-((EU513*4))*BS513)+AE513*BS513)*AV513)</f>
        <v>0</v>
      </c>
      <c r="CS513">
        <f t="shared" si="361"/>
        <v>0</v>
      </c>
      <c r="CT513">
        <f t="shared" si="362"/>
        <v>851.6</v>
      </c>
      <c r="CU513">
        <f t="shared" si="363"/>
        <v>0</v>
      </c>
      <c r="CV513">
        <f t="shared" si="364"/>
        <v>1.2</v>
      </c>
      <c r="CW513">
        <f t="shared" si="365"/>
        <v>0</v>
      </c>
      <c r="CX513">
        <f t="shared" si="366"/>
        <v>0</v>
      </c>
      <c r="CY513">
        <f t="shared" si="367"/>
        <v>7153.44</v>
      </c>
      <c r="CZ513">
        <f t="shared" si="368"/>
        <v>1021.92</v>
      </c>
      <c r="DC513" t="s">
        <v>3</v>
      </c>
      <c r="DD513" t="s">
        <v>20</v>
      </c>
      <c r="DE513" t="s">
        <v>20</v>
      </c>
      <c r="DF513" t="s">
        <v>20</v>
      </c>
      <c r="DG513" t="s">
        <v>20</v>
      </c>
      <c r="DH513" t="s">
        <v>3</v>
      </c>
      <c r="DI513" t="s">
        <v>20</v>
      </c>
      <c r="DJ513" t="s">
        <v>20</v>
      </c>
      <c r="DK513" t="s">
        <v>3</v>
      </c>
      <c r="DL513" t="s">
        <v>3</v>
      </c>
      <c r="DM513" t="s">
        <v>3</v>
      </c>
      <c r="DN513">
        <v>0</v>
      </c>
      <c r="DO513">
        <v>0</v>
      </c>
      <c r="DP513">
        <v>1</v>
      </c>
      <c r="DQ513">
        <v>1</v>
      </c>
      <c r="DU513">
        <v>16987630</v>
      </c>
      <c r="DV513" t="s">
        <v>33</v>
      </c>
      <c r="DW513" t="s">
        <v>33</v>
      </c>
      <c r="DX513">
        <v>1</v>
      </c>
      <c r="DZ513" t="s">
        <v>3</v>
      </c>
      <c r="EA513" t="s">
        <v>3</v>
      </c>
      <c r="EB513" t="s">
        <v>3</v>
      </c>
      <c r="EC513" t="s">
        <v>3</v>
      </c>
      <c r="EE513">
        <v>1441815344</v>
      </c>
      <c r="EF513">
        <v>1</v>
      </c>
      <c r="EG513" t="s">
        <v>21</v>
      </c>
      <c r="EH513">
        <v>0</v>
      </c>
      <c r="EI513" t="s">
        <v>3</v>
      </c>
      <c r="EJ513">
        <v>4</v>
      </c>
      <c r="EK513">
        <v>0</v>
      </c>
      <c r="EL513" t="s">
        <v>22</v>
      </c>
      <c r="EM513" t="s">
        <v>23</v>
      </c>
      <c r="EO513" t="s">
        <v>3</v>
      </c>
      <c r="EQ513">
        <v>0</v>
      </c>
      <c r="ER513">
        <v>217.43</v>
      </c>
      <c r="ES513">
        <v>4.53</v>
      </c>
      <c r="ET513">
        <v>0</v>
      </c>
      <c r="EU513">
        <v>0</v>
      </c>
      <c r="EV513">
        <v>212.9</v>
      </c>
      <c r="EW513">
        <v>0.3</v>
      </c>
      <c r="EX513">
        <v>0</v>
      </c>
      <c r="EY513">
        <v>0</v>
      </c>
      <c r="FQ513">
        <v>0</v>
      </c>
      <c r="FR513">
        <f t="shared" si="369"/>
        <v>0</v>
      </c>
      <c r="FS513">
        <v>0</v>
      </c>
      <c r="FX513">
        <v>70</v>
      </c>
      <c r="FY513">
        <v>10</v>
      </c>
      <c r="GA513" t="s">
        <v>3</v>
      </c>
      <c r="GD513">
        <v>0</v>
      </c>
      <c r="GF513">
        <v>1338640914</v>
      </c>
      <c r="GG513">
        <v>2</v>
      </c>
      <c r="GH513">
        <v>1</v>
      </c>
      <c r="GI513">
        <v>-2</v>
      </c>
      <c r="GJ513">
        <v>0</v>
      </c>
      <c r="GK513">
        <f>ROUND(R513*(R12)/100,2)</f>
        <v>0</v>
      </c>
      <c r="GL513">
        <f t="shared" si="370"/>
        <v>0</v>
      </c>
      <c r="GM513">
        <f t="shared" si="371"/>
        <v>18612</v>
      </c>
      <c r="GN513">
        <f t="shared" si="372"/>
        <v>0</v>
      </c>
      <c r="GO513">
        <f t="shared" si="373"/>
        <v>0</v>
      </c>
      <c r="GP513">
        <f t="shared" si="374"/>
        <v>18612</v>
      </c>
      <c r="GR513">
        <v>0</v>
      </c>
      <c r="GS513">
        <v>3</v>
      </c>
      <c r="GT513">
        <v>0</v>
      </c>
      <c r="GU513" t="s">
        <v>3</v>
      </c>
      <c r="GV513">
        <f t="shared" si="375"/>
        <v>0</v>
      </c>
      <c r="GW513">
        <v>1</v>
      </c>
      <c r="GX513">
        <f t="shared" si="376"/>
        <v>0</v>
      </c>
      <c r="HA513">
        <v>0</v>
      </c>
      <c r="HB513">
        <v>0</v>
      </c>
      <c r="HC513">
        <f t="shared" si="377"/>
        <v>0</v>
      </c>
      <c r="HE513" t="s">
        <v>3</v>
      </c>
      <c r="HF513" t="s">
        <v>3</v>
      </c>
      <c r="HM513" t="s">
        <v>3</v>
      </c>
      <c r="HN513" t="s">
        <v>3</v>
      </c>
      <c r="HO513" t="s">
        <v>3</v>
      </c>
      <c r="HP513" t="s">
        <v>3</v>
      </c>
      <c r="HQ513" t="s">
        <v>3</v>
      </c>
      <c r="IK513">
        <v>0</v>
      </c>
    </row>
    <row r="514" spans="1:245" x14ac:dyDescent="0.2">
      <c r="A514">
        <v>17</v>
      </c>
      <c r="B514">
        <v>1</v>
      </c>
      <c r="D514">
        <f>ROW(EtalonRes!A287)</f>
        <v>287</v>
      </c>
      <c r="E514" t="s">
        <v>3</v>
      </c>
      <c r="F514" t="s">
        <v>370</v>
      </c>
      <c r="G514" t="s">
        <v>371</v>
      </c>
      <c r="H514" t="s">
        <v>33</v>
      </c>
      <c r="I514">
        <v>1</v>
      </c>
      <c r="J514">
        <v>0</v>
      </c>
      <c r="K514">
        <v>1</v>
      </c>
      <c r="O514">
        <f t="shared" si="345"/>
        <v>14573</v>
      </c>
      <c r="P514">
        <f t="shared" si="346"/>
        <v>0</v>
      </c>
      <c r="Q514">
        <f t="shared" si="347"/>
        <v>0</v>
      </c>
      <c r="R514">
        <f t="shared" si="348"/>
        <v>0</v>
      </c>
      <c r="S514">
        <f t="shared" si="349"/>
        <v>14573</v>
      </c>
      <c r="T514">
        <f t="shared" si="350"/>
        <v>0</v>
      </c>
      <c r="U514">
        <f t="shared" si="351"/>
        <v>23.6</v>
      </c>
      <c r="V514">
        <f t="shared" si="352"/>
        <v>0</v>
      </c>
      <c r="W514">
        <f t="shared" si="353"/>
        <v>0</v>
      </c>
      <c r="X514">
        <f t="shared" si="354"/>
        <v>10201.1</v>
      </c>
      <c r="Y514">
        <f t="shared" si="355"/>
        <v>1457.3</v>
      </c>
      <c r="AA514">
        <v>-1</v>
      </c>
      <c r="AB514">
        <f t="shared" si="356"/>
        <v>14573</v>
      </c>
      <c r="AC514">
        <f>ROUND(((ES514*118)),6)</f>
        <v>0</v>
      </c>
      <c r="AD514">
        <f>ROUND(((((ET514*118))-((EU514*118)))+AE514),6)</f>
        <v>0</v>
      </c>
      <c r="AE514">
        <f>ROUND(((EU514*118)),6)</f>
        <v>0</v>
      </c>
      <c r="AF514">
        <f>ROUND(((EV514*118)),6)</f>
        <v>14573</v>
      </c>
      <c r="AG514">
        <f t="shared" si="357"/>
        <v>0</v>
      </c>
      <c r="AH514">
        <f>((EW514*118))</f>
        <v>23.6</v>
      </c>
      <c r="AI514">
        <f>((EX514*118))</f>
        <v>0</v>
      </c>
      <c r="AJ514">
        <f t="shared" si="358"/>
        <v>0</v>
      </c>
      <c r="AK514">
        <v>123.5</v>
      </c>
      <c r="AL514">
        <v>0</v>
      </c>
      <c r="AM514">
        <v>0</v>
      </c>
      <c r="AN514">
        <v>0</v>
      </c>
      <c r="AO514">
        <v>123.5</v>
      </c>
      <c r="AP514">
        <v>0</v>
      </c>
      <c r="AQ514">
        <v>0.2</v>
      </c>
      <c r="AR514">
        <v>0</v>
      </c>
      <c r="AS514">
        <v>0</v>
      </c>
      <c r="AT514">
        <v>70</v>
      </c>
      <c r="AU514">
        <v>10</v>
      </c>
      <c r="AV514">
        <v>1</v>
      </c>
      <c r="AW514">
        <v>1</v>
      </c>
      <c r="AZ514">
        <v>1</v>
      </c>
      <c r="BA514">
        <v>1</v>
      </c>
      <c r="BB514">
        <v>1</v>
      </c>
      <c r="BC514">
        <v>1</v>
      </c>
      <c r="BD514" t="s">
        <v>3</v>
      </c>
      <c r="BE514" t="s">
        <v>3</v>
      </c>
      <c r="BF514" t="s">
        <v>3</v>
      </c>
      <c r="BG514" t="s">
        <v>3</v>
      </c>
      <c r="BH514">
        <v>0</v>
      </c>
      <c r="BI514">
        <v>4</v>
      </c>
      <c r="BJ514" t="s">
        <v>372</v>
      </c>
      <c r="BM514">
        <v>0</v>
      </c>
      <c r="BN514">
        <v>0</v>
      </c>
      <c r="BO514" t="s">
        <v>3</v>
      </c>
      <c r="BP514">
        <v>0</v>
      </c>
      <c r="BQ514">
        <v>1</v>
      </c>
      <c r="BR514">
        <v>0</v>
      </c>
      <c r="BS514">
        <v>1</v>
      </c>
      <c r="BT514">
        <v>1</v>
      </c>
      <c r="BU514">
        <v>1</v>
      </c>
      <c r="BV514">
        <v>1</v>
      </c>
      <c r="BW514">
        <v>1</v>
      </c>
      <c r="BX514">
        <v>1</v>
      </c>
      <c r="BY514" t="s">
        <v>3</v>
      </c>
      <c r="BZ514">
        <v>70</v>
      </c>
      <c r="CA514">
        <v>10</v>
      </c>
      <c r="CB514" t="s">
        <v>3</v>
      </c>
      <c r="CE514">
        <v>0</v>
      </c>
      <c r="CF514">
        <v>0</v>
      </c>
      <c r="CG514">
        <v>0</v>
      </c>
      <c r="CM514">
        <v>0</v>
      </c>
      <c r="CN514" t="s">
        <v>3</v>
      </c>
      <c r="CO514">
        <v>0</v>
      </c>
      <c r="CP514">
        <f t="shared" si="359"/>
        <v>14573</v>
      </c>
      <c r="CQ514">
        <f t="shared" si="360"/>
        <v>0</v>
      </c>
      <c r="CR514">
        <f>(((((ET514*118))*BB514-((EU514*118))*BS514)+AE514*BS514)*AV514)</f>
        <v>0</v>
      </c>
      <c r="CS514">
        <f t="shared" si="361"/>
        <v>0</v>
      </c>
      <c r="CT514">
        <f t="shared" si="362"/>
        <v>14573</v>
      </c>
      <c r="CU514">
        <f t="shared" si="363"/>
        <v>0</v>
      </c>
      <c r="CV514">
        <f t="shared" si="364"/>
        <v>23.6</v>
      </c>
      <c r="CW514">
        <f t="shared" si="365"/>
        <v>0</v>
      </c>
      <c r="CX514">
        <f t="shared" si="366"/>
        <v>0</v>
      </c>
      <c r="CY514">
        <f t="shared" si="367"/>
        <v>10201.1</v>
      </c>
      <c r="CZ514">
        <f t="shared" si="368"/>
        <v>1457.3</v>
      </c>
      <c r="DC514" t="s">
        <v>3</v>
      </c>
      <c r="DD514" t="s">
        <v>373</v>
      </c>
      <c r="DE514" t="s">
        <v>373</v>
      </c>
      <c r="DF514" t="s">
        <v>373</v>
      </c>
      <c r="DG514" t="s">
        <v>373</v>
      </c>
      <c r="DH514" t="s">
        <v>3</v>
      </c>
      <c r="DI514" t="s">
        <v>373</v>
      </c>
      <c r="DJ514" t="s">
        <v>373</v>
      </c>
      <c r="DK514" t="s">
        <v>3</v>
      </c>
      <c r="DL514" t="s">
        <v>3</v>
      </c>
      <c r="DM514" t="s">
        <v>3</v>
      </c>
      <c r="DN514">
        <v>0</v>
      </c>
      <c r="DO514">
        <v>0</v>
      </c>
      <c r="DP514">
        <v>1</v>
      </c>
      <c r="DQ514">
        <v>1</v>
      </c>
      <c r="DU514">
        <v>16987630</v>
      </c>
      <c r="DV514" t="s">
        <v>33</v>
      </c>
      <c r="DW514" t="s">
        <v>33</v>
      </c>
      <c r="DX514">
        <v>1</v>
      </c>
      <c r="DZ514" t="s">
        <v>3</v>
      </c>
      <c r="EA514" t="s">
        <v>3</v>
      </c>
      <c r="EB514" t="s">
        <v>3</v>
      </c>
      <c r="EC514" t="s">
        <v>3</v>
      </c>
      <c r="EE514">
        <v>1441815344</v>
      </c>
      <c r="EF514">
        <v>1</v>
      </c>
      <c r="EG514" t="s">
        <v>21</v>
      </c>
      <c r="EH514">
        <v>0</v>
      </c>
      <c r="EI514" t="s">
        <v>3</v>
      </c>
      <c r="EJ514">
        <v>4</v>
      </c>
      <c r="EK514">
        <v>0</v>
      </c>
      <c r="EL514" t="s">
        <v>22</v>
      </c>
      <c r="EM514" t="s">
        <v>23</v>
      </c>
      <c r="EO514" t="s">
        <v>3</v>
      </c>
      <c r="EQ514">
        <v>1024</v>
      </c>
      <c r="ER514">
        <v>123.5</v>
      </c>
      <c r="ES514">
        <v>0</v>
      </c>
      <c r="ET514">
        <v>0</v>
      </c>
      <c r="EU514">
        <v>0</v>
      </c>
      <c r="EV514">
        <v>123.5</v>
      </c>
      <c r="EW514">
        <v>0.2</v>
      </c>
      <c r="EX514">
        <v>0</v>
      </c>
      <c r="EY514">
        <v>0</v>
      </c>
      <c r="FQ514">
        <v>0</v>
      </c>
      <c r="FR514">
        <f t="shared" si="369"/>
        <v>0</v>
      </c>
      <c r="FS514">
        <v>0</v>
      </c>
      <c r="FX514">
        <v>70</v>
      </c>
      <c r="FY514">
        <v>10</v>
      </c>
      <c r="GA514" t="s">
        <v>3</v>
      </c>
      <c r="GD514">
        <v>0</v>
      </c>
      <c r="GF514">
        <v>472429822</v>
      </c>
      <c r="GG514">
        <v>2</v>
      </c>
      <c r="GH514">
        <v>1</v>
      </c>
      <c r="GI514">
        <v>-2</v>
      </c>
      <c r="GJ514">
        <v>0</v>
      </c>
      <c r="GK514">
        <f>ROUND(R514*(R12)/100,2)</f>
        <v>0</v>
      </c>
      <c r="GL514">
        <f t="shared" si="370"/>
        <v>0</v>
      </c>
      <c r="GM514">
        <f t="shared" si="371"/>
        <v>26231.4</v>
      </c>
      <c r="GN514">
        <f t="shared" si="372"/>
        <v>0</v>
      </c>
      <c r="GO514">
        <f t="shared" si="373"/>
        <v>0</v>
      </c>
      <c r="GP514">
        <f t="shared" si="374"/>
        <v>26231.4</v>
      </c>
      <c r="GR514">
        <v>0</v>
      </c>
      <c r="GS514">
        <v>3</v>
      </c>
      <c r="GT514">
        <v>0</v>
      </c>
      <c r="GU514" t="s">
        <v>3</v>
      </c>
      <c r="GV514">
        <f t="shared" si="375"/>
        <v>0</v>
      </c>
      <c r="GW514">
        <v>1</v>
      </c>
      <c r="GX514">
        <f t="shared" si="376"/>
        <v>0</v>
      </c>
      <c r="HA514">
        <v>0</v>
      </c>
      <c r="HB514">
        <v>0</v>
      </c>
      <c r="HC514">
        <f t="shared" si="377"/>
        <v>0</v>
      </c>
      <c r="HE514" t="s">
        <v>3</v>
      </c>
      <c r="HF514" t="s">
        <v>3</v>
      </c>
      <c r="HM514" t="s">
        <v>3</v>
      </c>
      <c r="HN514" t="s">
        <v>3</v>
      </c>
      <c r="HO514" t="s">
        <v>3</v>
      </c>
      <c r="HP514" t="s">
        <v>3</v>
      </c>
      <c r="HQ514" t="s">
        <v>3</v>
      </c>
      <c r="IK514">
        <v>0</v>
      </c>
    </row>
    <row r="515" spans="1:245" x14ac:dyDescent="0.2">
      <c r="A515">
        <v>17</v>
      </c>
      <c r="B515">
        <v>1</v>
      </c>
      <c r="D515">
        <f>ROW(EtalonRes!A288)</f>
        <v>288</v>
      </c>
      <c r="E515" t="s">
        <v>3</v>
      </c>
      <c r="F515" t="s">
        <v>374</v>
      </c>
      <c r="G515" t="s">
        <v>375</v>
      </c>
      <c r="H515" t="s">
        <v>33</v>
      </c>
      <c r="I515">
        <v>1</v>
      </c>
      <c r="J515">
        <v>0</v>
      </c>
      <c r="K515">
        <v>1</v>
      </c>
      <c r="O515">
        <f t="shared" si="345"/>
        <v>913.88</v>
      </c>
      <c r="P515">
        <f t="shared" si="346"/>
        <v>0</v>
      </c>
      <c r="Q515">
        <f t="shared" si="347"/>
        <v>0</v>
      </c>
      <c r="R515">
        <f t="shared" si="348"/>
        <v>0</v>
      </c>
      <c r="S515">
        <f t="shared" si="349"/>
        <v>913.88</v>
      </c>
      <c r="T515">
        <f t="shared" si="350"/>
        <v>0</v>
      </c>
      <c r="U515">
        <f t="shared" si="351"/>
        <v>1.48</v>
      </c>
      <c r="V515">
        <f t="shared" si="352"/>
        <v>0</v>
      </c>
      <c r="W515">
        <f t="shared" si="353"/>
        <v>0</v>
      </c>
      <c r="X515">
        <f t="shared" si="354"/>
        <v>639.72</v>
      </c>
      <c r="Y515">
        <f t="shared" si="355"/>
        <v>91.39</v>
      </c>
      <c r="AA515">
        <v>-1</v>
      </c>
      <c r="AB515">
        <f t="shared" si="356"/>
        <v>913.88</v>
      </c>
      <c r="AC515">
        <f>ROUND(((ES515*4)),6)</f>
        <v>0</v>
      </c>
      <c r="AD515">
        <f>ROUND(((((ET515*4))-((EU515*4)))+AE515),6)</f>
        <v>0</v>
      </c>
      <c r="AE515">
        <f>ROUND(((EU515*4)),6)</f>
        <v>0</v>
      </c>
      <c r="AF515">
        <f>ROUND(((EV515*4)),6)</f>
        <v>913.88</v>
      </c>
      <c r="AG515">
        <f t="shared" si="357"/>
        <v>0</v>
      </c>
      <c r="AH515">
        <f>((EW515*4))</f>
        <v>1.48</v>
      </c>
      <c r="AI515">
        <f>((EX515*4))</f>
        <v>0</v>
      </c>
      <c r="AJ515">
        <f t="shared" si="358"/>
        <v>0</v>
      </c>
      <c r="AK515">
        <v>228.47</v>
      </c>
      <c r="AL515">
        <v>0</v>
      </c>
      <c r="AM515">
        <v>0</v>
      </c>
      <c r="AN515">
        <v>0</v>
      </c>
      <c r="AO515">
        <v>228.47</v>
      </c>
      <c r="AP515">
        <v>0</v>
      </c>
      <c r="AQ515">
        <v>0.37</v>
      </c>
      <c r="AR515">
        <v>0</v>
      </c>
      <c r="AS515">
        <v>0</v>
      </c>
      <c r="AT515">
        <v>70</v>
      </c>
      <c r="AU515">
        <v>10</v>
      </c>
      <c r="AV515">
        <v>1</v>
      </c>
      <c r="AW515">
        <v>1</v>
      </c>
      <c r="AZ515">
        <v>1</v>
      </c>
      <c r="BA515">
        <v>1</v>
      </c>
      <c r="BB515">
        <v>1</v>
      </c>
      <c r="BC515">
        <v>1</v>
      </c>
      <c r="BD515" t="s">
        <v>3</v>
      </c>
      <c r="BE515" t="s">
        <v>3</v>
      </c>
      <c r="BF515" t="s">
        <v>3</v>
      </c>
      <c r="BG515" t="s">
        <v>3</v>
      </c>
      <c r="BH515">
        <v>0</v>
      </c>
      <c r="BI515">
        <v>4</v>
      </c>
      <c r="BJ515" t="s">
        <v>376</v>
      </c>
      <c r="BM515">
        <v>0</v>
      </c>
      <c r="BN515">
        <v>0</v>
      </c>
      <c r="BO515" t="s">
        <v>3</v>
      </c>
      <c r="BP515">
        <v>0</v>
      </c>
      <c r="BQ515">
        <v>1</v>
      </c>
      <c r="BR515">
        <v>0</v>
      </c>
      <c r="BS515">
        <v>1</v>
      </c>
      <c r="BT515">
        <v>1</v>
      </c>
      <c r="BU515">
        <v>1</v>
      </c>
      <c r="BV515">
        <v>1</v>
      </c>
      <c r="BW515">
        <v>1</v>
      </c>
      <c r="BX515">
        <v>1</v>
      </c>
      <c r="BY515" t="s">
        <v>3</v>
      </c>
      <c r="BZ515">
        <v>70</v>
      </c>
      <c r="CA515">
        <v>10</v>
      </c>
      <c r="CB515" t="s">
        <v>3</v>
      </c>
      <c r="CE515">
        <v>0</v>
      </c>
      <c r="CF515">
        <v>0</v>
      </c>
      <c r="CG515">
        <v>0</v>
      </c>
      <c r="CM515">
        <v>0</v>
      </c>
      <c r="CN515" t="s">
        <v>3</v>
      </c>
      <c r="CO515">
        <v>0</v>
      </c>
      <c r="CP515">
        <f t="shared" si="359"/>
        <v>913.88</v>
      </c>
      <c r="CQ515">
        <f t="shared" si="360"/>
        <v>0</v>
      </c>
      <c r="CR515">
        <f>(((((ET515*4))*BB515-((EU515*4))*BS515)+AE515*BS515)*AV515)</f>
        <v>0</v>
      </c>
      <c r="CS515">
        <f t="shared" si="361"/>
        <v>0</v>
      </c>
      <c r="CT515">
        <f t="shared" si="362"/>
        <v>913.88</v>
      </c>
      <c r="CU515">
        <f t="shared" si="363"/>
        <v>0</v>
      </c>
      <c r="CV515">
        <f t="shared" si="364"/>
        <v>1.48</v>
      </c>
      <c r="CW515">
        <f t="shared" si="365"/>
        <v>0</v>
      </c>
      <c r="CX515">
        <f t="shared" si="366"/>
        <v>0</v>
      </c>
      <c r="CY515">
        <f t="shared" si="367"/>
        <v>639.71600000000001</v>
      </c>
      <c r="CZ515">
        <f t="shared" si="368"/>
        <v>91.387999999999991</v>
      </c>
      <c r="DC515" t="s">
        <v>3</v>
      </c>
      <c r="DD515" t="s">
        <v>20</v>
      </c>
      <c r="DE515" t="s">
        <v>20</v>
      </c>
      <c r="DF515" t="s">
        <v>20</v>
      </c>
      <c r="DG515" t="s">
        <v>20</v>
      </c>
      <c r="DH515" t="s">
        <v>3</v>
      </c>
      <c r="DI515" t="s">
        <v>20</v>
      </c>
      <c r="DJ515" t="s">
        <v>20</v>
      </c>
      <c r="DK515" t="s">
        <v>3</v>
      </c>
      <c r="DL515" t="s">
        <v>3</v>
      </c>
      <c r="DM515" t="s">
        <v>3</v>
      </c>
      <c r="DN515">
        <v>0</v>
      </c>
      <c r="DO515">
        <v>0</v>
      </c>
      <c r="DP515">
        <v>1</v>
      </c>
      <c r="DQ515">
        <v>1</v>
      </c>
      <c r="DU515">
        <v>16987630</v>
      </c>
      <c r="DV515" t="s">
        <v>33</v>
      </c>
      <c r="DW515" t="s">
        <v>33</v>
      </c>
      <c r="DX515">
        <v>1</v>
      </c>
      <c r="DZ515" t="s">
        <v>3</v>
      </c>
      <c r="EA515" t="s">
        <v>3</v>
      </c>
      <c r="EB515" t="s">
        <v>3</v>
      </c>
      <c r="EC515" t="s">
        <v>3</v>
      </c>
      <c r="EE515">
        <v>1441815344</v>
      </c>
      <c r="EF515">
        <v>1</v>
      </c>
      <c r="EG515" t="s">
        <v>21</v>
      </c>
      <c r="EH515">
        <v>0</v>
      </c>
      <c r="EI515" t="s">
        <v>3</v>
      </c>
      <c r="EJ515">
        <v>4</v>
      </c>
      <c r="EK515">
        <v>0</v>
      </c>
      <c r="EL515" t="s">
        <v>22</v>
      </c>
      <c r="EM515" t="s">
        <v>23</v>
      </c>
      <c r="EO515" t="s">
        <v>3</v>
      </c>
      <c r="EQ515">
        <v>1024</v>
      </c>
      <c r="ER515">
        <v>228.47</v>
      </c>
      <c r="ES515">
        <v>0</v>
      </c>
      <c r="ET515">
        <v>0</v>
      </c>
      <c r="EU515">
        <v>0</v>
      </c>
      <c r="EV515">
        <v>228.47</v>
      </c>
      <c r="EW515">
        <v>0.37</v>
      </c>
      <c r="EX515">
        <v>0</v>
      </c>
      <c r="EY515">
        <v>0</v>
      </c>
      <c r="FQ515">
        <v>0</v>
      </c>
      <c r="FR515">
        <f t="shared" si="369"/>
        <v>0</v>
      </c>
      <c r="FS515">
        <v>0</v>
      </c>
      <c r="FX515">
        <v>70</v>
      </c>
      <c r="FY515">
        <v>10</v>
      </c>
      <c r="GA515" t="s">
        <v>3</v>
      </c>
      <c r="GD515">
        <v>0</v>
      </c>
      <c r="GF515">
        <v>1157112166</v>
      </c>
      <c r="GG515">
        <v>2</v>
      </c>
      <c r="GH515">
        <v>1</v>
      </c>
      <c r="GI515">
        <v>-2</v>
      </c>
      <c r="GJ515">
        <v>0</v>
      </c>
      <c r="GK515">
        <f>ROUND(R515*(R12)/100,2)</f>
        <v>0</v>
      </c>
      <c r="GL515">
        <f t="shared" si="370"/>
        <v>0</v>
      </c>
      <c r="GM515">
        <f t="shared" si="371"/>
        <v>1644.99</v>
      </c>
      <c r="GN515">
        <f t="shared" si="372"/>
        <v>0</v>
      </c>
      <c r="GO515">
        <f t="shared" si="373"/>
        <v>0</v>
      </c>
      <c r="GP515">
        <f t="shared" si="374"/>
        <v>1644.99</v>
      </c>
      <c r="GR515">
        <v>0</v>
      </c>
      <c r="GS515">
        <v>3</v>
      </c>
      <c r="GT515">
        <v>0</v>
      </c>
      <c r="GU515" t="s">
        <v>3</v>
      </c>
      <c r="GV515">
        <f t="shared" si="375"/>
        <v>0</v>
      </c>
      <c r="GW515">
        <v>1</v>
      </c>
      <c r="GX515">
        <f t="shared" si="376"/>
        <v>0</v>
      </c>
      <c r="HA515">
        <v>0</v>
      </c>
      <c r="HB515">
        <v>0</v>
      </c>
      <c r="HC515">
        <f t="shared" si="377"/>
        <v>0</v>
      </c>
      <c r="HE515" t="s">
        <v>3</v>
      </c>
      <c r="HF515" t="s">
        <v>3</v>
      </c>
      <c r="HM515" t="s">
        <v>3</v>
      </c>
      <c r="HN515" t="s">
        <v>3</v>
      </c>
      <c r="HO515" t="s">
        <v>3</v>
      </c>
      <c r="HP515" t="s">
        <v>3</v>
      </c>
      <c r="HQ515" t="s">
        <v>3</v>
      </c>
      <c r="IK515">
        <v>0</v>
      </c>
    </row>
    <row r="516" spans="1:245" x14ac:dyDescent="0.2">
      <c r="A516">
        <v>17</v>
      </c>
      <c r="B516">
        <v>1</v>
      </c>
      <c r="D516">
        <f>ROW(EtalonRes!A293)</f>
        <v>293</v>
      </c>
      <c r="E516" t="s">
        <v>392</v>
      </c>
      <c r="F516" t="s">
        <v>378</v>
      </c>
      <c r="G516" t="s">
        <v>379</v>
      </c>
      <c r="H516" t="s">
        <v>33</v>
      </c>
      <c r="I516">
        <v>1</v>
      </c>
      <c r="J516">
        <v>0</v>
      </c>
      <c r="K516">
        <v>1</v>
      </c>
      <c r="O516">
        <f t="shared" si="345"/>
        <v>16902.36</v>
      </c>
      <c r="P516">
        <f t="shared" si="346"/>
        <v>230.14</v>
      </c>
      <c r="Q516">
        <f t="shared" si="347"/>
        <v>0</v>
      </c>
      <c r="R516">
        <f t="shared" si="348"/>
        <v>0</v>
      </c>
      <c r="S516">
        <f t="shared" si="349"/>
        <v>16672.22</v>
      </c>
      <c r="T516">
        <f t="shared" si="350"/>
        <v>0</v>
      </c>
      <c r="U516">
        <f t="shared" si="351"/>
        <v>27</v>
      </c>
      <c r="V516">
        <f t="shared" si="352"/>
        <v>0</v>
      </c>
      <c r="W516">
        <f t="shared" si="353"/>
        <v>0</v>
      </c>
      <c r="X516">
        <f t="shared" si="354"/>
        <v>11670.55</v>
      </c>
      <c r="Y516">
        <f t="shared" si="355"/>
        <v>1667.22</v>
      </c>
      <c r="AA516">
        <v>1470944657</v>
      </c>
      <c r="AB516">
        <f t="shared" si="356"/>
        <v>16902.36</v>
      </c>
      <c r="AC516">
        <f>ROUND(((ES516*2)),6)</f>
        <v>230.14</v>
      </c>
      <c r="AD516">
        <f>ROUND(((((ET516*2))-((EU516*2)))+AE516),6)</f>
        <v>0</v>
      </c>
      <c r="AE516">
        <f>ROUND(((EU516*2)),6)</f>
        <v>0</v>
      </c>
      <c r="AF516">
        <f>ROUND(((EV516*2)),6)</f>
        <v>16672.22</v>
      </c>
      <c r="AG516">
        <f t="shared" si="357"/>
        <v>0</v>
      </c>
      <c r="AH516">
        <f>((EW516*2))</f>
        <v>27</v>
      </c>
      <c r="AI516">
        <f>((EX516*2))</f>
        <v>0</v>
      </c>
      <c r="AJ516">
        <f t="shared" si="358"/>
        <v>0</v>
      </c>
      <c r="AK516">
        <v>8451.18</v>
      </c>
      <c r="AL516">
        <v>115.07</v>
      </c>
      <c r="AM516">
        <v>0</v>
      </c>
      <c r="AN516">
        <v>0</v>
      </c>
      <c r="AO516">
        <v>8336.11</v>
      </c>
      <c r="AP516">
        <v>0</v>
      </c>
      <c r="AQ516">
        <v>13.5</v>
      </c>
      <c r="AR516">
        <v>0</v>
      </c>
      <c r="AS516">
        <v>0</v>
      </c>
      <c r="AT516">
        <v>70</v>
      </c>
      <c r="AU516">
        <v>10</v>
      </c>
      <c r="AV516">
        <v>1</v>
      </c>
      <c r="AW516">
        <v>1</v>
      </c>
      <c r="AZ516">
        <v>1</v>
      </c>
      <c r="BA516">
        <v>1</v>
      </c>
      <c r="BB516">
        <v>1</v>
      </c>
      <c r="BC516">
        <v>1</v>
      </c>
      <c r="BD516" t="s">
        <v>3</v>
      </c>
      <c r="BE516" t="s">
        <v>3</v>
      </c>
      <c r="BF516" t="s">
        <v>3</v>
      </c>
      <c r="BG516" t="s">
        <v>3</v>
      </c>
      <c r="BH516">
        <v>0</v>
      </c>
      <c r="BI516">
        <v>4</v>
      </c>
      <c r="BJ516" t="s">
        <v>380</v>
      </c>
      <c r="BM516">
        <v>0</v>
      </c>
      <c r="BN516">
        <v>0</v>
      </c>
      <c r="BO516" t="s">
        <v>3</v>
      </c>
      <c r="BP516">
        <v>0</v>
      </c>
      <c r="BQ516">
        <v>1</v>
      </c>
      <c r="BR516">
        <v>0</v>
      </c>
      <c r="BS516">
        <v>1</v>
      </c>
      <c r="BT516">
        <v>1</v>
      </c>
      <c r="BU516">
        <v>1</v>
      </c>
      <c r="BV516">
        <v>1</v>
      </c>
      <c r="BW516">
        <v>1</v>
      </c>
      <c r="BX516">
        <v>1</v>
      </c>
      <c r="BY516" t="s">
        <v>3</v>
      </c>
      <c r="BZ516">
        <v>70</v>
      </c>
      <c r="CA516">
        <v>10</v>
      </c>
      <c r="CB516" t="s">
        <v>3</v>
      </c>
      <c r="CE516">
        <v>0</v>
      </c>
      <c r="CF516">
        <v>0</v>
      </c>
      <c r="CG516">
        <v>0</v>
      </c>
      <c r="CM516">
        <v>0</v>
      </c>
      <c r="CN516" t="s">
        <v>3</v>
      </c>
      <c r="CO516">
        <v>0</v>
      </c>
      <c r="CP516">
        <f t="shared" si="359"/>
        <v>16902.36</v>
      </c>
      <c r="CQ516">
        <f t="shared" si="360"/>
        <v>230.14</v>
      </c>
      <c r="CR516">
        <f>(((((ET516*2))*BB516-((EU516*2))*BS516)+AE516*BS516)*AV516)</f>
        <v>0</v>
      </c>
      <c r="CS516">
        <f t="shared" si="361"/>
        <v>0</v>
      </c>
      <c r="CT516">
        <f t="shared" si="362"/>
        <v>16672.22</v>
      </c>
      <c r="CU516">
        <f t="shared" si="363"/>
        <v>0</v>
      </c>
      <c r="CV516">
        <f t="shared" si="364"/>
        <v>27</v>
      </c>
      <c r="CW516">
        <f t="shared" si="365"/>
        <v>0</v>
      </c>
      <c r="CX516">
        <f t="shared" si="366"/>
        <v>0</v>
      </c>
      <c r="CY516">
        <f t="shared" si="367"/>
        <v>11670.554000000002</v>
      </c>
      <c r="CZ516">
        <f t="shared" si="368"/>
        <v>1667.2220000000002</v>
      </c>
      <c r="DC516" t="s">
        <v>3</v>
      </c>
      <c r="DD516" t="s">
        <v>45</v>
      </c>
      <c r="DE516" t="s">
        <v>45</v>
      </c>
      <c r="DF516" t="s">
        <v>45</v>
      </c>
      <c r="DG516" t="s">
        <v>45</v>
      </c>
      <c r="DH516" t="s">
        <v>3</v>
      </c>
      <c r="DI516" t="s">
        <v>45</v>
      </c>
      <c r="DJ516" t="s">
        <v>45</v>
      </c>
      <c r="DK516" t="s">
        <v>3</v>
      </c>
      <c r="DL516" t="s">
        <v>3</v>
      </c>
      <c r="DM516" t="s">
        <v>3</v>
      </c>
      <c r="DN516">
        <v>0</v>
      </c>
      <c r="DO516">
        <v>0</v>
      </c>
      <c r="DP516">
        <v>1</v>
      </c>
      <c r="DQ516">
        <v>1</v>
      </c>
      <c r="DU516">
        <v>16987630</v>
      </c>
      <c r="DV516" t="s">
        <v>33</v>
      </c>
      <c r="DW516" t="s">
        <v>33</v>
      </c>
      <c r="DX516">
        <v>1</v>
      </c>
      <c r="DZ516" t="s">
        <v>3</v>
      </c>
      <c r="EA516" t="s">
        <v>3</v>
      </c>
      <c r="EB516" t="s">
        <v>3</v>
      </c>
      <c r="EC516" t="s">
        <v>3</v>
      </c>
      <c r="EE516">
        <v>1441815344</v>
      </c>
      <c r="EF516">
        <v>1</v>
      </c>
      <c r="EG516" t="s">
        <v>21</v>
      </c>
      <c r="EH516">
        <v>0</v>
      </c>
      <c r="EI516" t="s">
        <v>3</v>
      </c>
      <c r="EJ516">
        <v>4</v>
      </c>
      <c r="EK516">
        <v>0</v>
      </c>
      <c r="EL516" t="s">
        <v>22</v>
      </c>
      <c r="EM516" t="s">
        <v>23</v>
      </c>
      <c r="EO516" t="s">
        <v>3</v>
      </c>
      <c r="EQ516">
        <v>0</v>
      </c>
      <c r="ER516">
        <v>8451.18</v>
      </c>
      <c r="ES516">
        <v>115.07</v>
      </c>
      <c r="ET516">
        <v>0</v>
      </c>
      <c r="EU516">
        <v>0</v>
      </c>
      <c r="EV516">
        <v>8336.11</v>
      </c>
      <c r="EW516">
        <v>13.5</v>
      </c>
      <c r="EX516">
        <v>0</v>
      </c>
      <c r="EY516">
        <v>0</v>
      </c>
      <c r="FQ516">
        <v>0</v>
      </c>
      <c r="FR516">
        <f t="shared" si="369"/>
        <v>0</v>
      </c>
      <c r="FS516">
        <v>0</v>
      </c>
      <c r="FX516">
        <v>70</v>
      </c>
      <c r="FY516">
        <v>10</v>
      </c>
      <c r="GA516" t="s">
        <v>3</v>
      </c>
      <c r="GD516">
        <v>0</v>
      </c>
      <c r="GF516">
        <v>-1818993463</v>
      </c>
      <c r="GG516">
        <v>2</v>
      </c>
      <c r="GH516">
        <v>1</v>
      </c>
      <c r="GI516">
        <v>-2</v>
      </c>
      <c r="GJ516">
        <v>0</v>
      </c>
      <c r="GK516">
        <f>ROUND(R516*(R12)/100,2)</f>
        <v>0</v>
      </c>
      <c r="GL516">
        <f t="shared" si="370"/>
        <v>0</v>
      </c>
      <c r="GM516">
        <f t="shared" si="371"/>
        <v>30240.13</v>
      </c>
      <c r="GN516">
        <f t="shared" si="372"/>
        <v>0</v>
      </c>
      <c r="GO516">
        <f t="shared" si="373"/>
        <v>0</v>
      </c>
      <c r="GP516">
        <f t="shared" si="374"/>
        <v>30240.13</v>
      </c>
      <c r="GR516">
        <v>0</v>
      </c>
      <c r="GS516">
        <v>3</v>
      </c>
      <c r="GT516">
        <v>0</v>
      </c>
      <c r="GU516" t="s">
        <v>3</v>
      </c>
      <c r="GV516">
        <f t="shared" si="375"/>
        <v>0</v>
      </c>
      <c r="GW516">
        <v>1</v>
      </c>
      <c r="GX516">
        <f t="shared" si="376"/>
        <v>0</v>
      </c>
      <c r="HA516">
        <v>0</v>
      </c>
      <c r="HB516">
        <v>0</v>
      </c>
      <c r="HC516">
        <f t="shared" si="377"/>
        <v>0</v>
      </c>
      <c r="HE516" t="s">
        <v>3</v>
      </c>
      <c r="HF516" t="s">
        <v>3</v>
      </c>
      <c r="HM516" t="s">
        <v>3</v>
      </c>
      <c r="HN516" t="s">
        <v>3</v>
      </c>
      <c r="HO516" t="s">
        <v>3</v>
      </c>
      <c r="HP516" t="s">
        <v>3</v>
      </c>
      <c r="HQ516" t="s">
        <v>3</v>
      </c>
      <c r="IK516">
        <v>0</v>
      </c>
    </row>
    <row r="517" spans="1:245" x14ac:dyDescent="0.2">
      <c r="A517">
        <v>17</v>
      </c>
      <c r="B517">
        <v>1</v>
      </c>
      <c r="D517">
        <f>ROW(EtalonRes!A296)</f>
        <v>296</v>
      </c>
      <c r="E517" t="s">
        <v>393</v>
      </c>
      <c r="F517" t="s">
        <v>246</v>
      </c>
      <c r="G517" t="s">
        <v>247</v>
      </c>
      <c r="H517" t="s">
        <v>33</v>
      </c>
      <c r="I517">
        <v>38</v>
      </c>
      <c r="J517">
        <v>0</v>
      </c>
      <c r="K517">
        <v>38</v>
      </c>
      <c r="O517">
        <f t="shared" si="345"/>
        <v>33049.360000000001</v>
      </c>
      <c r="P517">
        <f t="shared" si="346"/>
        <v>688.56</v>
      </c>
      <c r="Q517">
        <f t="shared" si="347"/>
        <v>0</v>
      </c>
      <c r="R517">
        <f t="shared" si="348"/>
        <v>0</v>
      </c>
      <c r="S517">
        <f t="shared" si="349"/>
        <v>32360.799999999999</v>
      </c>
      <c r="T517">
        <f t="shared" si="350"/>
        <v>0</v>
      </c>
      <c r="U517">
        <f t="shared" si="351"/>
        <v>45.6</v>
      </c>
      <c r="V517">
        <f t="shared" si="352"/>
        <v>0</v>
      </c>
      <c r="W517">
        <f t="shared" si="353"/>
        <v>0</v>
      </c>
      <c r="X517">
        <f t="shared" si="354"/>
        <v>22652.560000000001</v>
      </c>
      <c r="Y517">
        <f t="shared" si="355"/>
        <v>3236.08</v>
      </c>
      <c r="AA517">
        <v>1470944657</v>
      </c>
      <c r="AB517">
        <f t="shared" si="356"/>
        <v>869.72</v>
      </c>
      <c r="AC517">
        <f>ROUND(((ES517*4)),6)</f>
        <v>18.12</v>
      </c>
      <c r="AD517">
        <f>ROUND(((((ET517*4))-((EU517*4)))+AE517),6)</f>
        <v>0</v>
      </c>
      <c r="AE517">
        <f>ROUND(((EU517*4)),6)</f>
        <v>0</v>
      </c>
      <c r="AF517">
        <f>ROUND(((EV517*4)),6)</f>
        <v>851.6</v>
      </c>
      <c r="AG517">
        <f t="shared" si="357"/>
        <v>0</v>
      </c>
      <c r="AH517">
        <f>((EW517*4))</f>
        <v>1.2</v>
      </c>
      <c r="AI517">
        <f>((EX517*4))</f>
        <v>0</v>
      </c>
      <c r="AJ517">
        <f t="shared" si="358"/>
        <v>0</v>
      </c>
      <c r="AK517">
        <v>217.43</v>
      </c>
      <c r="AL517">
        <v>4.53</v>
      </c>
      <c r="AM517">
        <v>0</v>
      </c>
      <c r="AN517">
        <v>0</v>
      </c>
      <c r="AO517">
        <v>212.9</v>
      </c>
      <c r="AP517">
        <v>0</v>
      </c>
      <c r="AQ517">
        <v>0.3</v>
      </c>
      <c r="AR517">
        <v>0</v>
      </c>
      <c r="AS517">
        <v>0</v>
      </c>
      <c r="AT517">
        <v>70</v>
      </c>
      <c r="AU517">
        <v>10</v>
      </c>
      <c r="AV517">
        <v>1</v>
      </c>
      <c r="AW517">
        <v>1</v>
      </c>
      <c r="AZ517">
        <v>1</v>
      </c>
      <c r="BA517">
        <v>1</v>
      </c>
      <c r="BB517">
        <v>1</v>
      </c>
      <c r="BC517">
        <v>1</v>
      </c>
      <c r="BD517" t="s">
        <v>3</v>
      </c>
      <c r="BE517" t="s">
        <v>3</v>
      </c>
      <c r="BF517" t="s">
        <v>3</v>
      </c>
      <c r="BG517" t="s">
        <v>3</v>
      </c>
      <c r="BH517">
        <v>0</v>
      </c>
      <c r="BI517">
        <v>4</v>
      </c>
      <c r="BJ517" t="s">
        <v>248</v>
      </c>
      <c r="BM517">
        <v>0</v>
      </c>
      <c r="BN517">
        <v>0</v>
      </c>
      <c r="BO517" t="s">
        <v>3</v>
      </c>
      <c r="BP517">
        <v>0</v>
      </c>
      <c r="BQ517">
        <v>1</v>
      </c>
      <c r="BR517">
        <v>0</v>
      </c>
      <c r="BS517">
        <v>1</v>
      </c>
      <c r="BT517">
        <v>1</v>
      </c>
      <c r="BU517">
        <v>1</v>
      </c>
      <c r="BV517">
        <v>1</v>
      </c>
      <c r="BW517">
        <v>1</v>
      </c>
      <c r="BX517">
        <v>1</v>
      </c>
      <c r="BY517" t="s">
        <v>3</v>
      </c>
      <c r="BZ517">
        <v>70</v>
      </c>
      <c r="CA517">
        <v>10</v>
      </c>
      <c r="CB517" t="s">
        <v>3</v>
      </c>
      <c r="CE517">
        <v>0</v>
      </c>
      <c r="CF517">
        <v>0</v>
      </c>
      <c r="CG517">
        <v>0</v>
      </c>
      <c r="CM517">
        <v>0</v>
      </c>
      <c r="CN517" t="s">
        <v>3</v>
      </c>
      <c r="CO517">
        <v>0</v>
      </c>
      <c r="CP517">
        <f t="shared" si="359"/>
        <v>33049.360000000001</v>
      </c>
      <c r="CQ517">
        <f t="shared" si="360"/>
        <v>18.12</v>
      </c>
      <c r="CR517">
        <f>(((((ET517*4))*BB517-((EU517*4))*BS517)+AE517*BS517)*AV517)</f>
        <v>0</v>
      </c>
      <c r="CS517">
        <f t="shared" si="361"/>
        <v>0</v>
      </c>
      <c r="CT517">
        <f t="shared" si="362"/>
        <v>851.6</v>
      </c>
      <c r="CU517">
        <f t="shared" si="363"/>
        <v>0</v>
      </c>
      <c r="CV517">
        <f t="shared" si="364"/>
        <v>1.2</v>
      </c>
      <c r="CW517">
        <f t="shared" si="365"/>
        <v>0</v>
      </c>
      <c r="CX517">
        <f t="shared" si="366"/>
        <v>0</v>
      </c>
      <c r="CY517">
        <f t="shared" si="367"/>
        <v>22652.560000000001</v>
      </c>
      <c r="CZ517">
        <f t="shared" si="368"/>
        <v>3236.08</v>
      </c>
      <c r="DC517" t="s">
        <v>3</v>
      </c>
      <c r="DD517" t="s">
        <v>20</v>
      </c>
      <c r="DE517" t="s">
        <v>20</v>
      </c>
      <c r="DF517" t="s">
        <v>20</v>
      </c>
      <c r="DG517" t="s">
        <v>20</v>
      </c>
      <c r="DH517" t="s">
        <v>3</v>
      </c>
      <c r="DI517" t="s">
        <v>20</v>
      </c>
      <c r="DJ517" t="s">
        <v>20</v>
      </c>
      <c r="DK517" t="s">
        <v>3</v>
      </c>
      <c r="DL517" t="s">
        <v>3</v>
      </c>
      <c r="DM517" t="s">
        <v>3</v>
      </c>
      <c r="DN517">
        <v>0</v>
      </c>
      <c r="DO517">
        <v>0</v>
      </c>
      <c r="DP517">
        <v>1</v>
      </c>
      <c r="DQ517">
        <v>1</v>
      </c>
      <c r="DU517">
        <v>16987630</v>
      </c>
      <c r="DV517" t="s">
        <v>33</v>
      </c>
      <c r="DW517" t="s">
        <v>33</v>
      </c>
      <c r="DX517">
        <v>1</v>
      </c>
      <c r="DZ517" t="s">
        <v>3</v>
      </c>
      <c r="EA517" t="s">
        <v>3</v>
      </c>
      <c r="EB517" t="s">
        <v>3</v>
      </c>
      <c r="EC517" t="s">
        <v>3</v>
      </c>
      <c r="EE517">
        <v>1441815344</v>
      </c>
      <c r="EF517">
        <v>1</v>
      </c>
      <c r="EG517" t="s">
        <v>21</v>
      </c>
      <c r="EH517">
        <v>0</v>
      </c>
      <c r="EI517" t="s">
        <v>3</v>
      </c>
      <c r="EJ517">
        <v>4</v>
      </c>
      <c r="EK517">
        <v>0</v>
      </c>
      <c r="EL517" t="s">
        <v>22</v>
      </c>
      <c r="EM517" t="s">
        <v>23</v>
      </c>
      <c r="EO517" t="s">
        <v>3</v>
      </c>
      <c r="EQ517">
        <v>0</v>
      </c>
      <c r="ER517">
        <v>217.43</v>
      </c>
      <c r="ES517">
        <v>4.53</v>
      </c>
      <c r="ET517">
        <v>0</v>
      </c>
      <c r="EU517">
        <v>0</v>
      </c>
      <c r="EV517">
        <v>212.9</v>
      </c>
      <c r="EW517">
        <v>0.3</v>
      </c>
      <c r="EX517">
        <v>0</v>
      </c>
      <c r="EY517">
        <v>0</v>
      </c>
      <c r="FQ517">
        <v>0</v>
      </c>
      <c r="FR517">
        <f t="shared" si="369"/>
        <v>0</v>
      </c>
      <c r="FS517">
        <v>0</v>
      </c>
      <c r="FX517">
        <v>70</v>
      </c>
      <c r="FY517">
        <v>10</v>
      </c>
      <c r="GA517" t="s">
        <v>3</v>
      </c>
      <c r="GD517">
        <v>0</v>
      </c>
      <c r="GF517">
        <v>1338640914</v>
      </c>
      <c r="GG517">
        <v>2</v>
      </c>
      <c r="GH517">
        <v>1</v>
      </c>
      <c r="GI517">
        <v>-2</v>
      </c>
      <c r="GJ517">
        <v>0</v>
      </c>
      <c r="GK517">
        <f>ROUND(R517*(R12)/100,2)</f>
        <v>0</v>
      </c>
      <c r="GL517">
        <f t="shared" si="370"/>
        <v>0</v>
      </c>
      <c r="GM517">
        <f t="shared" si="371"/>
        <v>58938</v>
      </c>
      <c r="GN517">
        <f t="shared" si="372"/>
        <v>0</v>
      </c>
      <c r="GO517">
        <f t="shared" si="373"/>
        <v>0</v>
      </c>
      <c r="GP517">
        <f t="shared" si="374"/>
        <v>58938</v>
      </c>
      <c r="GR517">
        <v>0</v>
      </c>
      <c r="GS517">
        <v>3</v>
      </c>
      <c r="GT517">
        <v>0</v>
      </c>
      <c r="GU517" t="s">
        <v>3</v>
      </c>
      <c r="GV517">
        <f t="shared" si="375"/>
        <v>0</v>
      </c>
      <c r="GW517">
        <v>1</v>
      </c>
      <c r="GX517">
        <f t="shared" si="376"/>
        <v>0</v>
      </c>
      <c r="HA517">
        <v>0</v>
      </c>
      <c r="HB517">
        <v>0</v>
      </c>
      <c r="HC517">
        <f t="shared" si="377"/>
        <v>0</v>
      </c>
      <c r="HE517" t="s">
        <v>3</v>
      </c>
      <c r="HF517" t="s">
        <v>3</v>
      </c>
      <c r="HM517" t="s">
        <v>3</v>
      </c>
      <c r="HN517" t="s">
        <v>3</v>
      </c>
      <c r="HO517" t="s">
        <v>3</v>
      </c>
      <c r="HP517" t="s">
        <v>3</v>
      </c>
      <c r="HQ517" t="s">
        <v>3</v>
      </c>
      <c r="IK517">
        <v>0</v>
      </c>
    </row>
    <row r="518" spans="1:245" x14ac:dyDescent="0.2">
      <c r="A518">
        <v>17</v>
      </c>
      <c r="B518">
        <v>1</v>
      </c>
      <c r="D518">
        <f>ROW(EtalonRes!A300)</f>
        <v>300</v>
      </c>
      <c r="E518" t="s">
        <v>394</v>
      </c>
      <c r="F518" t="s">
        <v>383</v>
      </c>
      <c r="G518" t="s">
        <v>384</v>
      </c>
      <c r="H518" t="s">
        <v>33</v>
      </c>
      <c r="I518">
        <v>13</v>
      </c>
      <c r="J518">
        <v>0</v>
      </c>
      <c r="K518">
        <v>13</v>
      </c>
      <c r="O518">
        <f t="shared" si="345"/>
        <v>13848.12</v>
      </c>
      <c r="P518">
        <f t="shared" si="346"/>
        <v>1004.12</v>
      </c>
      <c r="Q518">
        <f t="shared" si="347"/>
        <v>0</v>
      </c>
      <c r="R518">
        <f t="shared" si="348"/>
        <v>0</v>
      </c>
      <c r="S518">
        <f t="shared" si="349"/>
        <v>12844</v>
      </c>
      <c r="T518">
        <f t="shared" si="350"/>
        <v>0</v>
      </c>
      <c r="U518">
        <f t="shared" si="351"/>
        <v>20.8</v>
      </c>
      <c r="V518">
        <f t="shared" si="352"/>
        <v>0</v>
      </c>
      <c r="W518">
        <f t="shared" si="353"/>
        <v>0</v>
      </c>
      <c r="X518">
        <f t="shared" si="354"/>
        <v>8990.7999999999993</v>
      </c>
      <c r="Y518">
        <f t="shared" si="355"/>
        <v>1284.4000000000001</v>
      </c>
      <c r="AA518">
        <v>1470944657</v>
      </c>
      <c r="AB518">
        <f t="shared" si="356"/>
        <v>1065.24</v>
      </c>
      <c r="AC518">
        <f>ROUND(((ES518*4)),6)</f>
        <v>77.239999999999995</v>
      </c>
      <c r="AD518">
        <f>ROUND(((((ET518*4))-((EU518*4)))+AE518),6)</f>
        <v>0</v>
      </c>
      <c r="AE518">
        <f>ROUND(((EU518*4)),6)</f>
        <v>0</v>
      </c>
      <c r="AF518">
        <f>ROUND(((EV518*4)),6)</f>
        <v>988</v>
      </c>
      <c r="AG518">
        <f t="shared" si="357"/>
        <v>0</v>
      </c>
      <c r="AH518">
        <f>((EW518*4))</f>
        <v>1.6</v>
      </c>
      <c r="AI518">
        <f>((EX518*4))</f>
        <v>0</v>
      </c>
      <c r="AJ518">
        <f t="shared" si="358"/>
        <v>0</v>
      </c>
      <c r="AK518">
        <v>266.31</v>
      </c>
      <c r="AL518">
        <v>19.309999999999999</v>
      </c>
      <c r="AM518">
        <v>0</v>
      </c>
      <c r="AN518">
        <v>0</v>
      </c>
      <c r="AO518">
        <v>247</v>
      </c>
      <c r="AP518">
        <v>0</v>
      </c>
      <c r="AQ518">
        <v>0.4</v>
      </c>
      <c r="AR518">
        <v>0</v>
      </c>
      <c r="AS518">
        <v>0</v>
      </c>
      <c r="AT518">
        <v>70</v>
      </c>
      <c r="AU518">
        <v>10</v>
      </c>
      <c r="AV518">
        <v>1</v>
      </c>
      <c r="AW518">
        <v>1</v>
      </c>
      <c r="AZ518">
        <v>1</v>
      </c>
      <c r="BA518">
        <v>1</v>
      </c>
      <c r="BB518">
        <v>1</v>
      </c>
      <c r="BC518">
        <v>1</v>
      </c>
      <c r="BD518" t="s">
        <v>3</v>
      </c>
      <c r="BE518" t="s">
        <v>3</v>
      </c>
      <c r="BF518" t="s">
        <v>3</v>
      </c>
      <c r="BG518" t="s">
        <v>3</v>
      </c>
      <c r="BH518">
        <v>0</v>
      </c>
      <c r="BI518">
        <v>4</v>
      </c>
      <c r="BJ518" t="s">
        <v>385</v>
      </c>
      <c r="BM518">
        <v>0</v>
      </c>
      <c r="BN518">
        <v>0</v>
      </c>
      <c r="BO518" t="s">
        <v>3</v>
      </c>
      <c r="BP518">
        <v>0</v>
      </c>
      <c r="BQ518">
        <v>1</v>
      </c>
      <c r="BR518">
        <v>0</v>
      </c>
      <c r="BS518">
        <v>1</v>
      </c>
      <c r="BT518">
        <v>1</v>
      </c>
      <c r="BU518">
        <v>1</v>
      </c>
      <c r="BV518">
        <v>1</v>
      </c>
      <c r="BW518">
        <v>1</v>
      </c>
      <c r="BX518">
        <v>1</v>
      </c>
      <c r="BY518" t="s">
        <v>3</v>
      </c>
      <c r="BZ518">
        <v>70</v>
      </c>
      <c r="CA518">
        <v>10</v>
      </c>
      <c r="CB518" t="s">
        <v>3</v>
      </c>
      <c r="CE518">
        <v>0</v>
      </c>
      <c r="CF518">
        <v>0</v>
      </c>
      <c r="CG518">
        <v>0</v>
      </c>
      <c r="CM518">
        <v>0</v>
      </c>
      <c r="CN518" t="s">
        <v>3</v>
      </c>
      <c r="CO518">
        <v>0</v>
      </c>
      <c r="CP518">
        <f t="shared" si="359"/>
        <v>13848.12</v>
      </c>
      <c r="CQ518">
        <f t="shared" si="360"/>
        <v>77.239999999999995</v>
      </c>
      <c r="CR518">
        <f>(((((ET518*4))*BB518-((EU518*4))*BS518)+AE518*BS518)*AV518)</f>
        <v>0</v>
      </c>
      <c r="CS518">
        <f t="shared" si="361"/>
        <v>0</v>
      </c>
      <c r="CT518">
        <f t="shared" si="362"/>
        <v>988</v>
      </c>
      <c r="CU518">
        <f t="shared" si="363"/>
        <v>0</v>
      </c>
      <c r="CV518">
        <f t="shared" si="364"/>
        <v>1.6</v>
      </c>
      <c r="CW518">
        <f t="shared" si="365"/>
        <v>0</v>
      </c>
      <c r="CX518">
        <f t="shared" si="366"/>
        <v>0</v>
      </c>
      <c r="CY518">
        <f t="shared" si="367"/>
        <v>8990.7999999999993</v>
      </c>
      <c r="CZ518">
        <f t="shared" si="368"/>
        <v>1284.4000000000001</v>
      </c>
      <c r="DC518" t="s">
        <v>3</v>
      </c>
      <c r="DD518" t="s">
        <v>20</v>
      </c>
      <c r="DE518" t="s">
        <v>20</v>
      </c>
      <c r="DF518" t="s">
        <v>20</v>
      </c>
      <c r="DG518" t="s">
        <v>20</v>
      </c>
      <c r="DH518" t="s">
        <v>3</v>
      </c>
      <c r="DI518" t="s">
        <v>20</v>
      </c>
      <c r="DJ518" t="s">
        <v>20</v>
      </c>
      <c r="DK518" t="s">
        <v>3</v>
      </c>
      <c r="DL518" t="s">
        <v>3</v>
      </c>
      <c r="DM518" t="s">
        <v>3</v>
      </c>
      <c r="DN518">
        <v>0</v>
      </c>
      <c r="DO518">
        <v>0</v>
      </c>
      <c r="DP518">
        <v>1</v>
      </c>
      <c r="DQ518">
        <v>1</v>
      </c>
      <c r="DU518">
        <v>16987630</v>
      </c>
      <c r="DV518" t="s">
        <v>33</v>
      </c>
      <c r="DW518" t="s">
        <v>33</v>
      </c>
      <c r="DX518">
        <v>1</v>
      </c>
      <c r="DZ518" t="s">
        <v>3</v>
      </c>
      <c r="EA518" t="s">
        <v>3</v>
      </c>
      <c r="EB518" t="s">
        <v>3</v>
      </c>
      <c r="EC518" t="s">
        <v>3</v>
      </c>
      <c r="EE518">
        <v>1441815344</v>
      </c>
      <c r="EF518">
        <v>1</v>
      </c>
      <c r="EG518" t="s">
        <v>21</v>
      </c>
      <c r="EH518">
        <v>0</v>
      </c>
      <c r="EI518" t="s">
        <v>3</v>
      </c>
      <c r="EJ518">
        <v>4</v>
      </c>
      <c r="EK518">
        <v>0</v>
      </c>
      <c r="EL518" t="s">
        <v>22</v>
      </c>
      <c r="EM518" t="s">
        <v>23</v>
      </c>
      <c r="EO518" t="s">
        <v>3</v>
      </c>
      <c r="EQ518">
        <v>0</v>
      </c>
      <c r="ER518">
        <v>266.31</v>
      </c>
      <c r="ES518">
        <v>19.309999999999999</v>
      </c>
      <c r="ET518">
        <v>0</v>
      </c>
      <c r="EU518">
        <v>0</v>
      </c>
      <c r="EV518">
        <v>247</v>
      </c>
      <c r="EW518">
        <v>0.4</v>
      </c>
      <c r="EX518">
        <v>0</v>
      </c>
      <c r="EY518">
        <v>0</v>
      </c>
      <c r="FQ518">
        <v>0</v>
      </c>
      <c r="FR518">
        <f t="shared" si="369"/>
        <v>0</v>
      </c>
      <c r="FS518">
        <v>0</v>
      </c>
      <c r="FX518">
        <v>70</v>
      </c>
      <c r="FY518">
        <v>10</v>
      </c>
      <c r="GA518" t="s">
        <v>3</v>
      </c>
      <c r="GD518">
        <v>0</v>
      </c>
      <c r="GF518">
        <v>219189123</v>
      </c>
      <c r="GG518">
        <v>2</v>
      </c>
      <c r="GH518">
        <v>1</v>
      </c>
      <c r="GI518">
        <v>-2</v>
      </c>
      <c r="GJ518">
        <v>0</v>
      </c>
      <c r="GK518">
        <f>ROUND(R518*(R12)/100,2)</f>
        <v>0</v>
      </c>
      <c r="GL518">
        <f t="shared" si="370"/>
        <v>0</v>
      </c>
      <c r="GM518">
        <f t="shared" si="371"/>
        <v>24123.32</v>
      </c>
      <c r="GN518">
        <f t="shared" si="372"/>
        <v>0</v>
      </c>
      <c r="GO518">
        <f t="shared" si="373"/>
        <v>0</v>
      </c>
      <c r="GP518">
        <f t="shared" si="374"/>
        <v>24123.32</v>
      </c>
      <c r="GR518">
        <v>0</v>
      </c>
      <c r="GS518">
        <v>3</v>
      </c>
      <c r="GT518">
        <v>0</v>
      </c>
      <c r="GU518" t="s">
        <v>3</v>
      </c>
      <c r="GV518">
        <f t="shared" si="375"/>
        <v>0</v>
      </c>
      <c r="GW518">
        <v>1</v>
      </c>
      <c r="GX518">
        <f t="shared" si="376"/>
        <v>0</v>
      </c>
      <c r="HA518">
        <v>0</v>
      </c>
      <c r="HB518">
        <v>0</v>
      </c>
      <c r="HC518">
        <f t="shared" si="377"/>
        <v>0</v>
      </c>
      <c r="HE518" t="s">
        <v>3</v>
      </c>
      <c r="HF518" t="s">
        <v>3</v>
      </c>
      <c r="HM518" t="s">
        <v>3</v>
      </c>
      <c r="HN518" t="s">
        <v>3</v>
      </c>
      <c r="HO518" t="s">
        <v>3</v>
      </c>
      <c r="HP518" t="s">
        <v>3</v>
      </c>
      <c r="HQ518" t="s">
        <v>3</v>
      </c>
      <c r="IK518">
        <v>0</v>
      </c>
    </row>
    <row r="519" spans="1:245" x14ac:dyDescent="0.2">
      <c r="A519">
        <v>17</v>
      </c>
      <c r="B519">
        <v>1</v>
      </c>
      <c r="D519">
        <f>ROW(EtalonRes!A301)</f>
        <v>301</v>
      </c>
      <c r="E519" t="s">
        <v>3</v>
      </c>
      <c r="F519" t="s">
        <v>370</v>
      </c>
      <c r="G519" t="s">
        <v>371</v>
      </c>
      <c r="H519" t="s">
        <v>33</v>
      </c>
      <c r="I519">
        <v>1</v>
      </c>
      <c r="J519">
        <v>0</v>
      </c>
      <c r="K519">
        <v>1</v>
      </c>
      <c r="O519">
        <f t="shared" si="345"/>
        <v>14573</v>
      </c>
      <c r="P519">
        <f t="shared" si="346"/>
        <v>0</v>
      </c>
      <c r="Q519">
        <f t="shared" si="347"/>
        <v>0</v>
      </c>
      <c r="R519">
        <f t="shared" si="348"/>
        <v>0</v>
      </c>
      <c r="S519">
        <f t="shared" si="349"/>
        <v>14573</v>
      </c>
      <c r="T519">
        <f t="shared" si="350"/>
        <v>0</v>
      </c>
      <c r="U519">
        <f t="shared" si="351"/>
        <v>23.6</v>
      </c>
      <c r="V519">
        <f t="shared" si="352"/>
        <v>0</v>
      </c>
      <c r="W519">
        <f t="shared" si="353"/>
        <v>0</v>
      </c>
      <c r="X519">
        <f t="shared" si="354"/>
        <v>10201.1</v>
      </c>
      <c r="Y519">
        <f t="shared" si="355"/>
        <v>1457.3</v>
      </c>
      <c r="AA519">
        <v>-1</v>
      </c>
      <c r="AB519">
        <f t="shared" si="356"/>
        <v>14573</v>
      </c>
      <c r="AC519">
        <f>ROUND(((ES519*118)),6)</f>
        <v>0</v>
      </c>
      <c r="AD519">
        <f>ROUND(((((ET519*118))-((EU519*118)))+AE519),6)</f>
        <v>0</v>
      </c>
      <c r="AE519">
        <f>ROUND(((EU519*118)),6)</f>
        <v>0</v>
      </c>
      <c r="AF519">
        <f>ROUND(((EV519*118)),6)</f>
        <v>14573</v>
      </c>
      <c r="AG519">
        <f t="shared" si="357"/>
        <v>0</v>
      </c>
      <c r="AH519">
        <f>((EW519*118))</f>
        <v>23.6</v>
      </c>
      <c r="AI519">
        <f>((EX519*118))</f>
        <v>0</v>
      </c>
      <c r="AJ519">
        <f t="shared" si="358"/>
        <v>0</v>
      </c>
      <c r="AK519">
        <v>123.5</v>
      </c>
      <c r="AL519">
        <v>0</v>
      </c>
      <c r="AM519">
        <v>0</v>
      </c>
      <c r="AN519">
        <v>0</v>
      </c>
      <c r="AO519">
        <v>123.5</v>
      </c>
      <c r="AP519">
        <v>0</v>
      </c>
      <c r="AQ519">
        <v>0.2</v>
      </c>
      <c r="AR519">
        <v>0</v>
      </c>
      <c r="AS519">
        <v>0</v>
      </c>
      <c r="AT519">
        <v>70</v>
      </c>
      <c r="AU519">
        <v>10</v>
      </c>
      <c r="AV519">
        <v>1</v>
      </c>
      <c r="AW519">
        <v>1</v>
      </c>
      <c r="AZ519">
        <v>1</v>
      </c>
      <c r="BA519">
        <v>1</v>
      </c>
      <c r="BB519">
        <v>1</v>
      </c>
      <c r="BC519">
        <v>1</v>
      </c>
      <c r="BD519" t="s">
        <v>3</v>
      </c>
      <c r="BE519" t="s">
        <v>3</v>
      </c>
      <c r="BF519" t="s">
        <v>3</v>
      </c>
      <c r="BG519" t="s">
        <v>3</v>
      </c>
      <c r="BH519">
        <v>0</v>
      </c>
      <c r="BI519">
        <v>4</v>
      </c>
      <c r="BJ519" t="s">
        <v>372</v>
      </c>
      <c r="BM519">
        <v>0</v>
      </c>
      <c r="BN519">
        <v>0</v>
      </c>
      <c r="BO519" t="s">
        <v>3</v>
      </c>
      <c r="BP519">
        <v>0</v>
      </c>
      <c r="BQ519">
        <v>1</v>
      </c>
      <c r="BR519">
        <v>0</v>
      </c>
      <c r="BS519">
        <v>1</v>
      </c>
      <c r="BT519">
        <v>1</v>
      </c>
      <c r="BU519">
        <v>1</v>
      </c>
      <c r="BV519">
        <v>1</v>
      </c>
      <c r="BW519">
        <v>1</v>
      </c>
      <c r="BX519">
        <v>1</v>
      </c>
      <c r="BY519" t="s">
        <v>3</v>
      </c>
      <c r="BZ519">
        <v>70</v>
      </c>
      <c r="CA519">
        <v>10</v>
      </c>
      <c r="CB519" t="s">
        <v>3</v>
      </c>
      <c r="CE519">
        <v>0</v>
      </c>
      <c r="CF519">
        <v>0</v>
      </c>
      <c r="CG519">
        <v>0</v>
      </c>
      <c r="CM519">
        <v>0</v>
      </c>
      <c r="CN519" t="s">
        <v>3</v>
      </c>
      <c r="CO519">
        <v>0</v>
      </c>
      <c r="CP519">
        <f t="shared" si="359"/>
        <v>14573</v>
      </c>
      <c r="CQ519">
        <f t="shared" si="360"/>
        <v>0</v>
      </c>
      <c r="CR519">
        <f>(((((ET519*118))*BB519-((EU519*118))*BS519)+AE519*BS519)*AV519)</f>
        <v>0</v>
      </c>
      <c r="CS519">
        <f t="shared" si="361"/>
        <v>0</v>
      </c>
      <c r="CT519">
        <f t="shared" si="362"/>
        <v>14573</v>
      </c>
      <c r="CU519">
        <f t="shared" si="363"/>
        <v>0</v>
      </c>
      <c r="CV519">
        <f t="shared" si="364"/>
        <v>23.6</v>
      </c>
      <c r="CW519">
        <f t="shared" si="365"/>
        <v>0</v>
      </c>
      <c r="CX519">
        <f t="shared" si="366"/>
        <v>0</v>
      </c>
      <c r="CY519">
        <f t="shared" si="367"/>
        <v>10201.1</v>
      </c>
      <c r="CZ519">
        <f t="shared" si="368"/>
        <v>1457.3</v>
      </c>
      <c r="DC519" t="s">
        <v>3</v>
      </c>
      <c r="DD519" t="s">
        <v>373</v>
      </c>
      <c r="DE519" t="s">
        <v>373</v>
      </c>
      <c r="DF519" t="s">
        <v>373</v>
      </c>
      <c r="DG519" t="s">
        <v>373</v>
      </c>
      <c r="DH519" t="s">
        <v>3</v>
      </c>
      <c r="DI519" t="s">
        <v>373</v>
      </c>
      <c r="DJ519" t="s">
        <v>373</v>
      </c>
      <c r="DK519" t="s">
        <v>3</v>
      </c>
      <c r="DL519" t="s">
        <v>3</v>
      </c>
      <c r="DM519" t="s">
        <v>3</v>
      </c>
      <c r="DN519">
        <v>0</v>
      </c>
      <c r="DO519">
        <v>0</v>
      </c>
      <c r="DP519">
        <v>1</v>
      </c>
      <c r="DQ519">
        <v>1</v>
      </c>
      <c r="DU519">
        <v>16987630</v>
      </c>
      <c r="DV519" t="s">
        <v>33</v>
      </c>
      <c r="DW519" t="s">
        <v>33</v>
      </c>
      <c r="DX519">
        <v>1</v>
      </c>
      <c r="DZ519" t="s">
        <v>3</v>
      </c>
      <c r="EA519" t="s">
        <v>3</v>
      </c>
      <c r="EB519" t="s">
        <v>3</v>
      </c>
      <c r="EC519" t="s">
        <v>3</v>
      </c>
      <c r="EE519">
        <v>1441815344</v>
      </c>
      <c r="EF519">
        <v>1</v>
      </c>
      <c r="EG519" t="s">
        <v>21</v>
      </c>
      <c r="EH519">
        <v>0</v>
      </c>
      <c r="EI519" t="s">
        <v>3</v>
      </c>
      <c r="EJ519">
        <v>4</v>
      </c>
      <c r="EK519">
        <v>0</v>
      </c>
      <c r="EL519" t="s">
        <v>22</v>
      </c>
      <c r="EM519" t="s">
        <v>23</v>
      </c>
      <c r="EO519" t="s">
        <v>3</v>
      </c>
      <c r="EQ519">
        <v>1024</v>
      </c>
      <c r="ER519">
        <v>123.5</v>
      </c>
      <c r="ES519">
        <v>0</v>
      </c>
      <c r="ET519">
        <v>0</v>
      </c>
      <c r="EU519">
        <v>0</v>
      </c>
      <c r="EV519">
        <v>123.5</v>
      </c>
      <c r="EW519">
        <v>0.2</v>
      </c>
      <c r="EX519">
        <v>0</v>
      </c>
      <c r="EY519">
        <v>0</v>
      </c>
      <c r="FQ519">
        <v>0</v>
      </c>
      <c r="FR519">
        <f t="shared" si="369"/>
        <v>0</v>
      </c>
      <c r="FS519">
        <v>0</v>
      </c>
      <c r="FX519">
        <v>70</v>
      </c>
      <c r="FY519">
        <v>10</v>
      </c>
      <c r="GA519" t="s">
        <v>3</v>
      </c>
      <c r="GD519">
        <v>0</v>
      </c>
      <c r="GF519">
        <v>472429822</v>
      </c>
      <c r="GG519">
        <v>2</v>
      </c>
      <c r="GH519">
        <v>1</v>
      </c>
      <c r="GI519">
        <v>-2</v>
      </c>
      <c r="GJ519">
        <v>0</v>
      </c>
      <c r="GK519">
        <f>ROUND(R519*(R12)/100,2)</f>
        <v>0</v>
      </c>
      <c r="GL519">
        <f t="shared" si="370"/>
        <v>0</v>
      </c>
      <c r="GM519">
        <f t="shared" si="371"/>
        <v>26231.4</v>
      </c>
      <c r="GN519">
        <f t="shared" si="372"/>
        <v>0</v>
      </c>
      <c r="GO519">
        <f t="shared" si="373"/>
        <v>0</v>
      </c>
      <c r="GP519">
        <f t="shared" si="374"/>
        <v>26231.4</v>
      </c>
      <c r="GR519">
        <v>0</v>
      </c>
      <c r="GS519">
        <v>3</v>
      </c>
      <c r="GT519">
        <v>0</v>
      </c>
      <c r="GU519" t="s">
        <v>3</v>
      </c>
      <c r="GV519">
        <f t="shared" si="375"/>
        <v>0</v>
      </c>
      <c r="GW519">
        <v>1</v>
      </c>
      <c r="GX519">
        <f t="shared" si="376"/>
        <v>0</v>
      </c>
      <c r="HA519">
        <v>0</v>
      </c>
      <c r="HB519">
        <v>0</v>
      </c>
      <c r="HC519">
        <f t="shared" si="377"/>
        <v>0</v>
      </c>
      <c r="HE519" t="s">
        <v>3</v>
      </c>
      <c r="HF519" t="s">
        <v>3</v>
      </c>
      <c r="HM519" t="s">
        <v>3</v>
      </c>
      <c r="HN519" t="s">
        <v>3</v>
      </c>
      <c r="HO519" t="s">
        <v>3</v>
      </c>
      <c r="HP519" t="s">
        <v>3</v>
      </c>
      <c r="HQ519" t="s">
        <v>3</v>
      </c>
      <c r="IK519">
        <v>0</v>
      </c>
    </row>
    <row r="520" spans="1:245" x14ac:dyDescent="0.2">
      <c r="A520">
        <v>17</v>
      </c>
      <c r="B520">
        <v>1</v>
      </c>
      <c r="D520">
        <f>ROW(EtalonRes!A302)</f>
        <v>302</v>
      </c>
      <c r="E520" t="s">
        <v>3</v>
      </c>
      <c r="F520" t="s">
        <v>374</v>
      </c>
      <c r="G520" t="s">
        <v>375</v>
      </c>
      <c r="H520" t="s">
        <v>33</v>
      </c>
      <c r="I520">
        <v>1</v>
      </c>
      <c r="J520">
        <v>0</v>
      </c>
      <c r="K520">
        <v>1</v>
      </c>
      <c r="O520">
        <f t="shared" si="345"/>
        <v>913.88</v>
      </c>
      <c r="P520">
        <f t="shared" si="346"/>
        <v>0</v>
      </c>
      <c r="Q520">
        <f t="shared" si="347"/>
        <v>0</v>
      </c>
      <c r="R520">
        <f t="shared" si="348"/>
        <v>0</v>
      </c>
      <c r="S520">
        <f t="shared" si="349"/>
        <v>913.88</v>
      </c>
      <c r="T520">
        <f t="shared" si="350"/>
        <v>0</v>
      </c>
      <c r="U520">
        <f t="shared" si="351"/>
        <v>1.48</v>
      </c>
      <c r="V520">
        <f t="shared" si="352"/>
        <v>0</v>
      </c>
      <c r="W520">
        <f t="shared" si="353"/>
        <v>0</v>
      </c>
      <c r="X520">
        <f t="shared" si="354"/>
        <v>639.72</v>
      </c>
      <c r="Y520">
        <f t="shared" si="355"/>
        <v>91.39</v>
      </c>
      <c r="AA520">
        <v>-1</v>
      </c>
      <c r="AB520">
        <f t="shared" si="356"/>
        <v>913.88</v>
      </c>
      <c r="AC520">
        <f>ROUND(((ES520*4)),6)</f>
        <v>0</v>
      </c>
      <c r="AD520">
        <f>ROUND(((((ET520*4))-((EU520*4)))+AE520),6)</f>
        <v>0</v>
      </c>
      <c r="AE520">
        <f>ROUND(((EU520*4)),6)</f>
        <v>0</v>
      </c>
      <c r="AF520">
        <f>ROUND(((EV520*4)),6)</f>
        <v>913.88</v>
      </c>
      <c r="AG520">
        <f t="shared" si="357"/>
        <v>0</v>
      </c>
      <c r="AH520">
        <f>((EW520*4))</f>
        <v>1.48</v>
      </c>
      <c r="AI520">
        <f>((EX520*4))</f>
        <v>0</v>
      </c>
      <c r="AJ520">
        <f t="shared" si="358"/>
        <v>0</v>
      </c>
      <c r="AK520">
        <v>228.47</v>
      </c>
      <c r="AL520">
        <v>0</v>
      </c>
      <c r="AM520">
        <v>0</v>
      </c>
      <c r="AN520">
        <v>0</v>
      </c>
      <c r="AO520">
        <v>228.47</v>
      </c>
      <c r="AP520">
        <v>0</v>
      </c>
      <c r="AQ520">
        <v>0.37</v>
      </c>
      <c r="AR520">
        <v>0</v>
      </c>
      <c r="AS520">
        <v>0</v>
      </c>
      <c r="AT520">
        <v>70</v>
      </c>
      <c r="AU520">
        <v>10</v>
      </c>
      <c r="AV520">
        <v>1</v>
      </c>
      <c r="AW520">
        <v>1</v>
      </c>
      <c r="AZ520">
        <v>1</v>
      </c>
      <c r="BA520">
        <v>1</v>
      </c>
      <c r="BB520">
        <v>1</v>
      </c>
      <c r="BC520">
        <v>1</v>
      </c>
      <c r="BD520" t="s">
        <v>3</v>
      </c>
      <c r="BE520" t="s">
        <v>3</v>
      </c>
      <c r="BF520" t="s">
        <v>3</v>
      </c>
      <c r="BG520" t="s">
        <v>3</v>
      </c>
      <c r="BH520">
        <v>0</v>
      </c>
      <c r="BI520">
        <v>4</v>
      </c>
      <c r="BJ520" t="s">
        <v>376</v>
      </c>
      <c r="BM520">
        <v>0</v>
      </c>
      <c r="BN520">
        <v>0</v>
      </c>
      <c r="BO520" t="s">
        <v>3</v>
      </c>
      <c r="BP520">
        <v>0</v>
      </c>
      <c r="BQ520">
        <v>1</v>
      </c>
      <c r="BR520">
        <v>0</v>
      </c>
      <c r="BS520">
        <v>1</v>
      </c>
      <c r="BT520">
        <v>1</v>
      </c>
      <c r="BU520">
        <v>1</v>
      </c>
      <c r="BV520">
        <v>1</v>
      </c>
      <c r="BW520">
        <v>1</v>
      </c>
      <c r="BX520">
        <v>1</v>
      </c>
      <c r="BY520" t="s">
        <v>3</v>
      </c>
      <c r="BZ520">
        <v>70</v>
      </c>
      <c r="CA520">
        <v>10</v>
      </c>
      <c r="CB520" t="s">
        <v>3</v>
      </c>
      <c r="CE520">
        <v>0</v>
      </c>
      <c r="CF520">
        <v>0</v>
      </c>
      <c r="CG520">
        <v>0</v>
      </c>
      <c r="CM520">
        <v>0</v>
      </c>
      <c r="CN520" t="s">
        <v>3</v>
      </c>
      <c r="CO520">
        <v>0</v>
      </c>
      <c r="CP520">
        <f t="shared" si="359"/>
        <v>913.88</v>
      </c>
      <c r="CQ520">
        <f t="shared" si="360"/>
        <v>0</v>
      </c>
      <c r="CR520">
        <f>(((((ET520*4))*BB520-((EU520*4))*BS520)+AE520*BS520)*AV520)</f>
        <v>0</v>
      </c>
      <c r="CS520">
        <f t="shared" si="361"/>
        <v>0</v>
      </c>
      <c r="CT520">
        <f t="shared" si="362"/>
        <v>913.88</v>
      </c>
      <c r="CU520">
        <f t="shared" si="363"/>
        <v>0</v>
      </c>
      <c r="CV520">
        <f t="shared" si="364"/>
        <v>1.48</v>
      </c>
      <c r="CW520">
        <f t="shared" si="365"/>
        <v>0</v>
      </c>
      <c r="CX520">
        <f t="shared" si="366"/>
        <v>0</v>
      </c>
      <c r="CY520">
        <f t="shared" si="367"/>
        <v>639.71600000000001</v>
      </c>
      <c r="CZ520">
        <f t="shared" si="368"/>
        <v>91.387999999999991</v>
      </c>
      <c r="DC520" t="s">
        <v>3</v>
      </c>
      <c r="DD520" t="s">
        <v>20</v>
      </c>
      <c r="DE520" t="s">
        <v>20</v>
      </c>
      <c r="DF520" t="s">
        <v>20</v>
      </c>
      <c r="DG520" t="s">
        <v>20</v>
      </c>
      <c r="DH520" t="s">
        <v>3</v>
      </c>
      <c r="DI520" t="s">
        <v>20</v>
      </c>
      <c r="DJ520" t="s">
        <v>20</v>
      </c>
      <c r="DK520" t="s">
        <v>3</v>
      </c>
      <c r="DL520" t="s">
        <v>3</v>
      </c>
      <c r="DM520" t="s">
        <v>3</v>
      </c>
      <c r="DN520">
        <v>0</v>
      </c>
      <c r="DO520">
        <v>0</v>
      </c>
      <c r="DP520">
        <v>1</v>
      </c>
      <c r="DQ520">
        <v>1</v>
      </c>
      <c r="DU520">
        <v>16987630</v>
      </c>
      <c r="DV520" t="s">
        <v>33</v>
      </c>
      <c r="DW520" t="s">
        <v>33</v>
      </c>
      <c r="DX520">
        <v>1</v>
      </c>
      <c r="DZ520" t="s">
        <v>3</v>
      </c>
      <c r="EA520" t="s">
        <v>3</v>
      </c>
      <c r="EB520" t="s">
        <v>3</v>
      </c>
      <c r="EC520" t="s">
        <v>3</v>
      </c>
      <c r="EE520">
        <v>1441815344</v>
      </c>
      <c r="EF520">
        <v>1</v>
      </c>
      <c r="EG520" t="s">
        <v>21</v>
      </c>
      <c r="EH520">
        <v>0</v>
      </c>
      <c r="EI520" t="s">
        <v>3</v>
      </c>
      <c r="EJ520">
        <v>4</v>
      </c>
      <c r="EK520">
        <v>0</v>
      </c>
      <c r="EL520" t="s">
        <v>22</v>
      </c>
      <c r="EM520" t="s">
        <v>23</v>
      </c>
      <c r="EO520" t="s">
        <v>3</v>
      </c>
      <c r="EQ520">
        <v>1024</v>
      </c>
      <c r="ER520">
        <v>228.47</v>
      </c>
      <c r="ES520">
        <v>0</v>
      </c>
      <c r="ET520">
        <v>0</v>
      </c>
      <c r="EU520">
        <v>0</v>
      </c>
      <c r="EV520">
        <v>228.47</v>
      </c>
      <c r="EW520">
        <v>0.37</v>
      </c>
      <c r="EX520">
        <v>0</v>
      </c>
      <c r="EY520">
        <v>0</v>
      </c>
      <c r="FQ520">
        <v>0</v>
      </c>
      <c r="FR520">
        <f t="shared" si="369"/>
        <v>0</v>
      </c>
      <c r="FS520">
        <v>0</v>
      </c>
      <c r="FX520">
        <v>70</v>
      </c>
      <c r="FY520">
        <v>10</v>
      </c>
      <c r="GA520" t="s">
        <v>3</v>
      </c>
      <c r="GD520">
        <v>0</v>
      </c>
      <c r="GF520">
        <v>1157112166</v>
      </c>
      <c r="GG520">
        <v>2</v>
      </c>
      <c r="GH520">
        <v>1</v>
      </c>
      <c r="GI520">
        <v>-2</v>
      </c>
      <c r="GJ520">
        <v>0</v>
      </c>
      <c r="GK520">
        <f>ROUND(R520*(R12)/100,2)</f>
        <v>0</v>
      </c>
      <c r="GL520">
        <f t="shared" si="370"/>
        <v>0</v>
      </c>
      <c r="GM520">
        <f t="shared" si="371"/>
        <v>1644.99</v>
      </c>
      <c r="GN520">
        <f t="shared" si="372"/>
        <v>0</v>
      </c>
      <c r="GO520">
        <f t="shared" si="373"/>
        <v>0</v>
      </c>
      <c r="GP520">
        <f t="shared" si="374"/>
        <v>1644.99</v>
      </c>
      <c r="GR520">
        <v>0</v>
      </c>
      <c r="GS520">
        <v>3</v>
      </c>
      <c r="GT520">
        <v>0</v>
      </c>
      <c r="GU520" t="s">
        <v>3</v>
      </c>
      <c r="GV520">
        <f t="shared" si="375"/>
        <v>0</v>
      </c>
      <c r="GW520">
        <v>1</v>
      </c>
      <c r="GX520">
        <f t="shared" si="376"/>
        <v>0</v>
      </c>
      <c r="HA520">
        <v>0</v>
      </c>
      <c r="HB520">
        <v>0</v>
      </c>
      <c r="HC520">
        <f t="shared" si="377"/>
        <v>0</v>
      </c>
      <c r="HE520" t="s">
        <v>3</v>
      </c>
      <c r="HF520" t="s">
        <v>3</v>
      </c>
      <c r="HM520" t="s">
        <v>3</v>
      </c>
      <c r="HN520" t="s">
        <v>3</v>
      </c>
      <c r="HO520" t="s">
        <v>3</v>
      </c>
      <c r="HP520" t="s">
        <v>3</v>
      </c>
      <c r="HQ520" t="s">
        <v>3</v>
      </c>
      <c r="IK520">
        <v>0</v>
      </c>
    </row>
    <row r="521" spans="1:245" x14ac:dyDescent="0.2">
      <c r="A521">
        <v>17</v>
      </c>
      <c r="B521">
        <v>1</v>
      </c>
      <c r="D521">
        <f>ROW(EtalonRes!A307)</f>
        <v>307</v>
      </c>
      <c r="E521" t="s">
        <v>395</v>
      </c>
      <c r="F521" t="s">
        <v>378</v>
      </c>
      <c r="G521" t="s">
        <v>379</v>
      </c>
      <c r="H521" t="s">
        <v>33</v>
      </c>
      <c r="I521">
        <v>1</v>
      </c>
      <c r="J521">
        <v>0</v>
      </c>
      <c r="K521">
        <v>1</v>
      </c>
      <c r="O521">
        <f t="shared" si="345"/>
        <v>16902.36</v>
      </c>
      <c r="P521">
        <f t="shared" si="346"/>
        <v>230.14</v>
      </c>
      <c r="Q521">
        <f t="shared" si="347"/>
        <v>0</v>
      </c>
      <c r="R521">
        <f t="shared" si="348"/>
        <v>0</v>
      </c>
      <c r="S521">
        <f t="shared" si="349"/>
        <v>16672.22</v>
      </c>
      <c r="T521">
        <f t="shared" si="350"/>
        <v>0</v>
      </c>
      <c r="U521">
        <f t="shared" si="351"/>
        <v>27</v>
      </c>
      <c r="V521">
        <f t="shared" si="352"/>
        <v>0</v>
      </c>
      <c r="W521">
        <f t="shared" si="353"/>
        <v>0</v>
      </c>
      <c r="X521">
        <f t="shared" si="354"/>
        <v>11670.55</v>
      </c>
      <c r="Y521">
        <f t="shared" si="355"/>
        <v>1667.22</v>
      </c>
      <c r="AA521">
        <v>1470944657</v>
      </c>
      <c r="AB521">
        <f t="shared" si="356"/>
        <v>16902.36</v>
      </c>
      <c r="AC521">
        <f>ROUND(((ES521*2)),6)</f>
        <v>230.14</v>
      </c>
      <c r="AD521">
        <f>ROUND(((((ET521*2))-((EU521*2)))+AE521),6)</f>
        <v>0</v>
      </c>
      <c r="AE521">
        <f>ROUND(((EU521*2)),6)</f>
        <v>0</v>
      </c>
      <c r="AF521">
        <f>ROUND(((EV521*2)),6)</f>
        <v>16672.22</v>
      </c>
      <c r="AG521">
        <f t="shared" si="357"/>
        <v>0</v>
      </c>
      <c r="AH521">
        <f>((EW521*2))</f>
        <v>27</v>
      </c>
      <c r="AI521">
        <f>((EX521*2))</f>
        <v>0</v>
      </c>
      <c r="AJ521">
        <f t="shared" si="358"/>
        <v>0</v>
      </c>
      <c r="AK521">
        <v>8451.18</v>
      </c>
      <c r="AL521">
        <v>115.07</v>
      </c>
      <c r="AM521">
        <v>0</v>
      </c>
      <c r="AN521">
        <v>0</v>
      </c>
      <c r="AO521">
        <v>8336.11</v>
      </c>
      <c r="AP521">
        <v>0</v>
      </c>
      <c r="AQ521">
        <v>13.5</v>
      </c>
      <c r="AR521">
        <v>0</v>
      </c>
      <c r="AS521">
        <v>0</v>
      </c>
      <c r="AT521">
        <v>70</v>
      </c>
      <c r="AU521">
        <v>10</v>
      </c>
      <c r="AV521">
        <v>1</v>
      </c>
      <c r="AW521">
        <v>1</v>
      </c>
      <c r="AZ521">
        <v>1</v>
      </c>
      <c r="BA521">
        <v>1</v>
      </c>
      <c r="BB521">
        <v>1</v>
      </c>
      <c r="BC521">
        <v>1</v>
      </c>
      <c r="BD521" t="s">
        <v>3</v>
      </c>
      <c r="BE521" t="s">
        <v>3</v>
      </c>
      <c r="BF521" t="s">
        <v>3</v>
      </c>
      <c r="BG521" t="s">
        <v>3</v>
      </c>
      <c r="BH521">
        <v>0</v>
      </c>
      <c r="BI521">
        <v>4</v>
      </c>
      <c r="BJ521" t="s">
        <v>380</v>
      </c>
      <c r="BM521">
        <v>0</v>
      </c>
      <c r="BN521">
        <v>0</v>
      </c>
      <c r="BO521" t="s">
        <v>3</v>
      </c>
      <c r="BP521">
        <v>0</v>
      </c>
      <c r="BQ521">
        <v>1</v>
      </c>
      <c r="BR521">
        <v>0</v>
      </c>
      <c r="BS521">
        <v>1</v>
      </c>
      <c r="BT521">
        <v>1</v>
      </c>
      <c r="BU521">
        <v>1</v>
      </c>
      <c r="BV521">
        <v>1</v>
      </c>
      <c r="BW521">
        <v>1</v>
      </c>
      <c r="BX521">
        <v>1</v>
      </c>
      <c r="BY521" t="s">
        <v>3</v>
      </c>
      <c r="BZ521">
        <v>70</v>
      </c>
      <c r="CA521">
        <v>10</v>
      </c>
      <c r="CB521" t="s">
        <v>3</v>
      </c>
      <c r="CE521">
        <v>0</v>
      </c>
      <c r="CF521">
        <v>0</v>
      </c>
      <c r="CG521">
        <v>0</v>
      </c>
      <c r="CM521">
        <v>0</v>
      </c>
      <c r="CN521" t="s">
        <v>3</v>
      </c>
      <c r="CO521">
        <v>0</v>
      </c>
      <c r="CP521">
        <f t="shared" si="359"/>
        <v>16902.36</v>
      </c>
      <c r="CQ521">
        <f t="shared" si="360"/>
        <v>230.14</v>
      </c>
      <c r="CR521">
        <f>(((((ET521*2))*BB521-((EU521*2))*BS521)+AE521*BS521)*AV521)</f>
        <v>0</v>
      </c>
      <c r="CS521">
        <f t="shared" si="361"/>
        <v>0</v>
      </c>
      <c r="CT521">
        <f t="shared" si="362"/>
        <v>16672.22</v>
      </c>
      <c r="CU521">
        <f t="shared" si="363"/>
        <v>0</v>
      </c>
      <c r="CV521">
        <f t="shared" si="364"/>
        <v>27</v>
      </c>
      <c r="CW521">
        <f t="shared" si="365"/>
        <v>0</v>
      </c>
      <c r="CX521">
        <f t="shared" si="366"/>
        <v>0</v>
      </c>
      <c r="CY521">
        <f t="shared" si="367"/>
        <v>11670.554000000002</v>
      </c>
      <c r="CZ521">
        <f t="shared" si="368"/>
        <v>1667.2220000000002</v>
      </c>
      <c r="DC521" t="s">
        <v>3</v>
      </c>
      <c r="DD521" t="s">
        <v>45</v>
      </c>
      <c r="DE521" t="s">
        <v>45</v>
      </c>
      <c r="DF521" t="s">
        <v>45</v>
      </c>
      <c r="DG521" t="s">
        <v>45</v>
      </c>
      <c r="DH521" t="s">
        <v>3</v>
      </c>
      <c r="DI521" t="s">
        <v>45</v>
      </c>
      <c r="DJ521" t="s">
        <v>45</v>
      </c>
      <c r="DK521" t="s">
        <v>3</v>
      </c>
      <c r="DL521" t="s">
        <v>3</v>
      </c>
      <c r="DM521" t="s">
        <v>3</v>
      </c>
      <c r="DN521">
        <v>0</v>
      </c>
      <c r="DO521">
        <v>0</v>
      </c>
      <c r="DP521">
        <v>1</v>
      </c>
      <c r="DQ521">
        <v>1</v>
      </c>
      <c r="DU521">
        <v>16987630</v>
      </c>
      <c r="DV521" t="s">
        <v>33</v>
      </c>
      <c r="DW521" t="s">
        <v>33</v>
      </c>
      <c r="DX521">
        <v>1</v>
      </c>
      <c r="DZ521" t="s">
        <v>3</v>
      </c>
      <c r="EA521" t="s">
        <v>3</v>
      </c>
      <c r="EB521" t="s">
        <v>3</v>
      </c>
      <c r="EC521" t="s">
        <v>3</v>
      </c>
      <c r="EE521">
        <v>1441815344</v>
      </c>
      <c r="EF521">
        <v>1</v>
      </c>
      <c r="EG521" t="s">
        <v>21</v>
      </c>
      <c r="EH521">
        <v>0</v>
      </c>
      <c r="EI521" t="s">
        <v>3</v>
      </c>
      <c r="EJ521">
        <v>4</v>
      </c>
      <c r="EK521">
        <v>0</v>
      </c>
      <c r="EL521" t="s">
        <v>22</v>
      </c>
      <c r="EM521" t="s">
        <v>23</v>
      </c>
      <c r="EO521" t="s">
        <v>3</v>
      </c>
      <c r="EQ521">
        <v>0</v>
      </c>
      <c r="ER521">
        <v>8451.18</v>
      </c>
      <c r="ES521">
        <v>115.07</v>
      </c>
      <c r="ET521">
        <v>0</v>
      </c>
      <c r="EU521">
        <v>0</v>
      </c>
      <c r="EV521">
        <v>8336.11</v>
      </c>
      <c r="EW521">
        <v>13.5</v>
      </c>
      <c r="EX521">
        <v>0</v>
      </c>
      <c r="EY521">
        <v>0</v>
      </c>
      <c r="FQ521">
        <v>0</v>
      </c>
      <c r="FR521">
        <f t="shared" si="369"/>
        <v>0</v>
      </c>
      <c r="FS521">
        <v>0</v>
      </c>
      <c r="FX521">
        <v>70</v>
      </c>
      <c r="FY521">
        <v>10</v>
      </c>
      <c r="GA521" t="s">
        <v>3</v>
      </c>
      <c r="GD521">
        <v>0</v>
      </c>
      <c r="GF521">
        <v>-1818993463</v>
      </c>
      <c r="GG521">
        <v>2</v>
      </c>
      <c r="GH521">
        <v>1</v>
      </c>
      <c r="GI521">
        <v>-2</v>
      </c>
      <c r="GJ521">
        <v>0</v>
      </c>
      <c r="GK521">
        <f>ROUND(R521*(R12)/100,2)</f>
        <v>0</v>
      </c>
      <c r="GL521">
        <f t="shared" si="370"/>
        <v>0</v>
      </c>
      <c r="GM521">
        <f t="shared" si="371"/>
        <v>30240.13</v>
      </c>
      <c r="GN521">
        <f t="shared" si="372"/>
        <v>0</v>
      </c>
      <c r="GO521">
        <f t="shared" si="373"/>
        <v>0</v>
      </c>
      <c r="GP521">
        <f t="shared" si="374"/>
        <v>30240.13</v>
      </c>
      <c r="GR521">
        <v>0</v>
      </c>
      <c r="GS521">
        <v>3</v>
      </c>
      <c r="GT521">
        <v>0</v>
      </c>
      <c r="GU521" t="s">
        <v>3</v>
      </c>
      <c r="GV521">
        <f t="shared" si="375"/>
        <v>0</v>
      </c>
      <c r="GW521">
        <v>1</v>
      </c>
      <c r="GX521">
        <f t="shared" si="376"/>
        <v>0</v>
      </c>
      <c r="HA521">
        <v>0</v>
      </c>
      <c r="HB521">
        <v>0</v>
      </c>
      <c r="HC521">
        <f t="shared" si="377"/>
        <v>0</v>
      </c>
      <c r="HE521" t="s">
        <v>3</v>
      </c>
      <c r="HF521" t="s">
        <v>3</v>
      </c>
      <c r="HM521" t="s">
        <v>3</v>
      </c>
      <c r="HN521" t="s">
        <v>3</v>
      </c>
      <c r="HO521" t="s">
        <v>3</v>
      </c>
      <c r="HP521" t="s">
        <v>3</v>
      </c>
      <c r="HQ521" t="s">
        <v>3</v>
      </c>
      <c r="IK521">
        <v>0</v>
      </c>
    </row>
    <row r="522" spans="1:245" x14ac:dyDescent="0.2">
      <c r="A522">
        <v>17</v>
      </c>
      <c r="B522">
        <v>1</v>
      </c>
      <c r="D522">
        <f>ROW(EtalonRes!A310)</f>
        <v>310</v>
      </c>
      <c r="E522" t="s">
        <v>396</v>
      </c>
      <c r="F522" t="s">
        <v>246</v>
      </c>
      <c r="G522" t="s">
        <v>247</v>
      </c>
      <c r="H522" t="s">
        <v>33</v>
      </c>
      <c r="I522">
        <v>8</v>
      </c>
      <c r="J522">
        <v>0</v>
      </c>
      <c r="K522">
        <v>8</v>
      </c>
      <c r="O522">
        <f t="shared" si="345"/>
        <v>6957.76</v>
      </c>
      <c r="P522">
        <f t="shared" si="346"/>
        <v>144.96</v>
      </c>
      <c r="Q522">
        <f t="shared" si="347"/>
        <v>0</v>
      </c>
      <c r="R522">
        <f t="shared" si="348"/>
        <v>0</v>
      </c>
      <c r="S522">
        <f t="shared" si="349"/>
        <v>6812.8</v>
      </c>
      <c r="T522">
        <f t="shared" si="350"/>
        <v>0</v>
      </c>
      <c r="U522">
        <f t="shared" si="351"/>
        <v>9.6</v>
      </c>
      <c r="V522">
        <f t="shared" si="352"/>
        <v>0</v>
      </c>
      <c r="W522">
        <f t="shared" si="353"/>
        <v>0</v>
      </c>
      <c r="X522">
        <f t="shared" si="354"/>
        <v>4768.96</v>
      </c>
      <c r="Y522">
        <f t="shared" si="355"/>
        <v>681.28</v>
      </c>
      <c r="AA522">
        <v>1470944657</v>
      </c>
      <c r="AB522">
        <f t="shared" si="356"/>
        <v>869.72</v>
      </c>
      <c r="AC522">
        <f>ROUND(((ES522*4)),6)</f>
        <v>18.12</v>
      </c>
      <c r="AD522">
        <f>ROUND(((((ET522*4))-((EU522*4)))+AE522),6)</f>
        <v>0</v>
      </c>
      <c r="AE522">
        <f t="shared" ref="AE522:AF524" si="378">ROUND(((EU522*4)),6)</f>
        <v>0</v>
      </c>
      <c r="AF522">
        <f t="shared" si="378"/>
        <v>851.6</v>
      </c>
      <c r="AG522">
        <f t="shared" si="357"/>
        <v>0</v>
      </c>
      <c r="AH522">
        <f t="shared" ref="AH522:AI524" si="379">((EW522*4))</f>
        <v>1.2</v>
      </c>
      <c r="AI522">
        <f t="shared" si="379"/>
        <v>0</v>
      </c>
      <c r="AJ522">
        <f t="shared" si="358"/>
        <v>0</v>
      </c>
      <c r="AK522">
        <v>217.43</v>
      </c>
      <c r="AL522">
        <v>4.53</v>
      </c>
      <c r="AM522">
        <v>0</v>
      </c>
      <c r="AN522">
        <v>0</v>
      </c>
      <c r="AO522">
        <v>212.9</v>
      </c>
      <c r="AP522">
        <v>0</v>
      </c>
      <c r="AQ522">
        <v>0.3</v>
      </c>
      <c r="AR522">
        <v>0</v>
      </c>
      <c r="AS522">
        <v>0</v>
      </c>
      <c r="AT522">
        <v>70</v>
      </c>
      <c r="AU522">
        <v>10</v>
      </c>
      <c r="AV522">
        <v>1</v>
      </c>
      <c r="AW522">
        <v>1</v>
      </c>
      <c r="AZ522">
        <v>1</v>
      </c>
      <c r="BA522">
        <v>1</v>
      </c>
      <c r="BB522">
        <v>1</v>
      </c>
      <c r="BC522">
        <v>1</v>
      </c>
      <c r="BD522" t="s">
        <v>3</v>
      </c>
      <c r="BE522" t="s">
        <v>3</v>
      </c>
      <c r="BF522" t="s">
        <v>3</v>
      </c>
      <c r="BG522" t="s">
        <v>3</v>
      </c>
      <c r="BH522">
        <v>0</v>
      </c>
      <c r="BI522">
        <v>4</v>
      </c>
      <c r="BJ522" t="s">
        <v>248</v>
      </c>
      <c r="BM522">
        <v>0</v>
      </c>
      <c r="BN522">
        <v>0</v>
      </c>
      <c r="BO522" t="s">
        <v>3</v>
      </c>
      <c r="BP522">
        <v>0</v>
      </c>
      <c r="BQ522">
        <v>1</v>
      </c>
      <c r="BR522">
        <v>0</v>
      </c>
      <c r="BS522">
        <v>1</v>
      </c>
      <c r="BT522">
        <v>1</v>
      </c>
      <c r="BU522">
        <v>1</v>
      </c>
      <c r="BV522">
        <v>1</v>
      </c>
      <c r="BW522">
        <v>1</v>
      </c>
      <c r="BX522">
        <v>1</v>
      </c>
      <c r="BY522" t="s">
        <v>3</v>
      </c>
      <c r="BZ522">
        <v>70</v>
      </c>
      <c r="CA522">
        <v>10</v>
      </c>
      <c r="CB522" t="s">
        <v>3</v>
      </c>
      <c r="CE522">
        <v>0</v>
      </c>
      <c r="CF522">
        <v>0</v>
      </c>
      <c r="CG522">
        <v>0</v>
      </c>
      <c r="CM522">
        <v>0</v>
      </c>
      <c r="CN522" t="s">
        <v>3</v>
      </c>
      <c r="CO522">
        <v>0</v>
      </c>
      <c r="CP522">
        <f t="shared" si="359"/>
        <v>6957.76</v>
      </c>
      <c r="CQ522">
        <f t="shared" si="360"/>
        <v>18.12</v>
      </c>
      <c r="CR522">
        <f>(((((ET522*4))*BB522-((EU522*4))*BS522)+AE522*BS522)*AV522)</f>
        <v>0</v>
      </c>
      <c r="CS522">
        <f t="shared" si="361"/>
        <v>0</v>
      </c>
      <c r="CT522">
        <f t="shared" si="362"/>
        <v>851.6</v>
      </c>
      <c r="CU522">
        <f t="shared" si="363"/>
        <v>0</v>
      </c>
      <c r="CV522">
        <f t="shared" si="364"/>
        <v>1.2</v>
      </c>
      <c r="CW522">
        <f t="shared" si="365"/>
        <v>0</v>
      </c>
      <c r="CX522">
        <f t="shared" si="366"/>
        <v>0</v>
      </c>
      <c r="CY522">
        <f t="shared" si="367"/>
        <v>4768.96</v>
      </c>
      <c r="CZ522">
        <f t="shared" si="368"/>
        <v>681.28</v>
      </c>
      <c r="DC522" t="s">
        <v>3</v>
      </c>
      <c r="DD522" t="s">
        <v>20</v>
      </c>
      <c r="DE522" t="s">
        <v>20</v>
      </c>
      <c r="DF522" t="s">
        <v>20</v>
      </c>
      <c r="DG522" t="s">
        <v>20</v>
      </c>
      <c r="DH522" t="s">
        <v>3</v>
      </c>
      <c r="DI522" t="s">
        <v>20</v>
      </c>
      <c r="DJ522" t="s">
        <v>20</v>
      </c>
      <c r="DK522" t="s">
        <v>3</v>
      </c>
      <c r="DL522" t="s">
        <v>3</v>
      </c>
      <c r="DM522" t="s">
        <v>3</v>
      </c>
      <c r="DN522">
        <v>0</v>
      </c>
      <c r="DO522">
        <v>0</v>
      </c>
      <c r="DP522">
        <v>1</v>
      </c>
      <c r="DQ522">
        <v>1</v>
      </c>
      <c r="DU522">
        <v>16987630</v>
      </c>
      <c r="DV522" t="s">
        <v>33</v>
      </c>
      <c r="DW522" t="s">
        <v>33</v>
      </c>
      <c r="DX522">
        <v>1</v>
      </c>
      <c r="DZ522" t="s">
        <v>3</v>
      </c>
      <c r="EA522" t="s">
        <v>3</v>
      </c>
      <c r="EB522" t="s">
        <v>3</v>
      </c>
      <c r="EC522" t="s">
        <v>3</v>
      </c>
      <c r="EE522">
        <v>1441815344</v>
      </c>
      <c r="EF522">
        <v>1</v>
      </c>
      <c r="EG522" t="s">
        <v>21</v>
      </c>
      <c r="EH522">
        <v>0</v>
      </c>
      <c r="EI522" t="s">
        <v>3</v>
      </c>
      <c r="EJ522">
        <v>4</v>
      </c>
      <c r="EK522">
        <v>0</v>
      </c>
      <c r="EL522" t="s">
        <v>22</v>
      </c>
      <c r="EM522" t="s">
        <v>23</v>
      </c>
      <c r="EO522" t="s">
        <v>3</v>
      </c>
      <c r="EQ522">
        <v>0</v>
      </c>
      <c r="ER522">
        <v>217.43</v>
      </c>
      <c r="ES522">
        <v>4.53</v>
      </c>
      <c r="ET522">
        <v>0</v>
      </c>
      <c r="EU522">
        <v>0</v>
      </c>
      <c r="EV522">
        <v>212.9</v>
      </c>
      <c r="EW522">
        <v>0.3</v>
      </c>
      <c r="EX522">
        <v>0</v>
      </c>
      <c r="EY522">
        <v>0</v>
      </c>
      <c r="FQ522">
        <v>0</v>
      </c>
      <c r="FR522">
        <f t="shared" si="369"/>
        <v>0</v>
      </c>
      <c r="FS522">
        <v>0</v>
      </c>
      <c r="FX522">
        <v>70</v>
      </c>
      <c r="FY522">
        <v>10</v>
      </c>
      <c r="GA522" t="s">
        <v>3</v>
      </c>
      <c r="GD522">
        <v>0</v>
      </c>
      <c r="GF522">
        <v>1338640914</v>
      </c>
      <c r="GG522">
        <v>2</v>
      </c>
      <c r="GH522">
        <v>1</v>
      </c>
      <c r="GI522">
        <v>-2</v>
      </c>
      <c r="GJ522">
        <v>0</v>
      </c>
      <c r="GK522">
        <f>ROUND(R522*(R12)/100,2)</f>
        <v>0</v>
      </c>
      <c r="GL522">
        <f t="shared" si="370"/>
        <v>0</v>
      </c>
      <c r="GM522">
        <f t="shared" si="371"/>
        <v>12408</v>
      </c>
      <c r="GN522">
        <f t="shared" si="372"/>
        <v>0</v>
      </c>
      <c r="GO522">
        <f t="shared" si="373"/>
        <v>0</v>
      </c>
      <c r="GP522">
        <f t="shared" si="374"/>
        <v>12408</v>
      </c>
      <c r="GR522">
        <v>0</v>
      </c>
      <c r="GS522">
        <v>3</v>
      </c>
      <c r="GT522">
        <v>0</v>
      </c>
      <c r="GU522" t="s">
        <v>3</v>
      </c>
      <c r="GV522">
        <f t="shared" si="375"/>
        <v>0</v>
      </c>
      <c r="GW522">
        <v>1</v>
      </c>
      <c r="GX522">
        <f t="shared" si="376"/>
        <v>0</v>
      </c>
      <c r="HA522">
        <v>0</v>
      </c>
      <c r="HB522">
        <v>0</v>
      </c>
      <c r="HC522">
        <f t="shared" si="377"/>
        <v>0</v>
      </c>
      <c r="HE522" t="s">
        <v>3</v>
      </c>
      <c r="HF522" t="s">
        <v>3</v>
      </c>
      <c r="HM522" t="s">
        <v>3</v>
      </c>
      <c r="HN522" t="s">
        <v>3</v>
      </c>
      <c r="HO522" t="s">
        <v>3</v>
      </c>
      <c r="HP522" t="s">
        <v>3</v>
      </c>
      <c r="HQ522" t="s">
        <v>3</v>
      </c>
      <c r="IK522">
        <v>0</v>
      </c>
    </row>
    <row r="523" spans="1:245" x14ac:dyDescent="0.2">
      <c r="A523">
        <v>17</v>
      </c>
      <c r="B523">
        <v>1</v>
      </c>
      <c r="D523">
        <f>ROW(EtalonRes!A313)</f>
        <v>313</v>
      </c>
      <c r="E523" t="s">
        <v>397</v>
      </c>
      <c r="F523" t="s">
        <v>398</v>
      </c>
      <c r="G523" t="s">
        <v>399</v>
      </c>
      <c r="H523" t="s">
        <v>33</v>
      </c>
      <c r="I523">
        <v>1</v>
      </c>
      <c r="J523">
        <v>0</v>
      </c>
      <c r="K523">
        <v>1</v>
      </c>
      <c r="O523">
        <f t="shared" si="345"/>
        <v>1383.4</v>
      </c>
      <c r="P523">
        <f t="shared" si="346"/>
        <v>0.52</v>
      </c>
      <c r="Q523">
        <f t="shared" si="347"/>
        <v>208.48</v>
      </c>
      <c r="R523">
        <f t="shared" si="348"/>
        <v>132.19999999999999</v>
      </c>
      <c r="S523">
        <f t="shared" si="349"/>
        <v>1174.4000000000001</v>
      </c>
      <c r="T523">
        <f t="shared" si="350"/>
        <v>0</v>
      </c>
      <c r="U523">
        <f t="shared" si="351"/>
        <v>2.2000000000000002</v>
      </c>
      <c r="V523">
        <f t="shared" si="352"/>
        <v>0</v>
      </c>
      <c r="W523">
        <f t="shared" si="353"/>
        <v>0</v>
      </c>
      <c r="X523">
        <f t="shared" si="354"/>
        <v>822.08</v>
      </c>
      <c r="Y523">
        <f t="shared" si="355"/>
        <v>117.44</v>
      </c>
      <c r="AA523">
        <v>1470944657</v>
      </c>
      <c r="AB523">
        <f t="shared" si="356"/>
        <v>1383.4</v>
      </c>
      <c r="AC523">
        <f>ROUND(((ES523*4)),6)</f>
        <v>0.52</v>
      </c>
      <c r="AD523">
        <f>ROUND(((((ET523*4))-((EU523*4)))+AE523),6)</f>
        <v>208.48</v>
      </c>
      <c r="AE523">
        <f t="shared" si="378"/>
        <v>132.19999999999999</v>
      </c>
      <c r="AF523">
        <f t="shared" si="378"/>
        <v>1174.4000000000001</v>
      </c>
      <c r="AG523">
        <f t="shared" si="357"/>
        <v>0</v>
      </c>
      <c r="AH523">
        <f t="shared" si="379"/>
        <v>2.2000000000000002</v>
      </c>
      <c r="AI523">
        <f t="shared" si="379"/>
        <v>0</v>
      </c>
      <c r="AJ523">
        <f t="shared" si="358"/>
        <v>0</v>
      </c>
      <c r="AK523">
        <v>345.85</v>
      </c>
      <c r="AL523">
        <v>0.13</v>
      </c>
      <c r="AM523">
        <v>52.12</v>
      </c>
      <c r="AN523">
        <v>33.049999999999997</v>
      </c>
      <c r="AO523">
        <v>293.60000000000002</v>
      </c>
      <c r="AP523">
        <v>0</v>
      </c>
      <c r="AQ523">
        <v>0.55000000000000004</v>
      </c>
      <c r="AR523">
        <v>0</v>
      </c>
      <c r="AS523">
        <v>0</v>
      </c>
      <c r="AT523">
        <v>70</v>
      </c>
      <c r="AU523">
        <v>10</v>
      </c>
      <c r="AV523">
        <v>1</v>
      </c>
      <c r="AW523">
        <v>1</v>
      </c>
      <c r="AZ523">
        <v>1</v>
      </c>
      <c r="BA523">
        <v>1</v>
      </c>
      <c r="BB523">
        <v>1</v>
      </c>
      <c r="BC523">
        <v>1</v>
      </c>
      <c r="BD523" t="s">
        <v>3</v>
      </c>
      <c r="BE523" t="s">
        <v>3</v>
      </c>
      <c r="BF523" t="s">
        <v>3</v>
      </c>
      <c r="BG523" t="s">
        <v>3</v>
      </c>
      <c r="BH523">
        <v>0</v>
      </c>
      <c r="BI523">
        <v>4</v>
      </c>
      <c r="BJ523" t="s">
        <v>400</v>
      </c>
      <c r="BM523">
        <v>0</v>
      </c>
      <c r="BN523">
        <v>0</v>
      </c>
      <c r="BO523" t="s">
        <v>3</v>
      </c>
      <c r="BP523">
        <v>0</v>
      </c>
      <c r="BQ523">
        <v>1</v>
      </c>
      <c r="BR523">
        <v>0</v>
      </c>
      <c r="BS523">
        <v>1</v>
      </c>
      <c r="BT523">
        <v>1</v>
      </c>
      <c r="BU523">
        <v>1</v>
      </c>
      <c r="BV523">
        <v>1</v>
      </c>
      <c r="BW523">
        <v>1</v>
      </c>
      <c r="BX523">
        <v>1</v>
      </c>
      <c r="BY523" t="s">
        <v>3</v>
      </c>
      <c r="BZ523">
        <v>70</v>
      </c>
      <c r="CA523">
        <v>10</v>
      </c>
      <c r="CB523" t="s">
        <v>3</v>
      </c>
      <c r="CE523">
        <v>0</v>
      </c>
      <c r="CF523">
        <v>0</v>
      </c>
      <c r="CG523">
        <v>0</v>
      </c>
      <c r="CM523">
        <v>0</v>
      </c>
      <c r="CN523" t="s">
        <v>3</v>
      </c>
      <c r="CO523">
        <v>0</v>
      </c>
      <c r="CP523">
        <f t="shared" si="359"/>
        <v>1383.4</v>
      </c>
      <c r="CQ523">
        <f t="shared" si="360"/>
        <v>0.52</v>
      </c>
      <c r="CR523">
        <f>(((((ET523*4))*BB523-((EU523*4))*BS523)+AE523*BS523)*AV523)</f>
        <v>208.48</v>
      </c>
      <c r="CS523">
        <f t="shared" si="361"/>
        <v>132.19999999999999</v>
      </c>
      <c r="CT523">
        <f t="shared" si="362"/>
        <v>1174.4000000000001</v>
      </c>
      <c r="CU523">
        <f t="shared" si="363"/>
        <v>0</v>
      </c>
      <c r="CV523">
        <f t="shared" si="364"/>
        <v>2.2000000000000002</v>
      </c>
      <c r="CW523">
        <f t="shared" si="365"/>
        <v>0</v>
      </c>
      <c r="CX523">
        <f t="shared" si="366"/>
        <v>0</v>
      </c>
      <c r="CY523">
        <f t="shared" si="367"/>
        <v>822.08</v>
      </c>
      <c r="CZ523">
        <f t="shared" si="368"/>
        <v>117.44</v>
      </c>
      <c r="DC523" t="s">
        <v>3</v>
      </c>
      <c r="DD523" t="s">
        <v>20</v>
      </c>
      <c r="DE523" t="s">
        <v>20</v>
      </c>
      <c r="DF523" t="s">
        <v>20</v>
      </c>
      <c r="DG523" t="s">
        <v>20</v>
      </c>
      <c r="DH523" t="s">
        <v>3</v>
      </c>
      <c r="DI523" t="s">
        <v>20</v>
      </c>
      <c r="DJ523" t="s">
        <v>20</v>
      </c>
      <c r="DK523" t="s">
        <v>3</v>
      </c>
      <c r="DL523" t="s">
        <v>3</v>
      </c>
      <c r="DM523" t="s">
        <v>3</v>
      </c>
      <c r="DN523">
        <v>0</v>
      </c>
      <c r="DO523">
        <v>0</v>
      </c>
      <c r="DP523">
        <v>1</v>
      </c>
      <c r="DQ523">
        <v>1</v>
      </c>
      <c r="DU523">
        <v>16987630</v>
      </c>
      <c r="DV523" t="s">
        <v>33</v>
      </c>
      <c r="DW523" t="s">
        <v>33</v>
      </c>
      <c r="DX523">
        <v>1</v>
      </c>
      <c r="DZ523" t="s">
        <v>3</v>
      </c>
      <c r="EA523" t="s">
        <v>3</v>
      </c>
      <c r="EB523" t="s">
        <v>3</v>
      </c>
      <c r="EC523" t="s">
        <v>3</v>
      </c>
      <c r="EE523">
        <v>1441815344</v>
      </c>
      <c r="EF523">
        <v>1</v>
      </c>
      <c r="EG523" t="s">
        <v>21</v>
      </c>
      <c r="EH523">
        <v>0</v>
      </c>
      <c r="EI523" t="s">
        <v>3</v>
      </c>
      <c r="EJ523">
        <v>4</v>
      </c>
      <c r="EK523">
        <v>0</v>
      </c>
      <c r="EL523" t="s">
        <v>22</v>
      </c>
      <c r="EM523" t="s">
        <v>23</v>
      </c>
      <c r="EO523" t="s">
        <v>3</v>
      </c>
      <c r="EQ523">
        <v>0</v>
      </c>
      <c r="ER523">
        <v>345.85</v>
      </c>
      <c r="ES523">
        <v>0.13</v>
      </c>
      <c r="ET523">
        <v>52.12</v>
      </c>
      <c r="EU523">
        <v>33.049999999999997</v>
      </c>
      <c r="EV523">
        <v>293.60000000000002</v>
      </c>
      <c r="EW523">
        <v>0.55000000000000004</v>
      </c>
      <c r="EX523">
        <v>0</v>
      </c>
      <c r="EY523">
        <v>0</v>
      </c>
      <c r="FQ523">
        <v>0</v>
      </c>
      <c r="FR523">
        <f t="shared" si="369"/>
        <v>0</v>
      </c>
      <c r="FS523">
        <v>0</v>
      </c>
      <c r="FX523">
        <v>70</v>
      </c>
      <c r="FY523">
        <v>10</v>
      </c>
      <c r="GA523" t="s">
        <v>3</v>
      </c>
      <c r="GD523">
        <v>0</v>
      </c>
      <c r="GF523">
        <v>-335394070</v>
      </c>
      <c r="GG523">
        <v>2</v>
      </c>
      <c r="GH523">
        <v>1</v>
      </c>
      <c r="GI523">
        <v>-2</v>
      </c>
      <c r="GJ523">
        <v>0</v>
      </c>
      <c r="GK523">
        <f>ROUND(R523*(R12)/100,2)</f>
        <v>142.78</v>
      </c>
      <c r="GL523">
        <f t="shared" si="370"/>
        <v>0</v>
      </c>
      <c r="GM523">
        <f t="shared" si="371"/>
        <v>2465.6999999999998</v>
      </c>
      <c r="GN523">
        <f t="shared" si="372"/>
        <v>0</v>
      </c>
      <c r="GO523">
        <f t="shared" si="373"/>
        <v>0</v>
      </c>
      <c r="GP523">
        <f t="shared" si="374"/>
        <v>2465.6999999999998</v>
      </c>
      <c r="GR523">
        <v>0</v>
      </c>
      <c r="GS523">
        <v>3</v>
      </c>
      <c r="GT523">
        <v>0</v>
      </c>
      <c r="GU523" t="s">
        <v>3</v>
      </c>
      <c r="GV523">
        <f t="shared" si="375"/>
        <v>0</v>
      </c>
      <c r="GW523">
        <v>1</v>
      </c>
      <c r="GX523">
        <f t="shared" si="376"/>
        <v>0</v>
      </c>
      <c r="HA523">
        <v>0</v>
      </c>
      <c r="HB523">
        <v>0</v>
      </c>
      <c r="HC523">
        <f t="shared" si="377"/>
        <v>0</v>
      </c>
      <c r="HE523" t="s">
        <v>3</v>
      </c>
      <c r="HF523" t="s">
        <v>3</v>
      </c>
      <c r="HM523" t="s">
        <v>3</v>
      </c>
      <c r="HN523" t="s">
        <v>3</v>
      </c>
      <c r="HO523" t="s">
        <v>3</v>
      </c>
      <c r="HP523" t="s">
        <v>3</v>
      </c>
      <c r="HQ523" t="s">
        <v>3</v>
      </c>
      <c r="IK523">
        <v>0</v>
      </c>
    </row>
    <row r="524" spans="1:245" x14ac:dyDescent="0.2">
      <c r="A524">
        <v>17</v>
      </c>
      <c r="B524">
        <v>1</v>
      </c>
      <c r="D524">
        <f>ROW(EtalonRes!A317)</f>
        <v>317</v>
      </c>
      <c r="E524" t="s">
        <v>3</v>
      </c>
      <c r="F524" t="s">
        <v>401</v>
      </c>
      <c r="G524" t="s">
        <v>402</v>
      </c>
      <c r="H524" t="s">
        <v>33</v>
      </c>
      <c r="I524">
        <v>1</v>
      </c>
      <c r="J524">
        <v>0</v>
      </c>
      <c r="K524">
        <v>1</v>
      </c>
      <c r="O524">
        <f t="shared" si="345"/>
        <v>534.48</v>
      </c>
      <c r="P524">
        <f t="shared" si="346"/>
        <v>3.6</v>
      </c>
      <c r="Q524">
        <f t="shared" si="347"/>
        <v>0</v>
      </c>
      <c r="R524">
        <f t="shared" si="348"/>
        <v>0</v>
      </c>
      <c r="S524">
        <f t="shared" si="349"/>
        <v>530.88</v>
      </c>
      <c r="T524">
        <f t="shared" si="350"/>
        <v>0</v>
      </c>
      <c r="U524">
        <f t="shared" si="351"/>
        <v>0.8</v>
      </c>
      <c r="V524">
        <f t="shared" si="352"/>
        <v>0</v>
      </c>
      <c r="W524">
        <f t="shared" si="353"/>
        <v>0</v>
      </c>
      <c r="X524">
        <f t="shared" si="354"/>
        <v>371.62</v>
      </c>
      <c r="Y524">
        <f t="shared" si="355"/>
        <v>53.09</v>
      </c>
      <c r="AA524">
        <v>-1</v>
      </c>
      <c r="AB524">
        <f t="shared" si="356"/>
        <v>534.48</v>
      </c>
      <c r="AC524">
        <f>ROUND(((ES524*4)),6)</f>
        <v>3.6</v>
      </c>
      <c r="AD524">
        <f>ROUND(((((ET524*4))-((EU524*4)))+AE524),6)</f>
        <v>0</v>
      </c>
      <c r="AE524">
        <f t="shared" si="378"/>
        <v>0</v>
      </c>
      <c r="AF524">
        <f t="shared" si="378"/>
        <v>530.88</v>
      </c>
      <c r="AG524">
        <f t="shared" si="357"/>
        <v>0</v>
      </c>
      <c r="AH524">
        <f t="shared" si="379"/>
        <v>0.8</v>
      </c>
      <c r="AI524">
        <f t="shared" si="379"/>
        <v>0</v>
      </c>
      <c r="AJ524">
        <f t="shared" si="358"/>
        <v>0</v>
      </c>
      <c r="AK524">
        <v>133.62</v>
      </c>
      <c r="AL524">
        <v>0.9</v>
      </c>
      <c r="AM524">
        <v>0</v>
      </c>
      <c r="AN524">
        <v>0</v>
      </c>
      <c r="AO524">
        <v>132.72</v>
      </c>
      <c r="AP524">
        <v>0</v>
      </c>
      <c r="AQ524">
        <v>0.2</v>
      </c>
      <c r="AR524">
        <v>0</v>
      </c>
      <c r="AS524">
        <v>0</v>
      </c>
      <c r="AT524">
        <v>70</v>
      </c>
      <c r="AU524">
        <v>10</v>
      </c>
      <c r="AV524">
        <v>1</v>
      </c>
      <c r="AW524">
        <v>1</v>
      </c>
      <c r="AZ524">
        <v>1</v>
      </c>
      <c r="BA524">
        <v>1</v>
      </c>
      <c r="BB524">
        <v>1</v>
      </c>
      <c r="BC524">
        <v>1</v>
      </c>
      <c r="BD524" t="s">
        <v>3</v>
      </c>
      <c r="BE524" t="s">
        <v>3</v>
      </c>
      <c r="BF524" t="s">
        <v>3</v>
      </c>
      <c r="BG524" t="s">
        <v>3</v>
      </c>
      <c r="BH524">
        <v>0</v>
      </c>
      <c r="BI524">
        <v>4</v>
      </c>
      <c r="BJ524" t="s">
        <v>403</v>
      </c>
      <c r="BM524">
        <v>0</v>
      </c>
      <c r="BN524">
        <v>0</v>
      </c>
      <c r="BO524" t="s">
        <v>3</v>
      </c>
      <c r="BP524">
        <v>0</v>
      </c>
      <c r="BQ524">
        <v>1</v>
      </c>
      <c r="BR524">
        <v>0</v>
      </c>
      <c r="BS524">
        <v>1</v>
      </c>
      <c r="BT524">
        <v>1</v>
      </c>
      <c r="BU524">
        <v>1</v>
      </c>
      <c r="BV524">
        <v>1</v>
      </c>
      <c r="BW524">
        <v>1</v>
      </c>
      <c r="BX524">
        <v>1</v>
      </c>
      <c r="BY524" t="s">
        <v>3</v>
      </c>
      <c r="BZ524">
        <v>70</v>
      </c>
      <c r="CA524">
        <v>10</v>
      </c>
      <c r="CB524" t="s">
        <v>3</v>
      </c>
      <c r="CE524">
        <v>0</v>
      </c>
      <c r="CF524">
        <v>0</v>
      </c>
      <c r="CG524">
        <v>0</v>
      </c>
      <c r="CM524">
        <v>0</v>
      </c>
      <c r="CN524" t="s">
        <v>3</v>
      </c>
      <c r="CO524">
        <v>0</v>
      </c>
      <c r="CP524">
        <f t="shared" si="359"/>
        <v>534.48</v>
      </c>
      <c r="CQ524">
        <f t="shared" si="360"/>
        <v>3.6</v>
      </c>
      <c r="CR524">
        <f>(((((ET524*4))*BB524-((EU524*4))*BS524)+AE524*BS524)*AV524)</f>
        <v>0</v>
      </c>
      <c r="CS524">
        <f t="shared" si="361"/>
        <v>0</v>
      </c>
      <c r="CT524">
        <f t="shared" si="362"/>
        <v>530.88</v>
      </c>
      <c r="CU524">
        <f t="shared" si="363"/>
        <v>0</v>
      </c>
      <c r="CV524">
        <f t="shared" si="364"/>
        <v>0.8</v>
      </c>
      <c r="CW524">
        <f t="shared" si="365"/>
        <v>0</v>
      </c>
      <c r="CX524">
        <f t="shared" si="366"/>
        <v>0</v>
      </c>
      <c r="CY524">
        <f t="shared" si="367"/>
        <v>371.61599999999999</v>
      </c>
      <c r="CZ524">
        <f t="shared" si="368"/>
        <v>53.088000000000001</v>
      </c>
      <c r="DC524" t="s">
        <v>3</v>
      </c>
      <c r="DD524" t="s">
        <v>20</v>
      </c>
      <c r="DE524" t="s">
        <v>20</v>
      </c>
      <c r="DF524" t="s">
        <v>20</v>
      </c>
      <c r="DG524" t="s">
        <v>20</v>
      </c>
      <c r="DH524" t="s">
        <v>3</v>
      </c>
      <c r="DI524" t="s">
        <v>20</v>
      </c>
      <c r="DJ524" t="s">
        <v>20</v>
      </c>
      <c r="DK524" t="s">
        <v>3</v>
      </c>
      <c r="DL524" t="s">
        <v>3</v>
      </c>
      <c r="DM524" t="s">
        <v>3</v>
      </c>
      <c r="DN524">
        <v>0</v>
      </c>
      <c r="DO524">
        <v>0</v>
      </c>
      <c r="DP524">
        <v>1</v>
      </c>
      <c r="DQ524">
        <v>1</v>
      </c>
      <c r="DU524">
        <v>16987630</v>
      </c>
      <c r="DV524" t="s">
        <v>33</v>
      </c>
      <c r="DW524" t="s">
        <v>33</v>
      </c>
      <c r="DX524">
        <v>1</v>
      </c>
      <c r="DZ524" t="s">
        <v>3</v>
      </c>
      <c r="EA524" t="s">
        <v>3</v>
      </c>
      <c r="EB524" t="s">
        <v>3</v>
      </c>
      <c r="EC524" t="s">
        <v>3</v>
      </c>
      <c r="EE524">
        <v>1441815344</v>
      </c>
      <c r="EF524">
        <v>1</v>
      </c>
      <c r="EG524" t="s">
        <v>21</v>
      </c>
      <c r="EH524">
        <v>0</v>
      </c>
      <c r="EI524" t="s">
        <v>3</v>
      </c>
      <c r="EJ524">
        <v>4</v>
      </c>
      <c r="EK524">
        <v>0</v>
      </c>
      <c r="EL524" t="s">
        <v>22</v>
      </c>
      <c r="EM524" t="s">
        <v>23</v>
      </c>
      <c r="EO524" t="s">
        <v>3</v>
      </c>
      <c r="EQ524">
        <v>1311744</v>
      </c>
      <c r="ER524">
        <v>133.62</v>
      </c>
      <c r="ES524">
        <v>0.9</v>
      </c>
      <c r="ET524">
        <v>0</v>
      </c>
      <c r="EU524">
        <v>0</v>
      </c>
      <c r="EV524">
        <v>132.72</v>
      </c>
      <c r="EW524">
        <v>0.2</v>
      </c>
      <c r="EX524">
        <v>0</v>
      </c>
      <c r="EY524">
        <v>0</v>
      </c>
      <c r="FQ524">
        <v>0</v>
      </c>
      <c r="FR524">
        <f t="shared" si="369"/>
        <v>0</v>
      </c>
      <c r="FS524">
        <v>0</v>
      </c>
      <c r="FX524">
        <v>70</v>
      </c>
      <c r="FY524">
        <v>10</v>
      </c>
      <c r="GA524" t="s">
        <v>3</v>
      </c>
      <c r="GD524">
        <v>0</v>
      </c>
      <c r="GF524">
        <v>-1066912466</v>
      </c>
      <c r="GG524">
        <v>2</v>
      </c>
      <c r="GH524">
        <v>1</v>
      </c>
      <c r="GI524">
        <v>-2</v>
      </c>
      <c r="GJ524">
        <v>0</v>
      </c>
      <c r="GK524">
        <f>ROUND(R524*(R12)/100,2)</f>
        <v>0</v>
      </c>
      <c r="GL524">
        <f t="shared" si="370"/>
        <v>0</v>
      </c>
      <c r="GM524">
        <f t="shared" si="371"/>
        <v>959.19</v>
      </c>
      <c r="GN524">
        <f t="shared" si="372"/>
        <v>0</v>
      </c>
      <c r="GO524">
        <f t="shared" si="373"/>
        <v>0</v>
      </c>
      <c r="GP524">
        <f t="shared" si="374"/>
        <v>959.19</v>
      </c>
      <c r="GR524">
        <v>0</v>
      </c>
      <c r="GS524">
        <v>3</v>
      </c>
      <c r="GT524">
        <v>0</v>
      </c>
      <c r="GU524" t="s">
        <v>3</v>
      </c>
      <c r="GV524">
        <f t="shared" si="375"/>
        <v>0</v>
      </c>
      <c r="GW524">
        <v>1</v>
      </c>
      <c r="GX524">
        <f t="shared" si="376"/>
        <v>0</v>
      </c>
      <c r="HA524">
        <v>0</v>
      </c>
      <c r="HB524">
        <v>0</v>
      </c>
      <c r="HC524">
        <f t="shared" si="377"/>
        <v>0</v>
      </c>
      <c r="HE524" t="s">
        <v>3</v>
      </c>
      <c r="HF524" t="s">
        <v>3</v>
      </c>
      <c r="HM524" t="s">
        <v>3</v>
      </c>
      <c r="HN524" t="s">
        <v>3</v>
      </c>
      <c r="HO524" t="s">
        <v>3</v>
      </c>
      <c r="HP524" t="s">
        <v>3</v>
      </c>
      <c r="HQ524" t="s">
        <v>3</v>
      </c>
      <c r="IK524">
        <v>0</v>
      </c>
    </row>
    <row r="525" spans="1:245" x14ac:dyDescent="0.2">
      <c r="A525">
        <v>17</v>
      </c>
      <c r="B525">
        <v>1</v>
      </c>
      <c r="D525">
        <f>ROW(EtalonRes!A319)</f>
        <v>319</v>
      </c>
      <c r="E525" t="s">
        <v>404</v>
      </c>
      <c r="F525" t="s">
        <v>405</v>
      </c>
      <c r="G525" t="s">
        <v>406</v>
      </c>
      <c r="H525" t="s">
        <v>33</v>
      </c>
      <c r="I525">
        <v>626</v>
      </c>
      <c r="J525">
        <v>0</v>
      </c>
      <c r="K525">
        <v>626</v>
      </c>
      <c r="O525">
        <f t="shared" si="345"/>
        <v>169902.66</v>
      </c>
      <c r="P525">
        <f t="shared" si="346"/>
        <v>982.82</v>
      </c>
      <c r="Q525">
        <f t="shared" si="347"/>
        <v>0</v>
      </c>
      <c r="R525">
        <f t="shared" si="348"/>
        <v>0</v>
      </c>
      <c r="S525">
        <f t="shared" si="349"/>
        <v>168919.84</v>
      </c>
      <c r="T525">
        <f t="shared" si="350"/>
        <v>0</v>
      </c>
      <c r="U525">
        <f t="shared" si="351"/>
        <v>300.47999999999996</v>
      </c>
      <c r="V525">
        <f t="shared" si="352"/>
        <v>0</v>
      </c>
      <c r="W525">
        <f t="shared" si="353"/>
        <v>0</v>
      </c>
      <c r="X525">
        <f t="shared" si="354"/>
        <v>118243.89</v>
      </c>
      <c r="Y525">
        <f t="shared" si="355"/>
        <v>16891.98</v>
      </c>
      <c r="AA525">
        <v>1470944657</v>
      </c>
      <c r="AB525">
        <f t="shared" si="356"/>
        <v>271.41000000000003</v>
      </c>
      <c r="AC525">
        <f>ROUND((ES525),6)</f>
        <v>1.57</v>
      </c>
      <c r="AD525">
        <f>ROUND((((ET525)-(EU525))+AE525),6)</f>
        <v>0</v>
      </c>
      <c r="AE525">
        <f>ROUND((EU525),6)</f>
        <v>0</v>
      </c>
      <c r="AF525">
        <f>ROUND((EV525),6)</f>
        <v>269.83999999999997</v>
      </c>
      <c r="AG525">
        <f t="shared" si="357"/>
        <v>0</v>
      </c>
      <c r="AH525">
        <f>(EW525)</f>
        <v>0.48</v>
      </c>
      <c r="AI525">
        <f>(EX525)</f>
        <v>0</v>
      </c>
      <c r="AJ525">
        <f t="shared" si="358"/>
        <v>0</v>
      </c>
      <c r="AK525">
        <v>271.41000000000003</v>
      </c>
      <c r="AL525">
        <v>1.57</v>
      </c>
      <c r="AM525">
        <v>0</v>
      </c>
      <c r="AN525">
        <v>0</v>
      </c>
      <c r="AO525">
        <v>269.83999999999997</v>
      </c>
      <c r="AP525">
        <v>0</v>
      </c>
      <c r="AQ525">
        <v>0.48</v>
      </c>
      <c r="AR525">
        <v>0</v>
      </c>
      <c r="AS525">
        <v>0</v>
      </c>
      <c r="AT525">
        <v>70</v>
      </c>
      <c r="AU525">
        <v>10</v>
      </c>
      <c r="AV525">
        <v>1</v>
      </c>
      <c r="AW525">
        <v>1</v>
      </c>
      <c r="AZ525">
        <v>1</v>
      </c>
      <c r="BA525">
        <v>1</v>
      </c>
      <c r="BB525">
        <v>1</v>
      </c>
      <c r="BC525">
        <v>1</v>
      </c>
      <c r="BD525" t="s">
        <v>3</v>
      </c>
      <c r="BE525" t="s">
        <v>3</v>
      </c>
      <c r="BF525" t="s">
        <v>3</v>
      </c>
      <c r="BG525" t="s">
        <v>3</v>
      </c>
      <c r="BH525">
        <v>0</v>
      </c>
      <c r="BI525">
        <v>4</v>
      </c>
      <c r="BJ525" t="s">
        <v>407</v>
      </c>
      <c r="BM525">
        <v>0</v>
      </c>
      <c r="BN525">
        <v>0</v>
      </c>
      <c r="BO525" t="s">
        <v>3</v>
      </c>
      <c r="BP525">
        <v>0</v>
      </c>
      <c r="BQ525">
        <v>1</v>
      </c>
      <c r="BR525">
        <v>0</v>
      </c>
      <c r="BS525">
        <v>1</v>
      </c>
      <c r="BT525">
        <v>1</v>
      </c>
      <c r="BU525">
        <v>1</v>
      </c>
      <c r="BV525">
        <v>1</v>
      </c>
      <c r="BW525">
        <v>1</v>
      </c>
      <c r="BX525">
        <v>1</v>
      </c>
      <c r="BY525" t="s">
        <v>3</v>
      </c>
      <c r="BZ525">
        <v>70</v>
      </c>
      <c r="CA525">
        <v>10</v>
      </c>
      <c r="CB525" t="s">
        <v>3</v>
      </c>
      <c r="CE525">
        <v>0</v>
      </c>
      <c r="CF525">
        <v>0</v>
      </c>
      <c r="CG525">
        <v>0</v>
      </c>
      <c r="CM525">
        <v>0</v>
      </c>
      <c r="CN525" t="s">
        <v>3</v>
      </c>
      <c r="CO525">
        <v>0</v>
      </c>
      <c r="CP525">
        <f t="shared" si="359"/>
        <v>169902.66</v>
      </c>
      <c r="CQ525">
        <f t="shared" si="360"/>
        <v>1.57</v>
      </c>
      <c r="CR525">
        <f>((((ET525)*BB525-(EU525)*BS525)+AE525*BS525)*AV525)</f>
        <v>0</v>
      </c>
      <c r="CS525">
        <f t="shared" si="361"/>
        <v>0</v>
      </c>
      <c r="CT525">
        <f t="shared" si="362"/>
        <v>269.83999999999997</v>
      </c>
      <c r="CU525">
        <f t="shared" si="363"/>
        <v>0</v>
      </c>
      <c r="CV525">
        <f t="shared" si="364"/>
        <v>0.48</v>
      </c>
      <c r="CW525">
        <f t="shared" si="365"/>
        <v>0</v>
      </c>
      <c r="CX525">
        <f t="shared" si="366"/>
        <v>0</v>
      </c>
      <c r="CY525">
        <f t="shared" si="367"/>
        <v>118243.88799999999</v>
      </c>
      <c r="CZ525">
        <f t="shared" si="368"/>
        <v>16891.984</v>
      </c>
      <c r="DC525" t="s">
        <v>3</v>
      </c>
      <c r="DD525" t="s">
        <v>3</v>
      </c>
      <c r="DE525" t="s">
        <v>3</v>
      </c>
      <c r="DF525" t="s">
        <v>3</v>
      </c>
      <c r="DG525" t="s">
        <v>3</v>
      </c>
      <c r="DH525" t="s">
        <v>3</v>
      </c>
      <c r="DI525" t="s">
        <v>3</v>
      </c>
      <c r="DJ525" t="s">
        <v>3</v>
      </c>
      <c r="DK525" t="s">
        <v>3</v>
      </c>
      <c r="DL525" t="s">
        <v>3</v>
      </c>
      <c r="DM525" t="s">
        <v>3</v>
      </c>
      <c r="DN525">
        <v>0</v>
      </c>
      <c r="DO525">
        <v>0</v>
      </c>
      <c r="DP525">
        <v>1</v>
      </c>
      <c r="DQ525">
        <v>1</v>
      </c>
      <c r="DU525">
        <v>16987630</v>
      </c>
      <c r="DV525" t="s">
        <v>33</v>
      </c>
      <c r="DW525" t="s">
        <v>33</v>
      </c>
      <c r="DX525">
        <v>1</v>
      </c>
      <c r="DZ525" t="s">
        <v>3</v>
      </c>
      <c r="EA525" t="s">
        <v>3</v>
      </c>
      <c r="EB525" t="s">
        <v>3</v>
      </c>
      <c r="EC525" t="s">
        <v>3</v>
      </c>
      <c r="EE525">
        <v>1441815344</v>
      </c>
      <c r="EF525">
        <v>1</v>
      </c>
      <c r="EG525" t="s">
        <v>21</v>
      </c>
      <c r="EH525">
        <v>0</v>
      </c>
      <c r="EI525" t="s">
        <v>3</v>
      </c>
      <c r="EJ525">
        <v>4</v>
      </c>
      <c r="EK525">
        <v>0</v>
      </c>
      <c r="EL525" t="s">
        <v>22</v>
      </c>
      <c r="EM525" t="s">
        <v>23</v>
      </c>
      <c r="EO525" t="s">
        <v>3</v>
      </c>
      <c r="EQ525">
        <v>0</v>
      </c>
      <c r="ER525">
        <v>271.41000000000003</v>
      </c>
      <c r="ES525">
        <v>1.57</v>
      </c>
      <c r="ET525">
        <v>0</v>
      </c>
      <c r="EU525">
        <v>0</v>
      </c>
      <c r="EV525">
        <v>269.83999999999997</v>
      </c>
      <c r="EW525">
        <v>0.48</v>
      </c>
      <c r="EX525">
        <v>0</v>
      </c>
      <c r="EY525">
        <v>0</v>
      </c>
      <c r="FQ525">
        <v>0</v>
      </c>
      <c r="FR525">
        <f t="shared" si="369"/>
        <v>0</v>
      </c>
      <c r="FS525">
        <v>0</v>
      </c>
      <c r="FX525">
        <v>70</v>
      </c>
      <c r="FY525">
        <v>10</v>
      </c>
      <c r="GA525" t="s">
        <v>3</v>
      </c>
      <c r="GD525">
        <v>0</v>
      </c>
      <c r="GF525">
        <v>775284010</v>
      </c>
      <c r="GG525">
        <v>2</v>
      </c>
      <c r="GH525">
        <v>1</v>
      </c>
      <c r="GI525">
        <v>-2</v>
      </c>
      <c r="GJ525">
        <v>0</v>
      </c>
      <c r="GK525">
        <f>ROUND(R525*(R12)/100,2)</f>
        <v>0</v>
      </c>
      <c r="GL525">
        <f t="shared" si="370"/>
        <v>0</v>
      </c>
      <c r="GM525">
        <f t="shared" si="371"/>
        <v>305038.53000000003</v>
      </c>
      <c r="GN525">
        <f t="shared" si="372"/>
        <v>0</v>
      </c>
      <c r="GO525">
        <f t="shared" si="373"/>
        <v>0</v>
      </c>
      <c r="GP525">
        <f t="shared" si="374"/>
        <v>305038.53000000003</v>
      </c>
      <c r="GR525">
        <v>0</v>
      </c>
      <c r="GS525">
        <v>3</v>
      </c>
      <c r="GT525">
        <v>0</v>
      </c>
      <c r="GU525" t="s">
        <v>3</v>
      </c>
      <c r="GV525">
        <f t="shared" si="375"/>
        <v>0</v>
      </c>
      <c r="GW525">
        <v>1</v>
      </c>
      <c r="GX525">
        <f t="shared" si="376"/>
        <v>0</v>
      </c>
      <c r="HA525">
        <v>0</v>
      </c>
      <c r="HB525">
        <v>0</v>
      </c>
      <c r="HC525">
        <f t="shared" si="377"/>
        <v>0</v>
      </c>
      <c r="HE525" t="s">
        <v>3</v>
      </c>
      <c r="HF525" t="s">
        <v>3</v>
      </c>
      <c r="HM525" t="s">
        <v>3</v>
      </c>
      <c r="HN525" t="s">
        <v>3</v>
      </c>
      <c r="HO525" t="s">
        <v>3</v>
      </c>
      <c r="HP525" t="s">
        <v>3</v>
      </c>
      <c r="HQ525" t="s">
        <v>3</v>
      </c>
      <c r="IK525">
        <v>0</v>
      </c>
    </row>
    <row r="526" spans="1:245" x14ac:dyDescent="0.2">
      <c r="A526">
        <v>17</v>
      </c>
      <c r="B526">
        <v>1</v>
      </c>
      <c r="D526">
        <f>ROW(EtalonRes!A322)</f>
        <v>322</v>
      </c>
      <c r="E526" t="s">
        <v>408</v>
      </c>
      <c r="F526" t="s">
        <v>409</v>
      </c>
      <c r="G526" t="s">
        <v>410</v>
      </c>
      <c r="H526" t="s">
        <v>58</v>
      </c>
      <c r="I526">
        <f>ROUND((74)/100,9)</f>
        <v>0.74</v>
      </c>
      <c r="J526">
        <v>0</v>
      </c>
      <c r="K526">
        <f>ROUND((74)/100,9)</f>
        <v>0.74</v>
      </c>
      <c r="O526">
        <f t="shared" si="345"/>
        <v>12209.82</v>
      </c>
      <c r="P526">
        <f t="shared" si="346"/>
        <v>2.78</v>
      </c>
      <c r="Q526">
        <f t="shared" si="347"/>
        <v>2699.85</v>
      </c>
      <c r="R526">
        <f t="shared" si="348"/>
        <v>1711.89</v>
      </c>
      <c r="S526">
        <f t="shared" si="349"/>
        <v>9507.19</v>
      </c>
      <c r="T526">
        <f t="shared" si="350"/>
        <v>0</v>
      </c>
      <c r="U526">
        <f t="shared" si="351"/>
        <v>17.759999999999998</v>
      </c>
      <c r="V526">
        <f t="shared" si="352"/>
        <v>0</v>
      </c>
      <c r="W526">
        <f t="shared" si="353"/>
        <v>0</v>
      </c>
      <c r="X526">
        <f t="shared" si="354"/>
        <v>6655.03</v>
      </c>
      <c r="Y526">
        <f t="shared" si="355"/>
        <v>950.72</v>
      </c>
      <c r="AA526">
        <v>1470944657</v>
      </c>
      <c r="AB526">
        <f t="shared" si="356"/>
        <v>16499.759999999998</v>
      </c>
      <c r="AC526">
        <f>ROUND(((ES526*4)),6)</f>
        <v>3.76</v>
      </c>
      <c r="AD526">
        <f>ROUND(((((ET526*4))-((EU526*4)))+AE526),6)</f>
        <v>3648.44</v>
      </c>
      <c r="AE526">
        <f>ROUND(((EU526*4)),6)</f>
        <v>2313.36</v>
      </c>
      <c r="AF526">
        <f>ROUND(((EV526*4)),6)</f>
        <v>12847.56</v>
      </c>
      <c r="AG526">
        <f t="shared" si="357"/>
        <v>0</v>
      </c>
      <c r="AH526">
        <f>((EW526*4))</f>
        <v>24</v>
      </c>
      <c r="AI526">
        <f>((EX526*4))</f>
        <v>0</v>
      </c>
      <c r="AJ526">
        <f t="shared" si="358"/>
        <v>0</v>
      </c>
      <c r="AK526">
        <v>4124.9399999999996</v>
      </c>
      <c r="AL526">
        <v>0.94</v>
      </c>
      <c r="AM526">
        <v>912.11</v>
      </c>
      <c r="AN526">
        <v>578.34</v>
      </c>
      <c r="AO526">
        <v>3211.89</v>
      </c>
      <c r="AP526">
        <v>0</v>
      </c>
      <c r="AQ526">
        <v>6</v>
      </c>
      <c r="AR526">
        <v>0</v>
      </c>
      <c r="AS526">
        <v>0</v>
      </c>
      <c r="AT526">
        <v>70</v>
      </c>
      <c r="AU526">
        <v>10</v>
      </c>
      <c r="AV526">
        <v>1</v>
      </c>
      <c r="AW526">
        <v>1</v>
      </c>
      <c r="AZ526">
        <v>1</v>
      </c>
      <c r="BA526">
        <v>1</v>
      </c>
      <c r="BB526">
        <v>1</v>
      </c>
      <c r="BC526">
        <v>1</v>
      </c>
      <c r="BD526" t="s">
        <v>3</v>
      </c>
      <c r="BE526" t="s">
        <v>3</v>
      </c>
      <c r="BF526" t="s">
        <v>3</v>
      </c>
      <c r="BG526" t="s">
        <v>3</v>
      </c>
      <c r="BH526">
        <v>0</v>
      </c>
      <c r="BI526">
        <v>4</v>
      </c>
      <c r="BJ526" t="s">
        <v>411</v>
      </c>
      <c r="BM526">
        <v>0</v>
      </c>
      <c r="BN526">
        <v>0</v>
      </c>
      <c r="BO526" t="s">
        <v>3</v>
      </c>
      <c r="BP526">
        <v>0</v>
      </c>
      <c r="BQ526">
        <v>1</v>
      </c>
      <c r="BR526">
        <v>0</v>
      </c>
      <c r="BS526">
        <v>1</v>
      </c>
      <c r="BT526">
        <v>1</v>
      </c>
      <c r="BU526">
        <v>1</v>
      </c>
      <c r="BV526">
        <v>1</v>
      </c>
      <c r="BW526">
        <v>1</v>
      </c>
      <c r="BX526">
        <v>1</v>
      </c>
      <c r="BY526" t="s">
        <v>3</v>
      </c>
      <c r="BZ526">
        <v>70</v>
      </c>
      <c r="CA526">
        <v>10</v>
      </c>
      <c r="CB526" t="s">
        <v>3</v>
      </c>
      <c r="CE526">
        <v>0</v>
      </c>
      <c r="CF526">
        <v>0</v>
      </c>
      <c r="CG526">
        <v>0</v>
      </c>
      <c r="CM526">
        <v>0</v>
      </c>
      <c r="CN526" t="s">
        <v>3</v>
      </c>
      <c r="CO526">
        <v>0</v>
      </c>
      <c r="CP526">
        <f t="shared" si="359"/>
        <v>12209.82</v>
      </c>
      <c r="CQ526">
        <f t="shared" si="360"/>
        <v>3.76</v>
      </c>
      <c r="CR526">
        <f>(((((ET526*4))*BB526-((EU526*4))*BS526)+AE526*BS526)*AV526)</f>
        <v>3648.44</v>
      </c>
      <c r="CS526">
        <f t="shared" si="361"/>
        <v>2313.36</v>
      </c>
      <c r="CT526">
        <f t="shared" si="362"/>
        <v>12847.56</v>
      </c>
      <c r="CU526">
        <f t="shared" si="363"/>
        <v>0</v>
      </c>
      <c r="CV526">
        <f t="shared" si="364"/>
        <v>24</v>
      </c>
      <c r="CW526">
        <f t="shared" si="365"/>
        <v>0</v>
      </c>
      <c r="CX526">
        <f t="shared" si="366"/>
        <v>0</v>
      </c>
      <c r="CY526">
        <f t="shared" si="367"/>
        <v>6655.0330000000004</v>
      </c>
      <c r="CZ526">
        <f t="shared" si="368"/>
        <v>950.71900000000005</v>
      </c>
      <c r="DC526" t="s">
        <v>3</v>
      </c>
      <c r="DD526" t="s">
        <v>20</v>
      </c>
      <c r="DE526" t="s">
        <v>20</v>
      </c>
      <c r="DF526" t="s">
        <v>20</v>
      </c>
      <c r="DG526" t="s">
        <v>20</v>
      </c>
      <c r="DH526" t="s">
        <v>3</v>
      </c>
      <c r="DI526" t="s">
        <v>20</v>
      </c>
      <c r="DJ526" t="s">
        <v>20</v>
      </c>
      <c r="DK526" t="s">
        <v>3</v>
      </c>
      <c r="DL526" t="s">
        <v>3</v>
      </c>
      <c r="DM526" t="s">
        <v>3</v>
      </c>
      <c r="DN526">
        <v>0</v>
      </c>
      <c r="DO526">
        <v>0</v>
      </c>
      <c r="DP526">
        <v>1</v>
      </c>
      <c r="DQ526">
        <v>1</v>
      </c>
      <c r="DU526">
        <v>16987630</v>
      </c>
      <c r="DV526" t="s">
        <v>58</v>
      </c>
      <c r="DW526" t="s">
        <v>58</v>
      </c>
      <c r="DX526">
        <v>100</v>
      </c>
      <c r="DZ526" t="s">
        <v>3</v>
      </c>
      <c r="EA526" t="s">
        <v>3</v>
      </c>
      <c r="EB526" t="s">
        <v>3</v>
      </c>
      <c r="EC526" t="s">
        <v>3</v>
      </c>
      <c r="EE526">
        <v>1441815344</v>
      </c>
      <c r="EF526">
        <v>1</v>
      </c>
      <c r="EG526" t="s">
        <v>21</v>
      </c>
      <c r="EH526">
        <v>0</v>
      </c>
      <c r="EI526" t="s">
        <v>3</v>
      </c>
      <c r="EJ526">
        <v>4</v>
      </c>
      <c r="EK526">
        <v>0</v>
      </c>
      <c r="EL526" t="s">
        <v>22</v>
      </c>
      <c r="EM526" t="s">
        <v>23</v>
      </c>
      <c r="EO526" t="s">
        <v>3</v>
      </c>
      <c r="EQ526">
        <v>0</v>
      </c>
      <c r="ER526">
        <v>4124.9399999999996</v>
      </c>
      <c r="ES526">
        <v>0.94</v>
      </c>
      <c r="ET526">
        <v>912.11</v>
      </c>
      <c r="EU526">
        <v>578.34</v>
      </c>
      <c r="EV526">
        <v>3211.89</v>
      </c>
      <c r="EW526">
        <v>6</v>
      </c>
      <c r="EX526">
        <v>0</v>
      </c>
      <c r="EY526">
        <v>0</v>
      </c>
      <c r="FQ526">
        <v>0</v>
      </c>
      <c r="FR526">
        <f t="shared" si="369"/>
        <v>0</v>
      </c>
      <c r="FS526">
        <v>0</v>
      </c>
      <c r="FX526">
        <v>70</v>
      </c>
      <c r="FY526">
        <v>10</v>
      </c>
      <c r="GA526" t="s">
        <v>3</v>
      </c>
      <c r="GD526">
        <v>0</v>
      </c>
      <c r="GF526">
        <v>-121747724</v>
      </c>
      <c r="GG526">
        <v>2</v>
      </c>
      <c r="GH526">
        <v>1</v>
      </c>
      <c r="GI526">
        <v>-2</v>
      </c>
      <c r="GJ526">
        <v>0</v>
      </c>
      <c r="GK526">
        <f>ROUND(R526*(R12)/100,2)</f>
        <v>1848.84</v>
      </c>
      <c r="GL526">
        <f t="shared" si="370"/>
        <v>0</v>
      </c>
      <c r="GM526">
        <f t="shared" si="371"/>
        <v>21664.41</v>
      </c>
      <c r="GN526">
        <f t="shared" si="372"/>
        <v>0</v>
      </c>
      <c r="GO526">
        <f t="shared" si="373"/>
        <v>0</v>
      </c>
      <c r="GP526">
        <f t="shared" si="374"/>
        <v>21664.41</v>
      </c>
      <c r="GR526">
        <v>0</v>
      </c>
      <c r="GS526">
        <v>3</v>
      </c>
      <c r="GT526">
        <v>0</v>
      </c>
      <c r="GU526" t="s">
        <v>3</v>
      </c>
      <c r="GV526">
        <f t="shared" si="375"/>
        <v>0</v>
      </c>
      <c r="GW526">
        <v>1</v>
      </c>
      <c r="GX526">
        <f t="shared" si="376"/>
        <v>0</v>
      </c>
      <c r="HA526">
        <v>0</v>
      </c>
      <c r="HB526">
        <v>0</v>
      </c>
      <c r="HC526">
        <f t="shared" si="377"/>
        <v>0</v>
      </c>
      <c r="HE526" t="s">
        <v>3</v>
      </c>
      <c r="HF526" t="s">
        <v>3</v>
      </c>
      <c r="HM526" t="s">
        <v>3</v>
      </c>
      <c r="HN526" t="s">
        <v>3</v>
      </c>
      <c r="HO526" t="s">
        <v>3</v>
      </c>
      <c r="HP526" t="s">
        <v>3</v>
      </c>
      <c r="HQ526" t="s">
        <v>3</v>
      </c>
      <c r="IK526">
        <v>0</v>
      </c>
    </row>
    <row r="527" spans="1:245" x14ac:dyDescent="0.2">
      <c r="A527">
        <v>17</v>
      </c>
      <c r="B527">
        <v>1</v>
      </c>
      <c r="D527">
        <f>ROW(EtalonRes!A327)</f>
        <v>327</v>
      </c>
      <c r="E527" t="s">
        <v>412</v>
      </c>
      <c r="F527" t="s">
        <v>413</v>
      </c>
      <c r="G527" t="s">
        <v>414</v>
      </c>
      <c r="H527" t="s">
        <v>33</v>
      </c>
      <c r="I527">
        <v>180</v>
      </c>
      <c r="J527">
        <v>0</v>
      </c>
      <c r="K527">
        <v>180</v>
      </c>
      <c r="O527">
        <f t="shared" si="345"/>
        <v>338068.8</v>
      </c>
      <c r="P527">
        <f t="shared" si="346"/>
        <v>4624.2</v>
      </c>
      <c r="Q527">
        <f t="shared" si="347"/>
        <v>0</v>
      </c>
      <c r="R527">
        <f t="shared" si="348"/>
        <v>0</v>
      </c>
      <c r="S527">
        <f t="shared" si="349"/>
        <v>333444.59999999998</v>
      </c>
      <c r="T527">
        <f t="shared" si="350"/>
        <v>0</v>
      </c>
      <c r="U527">
        <f t="shared" si="351"/>
        <v>540</v>
      </c>
      <c r="V527">
        <f t="shared" si="352"/>
        <v>0</v>
      </c>
      <c r="W527">
        <f t="shared" si="353"/>
        <v>0</v>
      </c>
      <c r="X527">
        <f t="shared" si="354"/>
        <v>233411.22</v>
      </c>
      <c r="Y527">
        <f t="shared" si="355"/>
        <v>33344.46</v>
      </c>
      <c r="AA527">
        <v>1470944657</v>
      </c>
      <c r="AB527">
        <f t="shared" si="356"/>
        <v>1878.16</v>
      </c>
      <c r="AC527">
        <f>ROUND((ES527),6)</f>
        <v>25.69</v>
      </c>
      <c r="AD527">
        <f>ROUND((((ET527)-(EU527))+AE527),6)</f>
        <v>0</v>
      </c>
      <c r="AE527">
        <f t="shared" ref="AE527:AF529" si="380">ROUND((EU527),6)</f>
        <v>0</v>
      </c>
      <c r="AF527">
        <f t="shared" si="380"/>
        <v>1852.47</v>
      </c>
      <c r="AG527">
        <f t="shared" si="357"/>
        <v>0</v>
      </c>
      <c r="AH527">
        <f t="shared" ref="AH527:AI529" si="381">(EW527)</f>
        <v>3</v>
      </c>
      <c r="AI527">
        <f t="shared" si="381"/>
        <v>0</v>
      </c>
      <c r="AJ527">
        <f t="shared" si="358"/>
        <v>0</v>
      </c>
      <c r="AK527">
        <v>1878.16</v>
      </c>
      <c r="AL527">
        <v>25.69</v>
      </c>
      <c r="AM527">
        <v>0</v>
      </c>
      <c r="AN527">
        <v>0</v>
      </c>
      <c r="AO527">
        <v>1852.47</v>
      </c>
      <c r="AP527">
        <v>0</v>
      </c>
      <c r="AQ527">
        <v>3</v>
      </c>
      <c r="AR527">
        <v>0</v>
      </c>
      <c r="AS527">
        <v>0</v>
      </c>
      <c r="AT527">
        <v>70</v>
      </c>
      <c r="AU527">
        <v>10</v>
      </c>
      <c r="AV527">
        <v>1</v>
      </c>
      <c r="AW527">
        <v>1</v>
      </c>
      <c r="AZ527">
        <v>1</v>
      </c>
      <c r="BA527">
        <v>1</v>
      </c>
      <c r="BB527">
        <v>1</v>
      </c>
      <c r="BC527">
        <v>1</v>
      </c>
      <c r="BD527" t="s">
        <v>3</v>
      </c>
      <c r="BE527" t="s">
        <v>3</v>
      </c>
      <c r="BF527" t="s">
        <v>3</v>
      </c>
      <c r="BG527" t="s">
        <v>3</v>
      </c>
      <c r="BH527">
        <v>0</v>
      </c>
      <c r="BI527">
        <v>4</v>
      </c>
      <c r="BJ527" t="s">
        <v>415</v>
      </c>
      <c r="BM527">
        <v>0</v>
      </c>
      <c r="BN527">
        <v>0</v>
      </c>
      <c r="BO527" t="s">
        <v>3</v>
      </c>
      <c r="BP527">
        <v>0</v>
      </c>
      <c r="BQ527">
        <v>1</v>
      </c>
      <c r="BR527">
        <v>0</v>
      </c>
      <c r="BS527">
        <v>1</v>
      </c>
      <c r="BT527">
        <v>1</v>
      </c>
      <c r="BU527">
        <v>1</v>
      </c>
      <c r="BV527">
        <v>1</v>
      </c>
      <c r="BW527">
        <v>1</v>
      </c>
      <c r="BX527">
        <v>1</v>
      </c>
      <c r="BY527" t="s">
        <v>3</v>
      </c>
      <c r="BZ527">
        <v>70</v>
      </c>
      <c r="CA527">
        <v>10</v>
      </c>
      <c r="CB527" t="s">
        <v>3</v>
      </c>
      <c r="CE527">
        <v>0</v>
      </c>
      <c r="CF527">
        <v>0</v>
      </c>
      <c r="CG527">
        <v>0</v>
      </c>
      <c r="CM527">
        <v>0</v>
      </c>
      <c r="CN527" t="s">
        <v>3</v>
      </c>
      <c r="CO527">
        <v>0</v>
      </c>
      <c r="CP527">
        <f t="shared" si="359"/>
        <v>338068.8</v>
      </c>
      <c r="CQ527">
        <f t="shared" si="360"/>
        <v>25.69</v>
      </c>
      <c r="CR527">
        <f>((((ET527)*BB527-(EU527)*BS527)+AE527*BS527)*AV527)</f>
        <v>0</v>
      </c>
      <c r="CS527">
        <f t="shared" si="361"/>
        <v>0</v>
      </c>
      <c r="CT527">
        <f t="shared" si="362"/>
        <v>1852.47</v>
      </c>
      <c r="CU527">
        <f t="shared" si="363"/>
        <v>0</v>
      </c>
      <c r="CV527">
        <f t="shared" si="364"/>
        <v>3</v>
      </c>
      <c r="CW527">
        <f t="shared" si="365"/>
        <v>0</v>
      </c>
      <c r="CX527">
        <f t="shared" si="366"/>
        <v>0</v>
      </c>
      <c r="CY527">
        <f t="shared" si="367"/>
        <v>233411.22</v>
      </c>
      <c r="CZ527">
        <f t="shared" si="368"/>
        <v>33344.46</v>
      </c>
      <c r="DC527" t="s">
        <v>3</v>
      </c>
      <c r="DD527" t="s">
        <v>3</v>
      </c>
      <c r="DE527" t="s">
        <v>3</v>
      </c>
      <c r="DF527" t="s">
        <v>3</v>
      </c>
      <c r="DG527" t="s">
        <v>3</v>
      </c>
      <c r="DH527" t="s">
        <v>3</v>
      </c>
      <c r="DI527" t="s">
        <v>3</v>
      </c>
      <c r="DJ527" t="s">
        <v>3</v>
      </c>
      <c r="DK527" t="s">
        <v>3</v>
      </c>
      <c r="DL527" t="s">
        <v>3</v>
      </c>
      <c r="DM527" t="s">
        <v>3</v>
      </c>
      <c r="DN527">
        <v>0</v>
      </c>
      <c r="DO527">
        <v>0</v>
      </c>
      <c r="DP527">
        <v>1</v>
      </c>
      <c r="DQ527">
        <v>1</v>
      </c>
      <c r="DU527">
        <v>16987630</v>
      </c>
      <c r="DV527" t="s">
        <v>33</v>
      </c>
      <c r="DW527" t="s">
        <v>33</v>
      </c>
      <c r="DX527">
        <v>1</v>
      </c>
      <c r="DZ527" t="s">
        <v>3</v>
      </c>
      <c r="EA527" t="s">
        <v>3</v>
      </c>
      <c r="EB527" t="s">
        <v>3</v>
      </c>
      <c r="EC527" t="s">
        <v>3</v>
      </c>
      <c r="EE527">
        <v>1441815344</v>
      </c>
      <c r="EF527">
        <v>1</v>
      </c>
      <c r="EG527" t="s">
        <v>21</v>
      </c>
      <c r="EH527">
        <v>0</v>
      </c>
      <c r="EI527" t="s">
        <v>3</v>
      </c>
      <c r="EJ527">
        <v>4</v>
      </c>
      <c r="EK527">
        <v>0</v>
      </c>
      <c r="EL527" t="s">
        <v>22</v>
      </c>
      <c r="EM527" t="s">
        <v>23</v>
      </c>
      <c r="EO527" t="s">
        <v>3</v>
      </c>
      <c r="EQ527">
        <v>0</v>
      </c>
      <c r="ER527">
        <v>1878.16</v>
      </c>
      <c r="ES527">
        <v>25.69</v>
      </c>
      <c r="ET527">
        <v>0</v>
      </c>
      <c r="EU527">
        <v>0</v>
      </c>
      <c r="EV527">
        <v>1852.47</v>
      </c>
      <c r="EW527">
        <v>3</v>
      </c>
      <c r="EX527">
        <v>0</v>
      </c>
      <c r="EY527">
        <v>0</v>
      </c>
      <c r="FQ527">
        <v>0</v>
      </c>
      <c r="FR527">
        <f t="shared" si="369"/>
        <v>0</v>
      </c>
      <c r="FS527">
        <v>0</v>
      </c>
      <c r="FX527">
        <v>70</v>
      </c>
      <c r="FY527">
        <v>10</v>
      </c>
      <c r="GA527" t="s">
        <v>3</v>
      </c>
      <c r="GD527">
        <v>0</v>
      </c>
      <c r="GF527">
        <v>-18339376</v>
      </c>
      <c r="GG527">
        <v>2</v>
      </c>
      <c r="GH527">
        <v>1</v>
      </c>
      <c r="GI527">
        <v>-2</v>
      </c>
      <c r="GJ527">
        <v>0</v>
      </c>
      <c r="GK527">
        <f>ROUND(R527*(R12)/100,2)</f>
        <v>0</v>
      </c>
      <c r="GL527">
        <f t="shared" si="370"/>
        <v>0</v>
      </c>
      <c r="GM527">
        <f t="shared" si="371"/>
        <v>604824.48</v>
      </c>
      <c r="GN527">
        <f t="shared" si="372"/>
        <v>0</v>
      </c>
      <c r="GO527">
        <f t="shared" si="373"/>
        <v>0</v>
      </c>
      <c r="GP527">
        <f t="shared" si="374"/>
        <v>604824.48</v>
      </c>
      <c r="GR527">
        <v>0</v>
      </c>
      <c r="GS527">
        <v>3</v>
      </c>
      <c r="GT527">
        <v>0</v>
      </c>
      <c r="GU527" t="s">
        <v>3</v>
      </c>
      <c r="GV527">
        <f t="shared" si="375"/>
        <v>0</v>
      </c>
      <c r="GW527">
        <v>1</v>
      </c>
      <c r="GX527">
        <f t="shared" si="376"/>
        <v>0</v>
      </c>
      <c r="HA527">
        <v>0</v>
      </c>
      <c r="HB527">
        <v>0</v>
      </c>
      <c r="HC527">
        <f t="shared" si="377"/>
        <v>0</v>
      </c>
      <c r="HE527" t="s">
        <v>3</v>
      </c>
      <c r="HF527" t="s">
        <v>3</v>
      </c>
      <c r="HM527" t="s">
        <v>3</v>
      </c>
      <c r="HN527" t="s">
        <v>3</v>
      </c>
      <c r="HO527" t="s">
        <v>3</v>
      </c>
      <c r="HP527" t="s">
        <v>3</v>
      </c>
      <c r="HQ527" t="s">
        <v>3</v>
      </c>
      <c r="IK527">
        <v>0</v>
      </c>
    </row>
    <row r="528" spans="1:245" x14ac:dyDescent="0.2">
      <c r="A528">
        <v>17</v>
      </c>
      <c r="B528">
        <v>1</v>
      </c>
      <c r="D528">
        <f>ROW(EtalonRes!A329)</f>
        <v>329</v>
      </c>
      <c r="E528" t="s">
        <v>416</v>
      </c>
      <c r="F528" t="s">
        <v>417</v>
      </c>
      <c r="G528" t="s">
        <v>418</v>
      </c>
      <c r="H528" t="s">
        <v>18</v>
      </c>
      <c r="I528">
        <f>ROUND(4900*0.1/100,9)</f>
        <v>4.9000000000000004</v>
      </c>
      <c r="J528">
        <v>0</v>
      </c>
      <c r="K528">
        <f>ROUND(4900*0.1/100,9)</f>
        <v>4.9000000000000004</v>
      </c>
      <c r="O528">
        <f t="shared" si="345"/>
        <v>26340.74</v>
      </c>
      <c r="P528">
        <f t="shared" si="346"/>
        <v>110.3</v>
      </c>
      <c r="Q528">
        <f t="shared" si="347"/>
        <v>0</v>
      </c>
      <c r="R528">
        <f t="shared" si="348"/>
        <v>0</v>
      </c>
      <c r="S528">
        <f t="shared" si="349"/>
        <v>26230.44</v>
      </c>
      <c r="T528">
        <f t="shared" si="350"/>
        <v>0</v>
      </c>
      <c r="U528">
        <f t="shared" si="351"/>
        <v>49</v>
      </c>
      <c r="V528">
        <f t="shared" si="352"/>
        <v>0</v>
      </c>
      <c r="W528">
        <f t="shared" si="353"/>
        <v>0</v>
      </c>
      <c r="X528">
        <f t="shared" si="354"/>
        <v>18361.310000000001</v>
      </c>
      <c r="Y528">
        <f t="shared" si="355"/>
        <v>2623.04</v>
      </c>
      <c r="AA528">
        <v>1470944657</v>
      </c>
      <c r="AB528">
        <f t="shared" si="356"/>
        <v>5375.66</v>
      </c>
      <c r="AC528">
        <f>ROUND((ES528),6)</f>
        <v>22.51</v>
      </c>
      <c r="AD528">
        <f>ROUND((((ET528)-(EU528))+AE528),6)</f>
        <v>0</v>
      </c>
      <c r="AE528">
        <f t="shared" si="380"/>
        <v>0</v>
      </c>
      <c r="AF528">
        <f t="shared" si="380"/>
        <v>5353.15</v>
      </c>
      <c r="AG528">
        <f t="shared" si="357"/>
        <v>0</v>
      </c>
      <c r="AH528">
        <f t="shared" si="381"/>
        <v>10</v>
      </c>
      <c r="AI528">
        <f t="shared" si="381"/>
        <v>0</v>
      </c>
      <c r="AJ528">
        <f t="shared" si="358"/>
        <v>0</v>
      </c>
      <c r="AK528">
        <v>5375.66</v>
      </c>
      <c r="AL528">
        <v>22.51</v>
      </c>
      <c r="AM528">
        <v>0</v>
      </c>
      <c r="AN528">
        <v>0</v>
      </c>
      <c r="AO528">
        <v>5353.15</v>
      </c>
      <c r="AP528">
        <v>0</v>
      </c>
      <c r="AQ528">
        <v>10</v>
      </c>
      <c r="AR528">
        <v>0</v>
      </c>
      <c r="AS528">
        <v>0</v>
      </c>
      <c r="AT528">
        <v>70</v>
      </c>
      <c r="AU528">
        <v>10</v>
      </c>
      <c r="AV528">
        <v>1</v>
      </c>
      <c r="AW528">
        <v>1</v>
      </c>
      <c r="AZ528">
        <v>1</v>
      </c>
      <c r="BA528">
        <v>1</v>
      </c>
      <c r="BB528">
        <v>1</v>
      </c>
      <c r="BC528">
        <v>1</v>
      </c>
      <c r="BD528" t="s">
        <v>3</v>
      </c>
      <c r="BE528" t="s">
        <v>3</v>
      </c>
      <c r="BF528" t="s">
        <v>3</v>
      </c>
      <c r="BG528" t="s">
        <v>3</v>
      </c>
      <c r="BH528">
        <v>0</v>
      </c>
      <c r="BI528">
        <v>4</v>
      </c>
      <c r="BJ528" t="s">
        <v>419</v>
      </c>
      <c r="BM528">
        <v>0</v>
      </c>
      <c r="BN528">
        <v>0</v>
      </c>
      <c r="BO528" t="s">
        <v>3</v>
      </c>
      <c r="BP528">
        <v>0</v>
      </c>
      <c r="BQ528">
        <v>1</v>
      </c>
      <c r="BR528">
        <v>0</v>
      </c>
      <c r="BS528">
        <v>1</v>
      </c>
      <c r="BT528">
        <v>1</v>
      </c>
      <c r="BU528">
        <v>1</v>
      </c>
      <c r="BV528">
        <v>1</v>
      </c>
      <c r="BW528">
        <v>1</v>
      </c>
      <c r="BX528">
        <v>1</v>
      </c>
      <c r="BY528" t="s">
        <v>3</v>
      </c>
      <c r="BZ528">
        <v>70</v>
      </c>
      <c r="CA528">
        <v>10</v>
      </c>
      <c r="CB528" t="s">
        <v>3</v>
      </c>
      <c r="CE528">
        <v>0</v>
      </c>
      <c r="CF528">
        <v>0</v>
      </c>
      <c r="CG528">
        <v>0</v>
      </c>
      <c r="CM528">
        <v>0</v>
      </c>
      <c r="CN528" t="s">
        <v>3</v>
      </c>
      <c r="CO528">
        <v>0</v>
      </c>
      <c r="CP528">
        <f t="shared" si="359"/>
        <v>26340.739999999998</v>
      </c>
      <c r="CQ528">
        <f t="shared" si="360"/>
        <v>22.51</v>
      </c>
      <c r="CR528">
        <f>((((ET528)*BB528-(EU528)*BS528)+AE528*BS528)*AV528)</f>
        <v>0</v>
      </c>
      <c r="CS528">
        <f t="shared" si="361"/>
        <v>0</v>
      </c>
      <c r="CT528">
        <f t="shared" si="362"/>
        <v>5353.15</v>
      </c>
      <c r="CU528">
        <f t="shared" si="363"/>
        <v>0</v>
      </c>
      <c r="CV528">
        <f t="shared" si="364"/>
        <v>10</v>
      </c>
      <c r="CW528">
        <f t="shared" si="365"/>
        <v>0</v>
      </c>
      <c r="CX528">
        <f t="shared" si="366"/>
        <v>0</v>
      </c>
      <c r="CY528">
        <f t="shared" si="367"/>
        <v>18361.307999999997</v>
      </c>
      <c r="CZ528">
        <f t="shared" si="368"/>
        <v>2623.0439999999999</v>
      </c>
      <c r="DC528" t="s">
        <v>3</v>
      </c>
      <c r="DD528" t="s">
        <v>3</v>
      </c>
      <c r="DE528" t="s">
        <v>3</v>
      </c>
      <c r="DF528" t="s">
        <v>3</v>
      </c>
      <c r="DG528" t="s">
        <v>3</v>
      </c>
      <c r="DH528" t="s">
        <v>3</v>
      </c>
      <c r="DI528" t="s">
        <v>3</v>
      </c>
      <c r="DJ528" t="s">
        <v>3</v>
      </c>
      <c r="DK528" t="s">
        <v>3</v>
      </c>
      <c r="DL528" t="s">
        <v>3</v>
      </c>
      <c r="DM528" t="s">
        <v>3</v>
      </c>
      <c r="DN528">
        <v>0</v>
      </c>
      <c r="DO528">
        <v>0</v>
      </c>
      <c r="DP528">
        <v>1</v>
      </c>
      <c r="DQ528">
        <v>1</v>
      </c>
      <c r="DU528">
        <v>1003</v>
      </c>
      <c r="DV528" t="s">
        <v>18</v>
      </c>
      <c r="DW528" t="s">
        <v>18</v>
      </c>
      <c r="DX528">
        <v>100</v>
      </c>
      <c r="DZ528" t="s">
        <v>3</v>
      </c>
      <c r="EA528" t="s">
        <v>3</v>
      </c>
      <c r="EB528" t="s">
        <v>3</v>
      </c>
      <c r="EC528" t="s">
        <v>3</v>
      </c>
      <c r="EE528">
        <v>1441815344</v>
      </c>
      <c r="EF528">
        <v>1</v>
      </c>
      <c r="EG528" t="s">
        <v>21</v>
      </c>
      <c r="EH528">
        <v>0</v>
      </c>
      <c r="EI528" t="s">
        <v>3</v>
      </c>
      <c r="EJ528">
        <v>4</v>
      </c>
      <c r="EK528">
        <v>0</v>
      </c>
      <c r="EL528" t="s">
        <v>22</v>
      </c>
      <c r="EM528" t="s">
        <v>23</v>
      </c>
      <c r="EO528" t="s">
        <v>3</v>
      </c>
      <c r="EQ528">
        <v>0</v>
      </c>
      <c r="ER528">
        <v>5375.66</v>
      </c>
      <c r="ES528">
        <v>22.51</v>
      </c>
      <c r="ET528">
        <v>0</v>
      </c>
      <c r="EU528">
        <v>0</v>
      </c>
      <c r="EV528">
        <v>5353.15</v>
      </c>
      <c r="EW528">
        <v>10</v>
      </c>
      <c r="EX528">
        <v>0</v>
      </c>
      <c r="EY528">
        <v>0</v>
      </c>
      <c r="FQ528">
        <v>0</v>
      </c>
      <c r="FR528">
        <f t="shared" si="369"/>
        <v>0</v>
      </c>
      <c r="FS528">
        <v>0</v>
      </c>
      <c r="FX528">
        <v>70</v>
      </c>
      <c r="FY528">
        <v>10</v>
      </c>
      <c r="GA528" t="s">
        <v>3</v>
      </c>
      <c r="GD528">
        <v>0</v>
      </c>
      <c r="GF528">
        <v>409781007</v>
      </c>
      <c r="GG528">
        <v>2</v>
      </c>
      <c r="GH528">
        <v>1</v>
      </c>
      <c r="GI528">
        <v>-2</v>
      </c>
      <c r="GJ528">
        <v>0</v>
      </c>
      <c r="GK528">
        <f>ROUND(R528*(R12)/100,2)</f>
        <v>0</v>
      </c>
      <c r="GL528">
        <f t="shared" si="370"/>
        <v>0</v>
      </c>
      <c r="GM528">
        <f t="shared" si="371"/>
        <v>47325.09</v>
      </c>
      <c r="GN528">
        <f t="shared" si="372"/>
        <v>0</v>
      </c>
      <c r="GO528">
        <f t="shared" si="373"/>
        <v>0</v>
      </c>
      <c r="GP528">
        <f t="shared" si="374"/>
        <v>47325.09</v>
      </c>
      <c r="GR528">
        <v>0</v>
      </c>
      <c r="GS528">
        <v>3</v>
      </c>
      <c r="GT528">
        <v>0</v>
      </c>
      <c r="GU528" t="s">
        <v>3</v>
      </c>
      <c r="GV528">
        <f t="shared" si="375"/>
        <v>0</v>
      </c>
      <c r="GW528">
        <v>1</v>
      </c>
      <c r="GX528">
        <f t="shared" si="376"/>
        <v>0</v>
      </c>
      <c r="HA528">
        <v>0</v>
      </c>
      <c r="HB528">
        <v>0</v>
      </c>
      <c r="HC528">
        <f t="shared" si="377"/>
        <v>0</v>
      </c>
      <c r="HE528" t="s">
        <v>3</v>
      </c>
      <c r="HF528" t="s">
        <v>3</v>
      </c>
      <c r="HM528" t="s">
        <v>3</v>
      </c>
      <c r="HN528" t="s">
        <v>3</v>
      </c>
      <c r="HO528" t="s">
        <v>3</v>
      </c>
      <c r="HP528" t="s">
        <v>3</v>
      </c>
      <c r="HQ528" t="s">
        <v>3</v>
      </c>
      <c r="IK528">
        <v>0</v>
      </c>
    </row>
    <row r="529" spans="1:245" x14ac:dyDescent="0.2">
      <c r="A529">
        <v>17</v>
      </c>
      <c r="B529">
        <v>1</v>
      </c>
      <c r="D529">
        <f>ROW(EtalonRes!A330)</f>
        <v>330</v>
      </c>
      <c r="E529" t="s">
        <v>3</v>
      </c>
      <c r="F529" t="s">
        <v>420</v>
      </c>
      <c r="G529" t="s">
        <v>421</v>
      </c>
      <c r="H529" t="s">
        <v>18</v>
      </c>
      <c r="I529">
        <f>ROUND((4900)*0.1/100,9)</f>
        <v>4.9000000000000004</v>
      </c>
      <c r="J529">
        <v>0</v>
      </c>
      <c r="K529">
        <f>ROUND((4900)*0.1/100,9)</f>
        <v>4.9000000000000004</v>
      </c>
      <c r="O529">
        <f t="shared" si="345"/>
        <v>629.54999999999995</v>
      </c>
      <c r="P529">
        <f t="shared" si="346"/>
        <v>0</v>
      </c>
      <c r="Q529">
        <f t="shared" si="347"/>
        <v>0</v>
      </c>
      <c r="R529">
        <f t="shared" si="348"/>
        <v>0</v>
      </c>
      <c r="S529">
        <f t="shared" si="349"/>
        <v>629.54999999999995</v>
      </c>
      <c r="T529">
        <f t="shared" si="350"/>
        <v>0</v>
      </c>
      <c r="U529">
        <f t="shared" si="351"/>
        <v>1.1759999999999999</v>
      </c>
      <c r="V529">
        <f t="shared" si="352"/>
        <v>0</v>
      </c>
      <c r="W529">
        <f t="shared" si="353"/>
        <v>0</v>
      </c>
      <c r="X529">
        <f t="shared" si="354"/>
        <v>440.69</v>
      </c>
      <c r="Y529">
        <f t="shared" si="355"/>
        <v>62.96</v>
      </c>
      <c r="AA529">
        <v>-1</v>
      </c>
      <c r="AB529">
        <f t="shared" si="356"/>
        <v>128.47999999999999</v>
      </c>
      <c r="AC529">
        <f>ROUND((ES529),6)</f>
        <v>0</v>
      </c>
      <c r="AD529">
        <f>ROUND((((ET529)-(EU529))+AE529),6)</f>
        <v>0</v>
      </c>
      <c r="AE529">
        <f t="shared" si="380"/>
        <v>0</v>
      </c>
      <c r="AF529">
        <f t="shared" si="380"/>
        <v>128.47999999999999</v>
      </c>
      <c r="AG529">
        <f t="shared" si="357"/>
        <v>0</v>
      </c>
      <c r="AH529">
        <f t="shared" si="381"/>
        <v>0.24</v>
      </c>
      <c r="AI529">
        <f t="shared" si="381"/>
        <v>0</v>
      </c>
      <c r="AJ529">
        <f t="shared" si="358"/>
        <v>0</v>
      </c>
      <c r="AK529">
        <v>128.47999999999999</v>
      </c>
      <c r="AL529">
        <v>0</v>
      </c>
      <c r="AM529">
        <v>0</v>
      </c>
      <c r="AN529">
        <v>0</v>
      </c>
      <c r="AO529">
        <v>128.47999999999999</v>
      </c>
      <c r="AP529">
        <v>0</v>
      </c>
      <c r="AQ529">
        <v>0.24</v>
      </c>
      <c r="AR529">
        <v>0</v>
      </c>
      <c r="AS529">
        <v>0</v>
      </c>
      <c r="AT529">
        <v>70</v>
      </c>
      <c r="AU529">
        <v>10</v>
      </c>
      <c r="AV529">
        <v>1</v>
      </c>
      <c r="AW529">
        <v>1</v>
      </c>
      <c r="AZ529">
        <v>1</v>
      </c>
      <c r="BA529">
        <v>1</v>
      </c>
      <c r="BB529">
        <v>1</v>
      </c>
      <c r="BC529">
        <v>1</v>
      </c>
      <c r="BD529" t="s">
        <v>3</v>
      </c>
      <c r="BE529" t="s">
        <v>3</v>
      </c>
      <c r="BF529" t="s">
        <v>3</v>
      </c>
      <c r="BG529" t="s">
        <v>3</v>
      </c>
      <c r="BH529">
        <v>0</v>
      </c>
      <c r="BI529">
        <v>4</v>
      </c>
      <c r="BJ529" t="s">
        <v>422</v>
      </c>
      <c r="BM529">
        <v>0</v>
      </c>
      <c r="BN529">
        <v>0</v>
      </c>
      <c r="BO529" t="s">
        <v>3</v>
      </c>
      <c r="BP529">
        <v>0</v>
      </c>
      <c r="BQ529">
        <v>1</v>
      </c>
      <c r="BR529">
        <v>0</v>
      </c>
      <c r="BS529">
        <v>1</v>
      </c>
      <c r="BT529">
        <v>1</v>
      </c>
      <c r="BU529">
        <v>1</v>
      </c>
      <c r="BV529">
        <v>1</v>
      </c>
      <c r="BW529">
        <v>1</v>
      </c>
      <c r="BX529">
        <v>1</v>
      </c>
      <c r="BY529" t="s">
        <v>3</v>
      </c>
      <c r="BZ529">
        <v>70</v>
      </c>
      <c r="CA529">
        <v>10</v>
      </c>
      <c r="CB529" t="s">
        <v>3</v>
      </c>
      <c r="CE529">
        <v>0</v>
      </c>
      <c r="CF529">
        <v>0</v>
      </c>
      <c r="CG529">
        <v>0</v>
      </c>
      <c r="CM529">
        <v>0</v>
      </c>
      <c r="CN529" t="s">
        <v>3</v>
      </c>
      <c r="CO529">
        <v>0</v>
      </c>
      <c r="CP529">
        <f t="shared" si="359"/>
        <v>629.54999999999995</v>
      </c>
      <c r="CQ529">
        <f t="shared" si="360"/>
        <v>0</v>
      </c>
      <c r="CR529">
        <f>((((ET529)*BB529-(EU529)*BS529)+AE529*BS529)*AV529)</f>
        <v>0</v>
      </c>
      <c r="CS529">
        <f t="shared" si="361"/>
        <v>0</v>
      </c>
      <c r="CT529">
        <f t="shared" si="362"/>
        <v>128.47999999999999</v>
      </c>
      <c r="CU529">
        <f t="shared" si="363"/>
        <v>0</v>
      </c>
      <c r="CV529">
        <f t="shared" si="364"/>
        <v>0.24</v>
      </c>
      <c r="CW529">
        <f t="shared" si="365"/>
        <v>0</v>
      </c>
      <c r="CX529">
        <f t="shared" si="366"/>
        <v>0</v>
      </c>
      <c r="CY529">
        <f t="shared" si="367"/>
        <v>440.685</v>
      </c>
      <c r="CZ529">
        <f t="shared" si="368"/>
        <v>62.954999999999998</v>
      </c>
      <c r="DC529" t="s">
        <v>3</v>
      </c>
      <c r="DD529" t="s">
        <v>3</v>
      </c>
      <c r="DE529" t="s">
        <v>3</v>
      </c>
      <c r="DF529" t="s">
        <v>3</v>
      </c>
      <c r="DG529" t="s">
        <v>3</v>
      </c>
      <c r="DH529" t="s">
        <v>3</v>
      </c>
      <c r="DI529" t="s">
        <v>3</v>
      </c>
      <c r="DJ529" t="s">
        <v>3</v>
      </c>
      <c r="DK529" t="s">
        <v>3</v>
      </c>
      <c r="DL529" t="s">
        <v>3</v>
      </c>
      <c r="DM529" t="s">
        <v>3</v>
      </c>
      <c r="DN529">
        <v>0</v>
      </c>
      <c r="DO529">
        <v>0</v>
      </c>
      <c r="DP529">
        <v>1</v>
      </c>
      <c r="DQ529">
        <v>1</v>
      </c>
      <c r="DU529">
        <v>1003</v>
      </c>
      <c r="DV529" t="s">
        <v>18</v>
      </c>
      <c r="DW529" t="s">
        <v>18</v>
      </c>
      <c r="DX529">
        <v>100</v>
      </c>
      <c r="DZ529" t="s">
        <v>3</v>
      </c>
      <c r="EA529" t="s">
        <v>3</v>
      </c>
      <c r="EB529" t="s">
        <v>3</v>
      </c>
      <c r="EC529" t="s">
        <v>3</v>
      </c>
      <c r="EE529">
        <v>1441815344</v>
      </c>
      <c r="EF529">
        <v>1</v>
      </c>
      <c r="EG529" t="s">
        <v>21</v>
      </c>
      <c r="EH529">
        <v>0</v>
      </c>
      <c r="EI529" t="s">
        <v>3</v>
      </c>
      <c r="EJ529">
        <v>4</v>
      </c>
      <c r="EK529">
        <v>0</v>
      </c>
      <c r="EL529" t="s">
        <v>22</v>
      </c>
      <c r="EM529" t="s">
        <v>23</v>
      </c>
      <c r="EO529" t="s">
        <v>3</v>
      </c>
      <c r="EQ529">
        <v>1024</v>
      </c>
      <c r="ER529">
        <v>128.47999999999999</v>
      </c>
      <c r="ES529">
        <v>0</v>
      </c>
      <c r="ET529">
        <v>0</v>
      </c>
      <c r="EU529">
        <v>0</v>
      </c>
      <c r="EV529">
        <v>128.47999999999999</v>
      </c>
      <c r="EW529">
        <v>0.24</v>
      </c>
      <c r="EX529">
        <v>0</v>
      </c>
      <c r="EY529">
        <v>0</v>
      </c>
      <c r="FQ529">
        <v>0</v>
      </c>
      <c r="FR529">
        <f t="shared" si="369"/>
        <v>0</v>
      </c>
      <c r="FS529">
        <v>0</v>
      </c>
      <c r="FX529">
        <v>70</v>
      </c>
      <c r="FY529">
        <v>10</v>
      </c>
      <c r="GA529" t="s">
        <v>3</v>
      </c>
      <c r="GD529">
        <v>0</v>
      </c>
      <c r="GF529">
        <v>-711825031</v>
      </c>
      <c r="GG529">
        <v>2</v>
      </c>
      <c r="GH529">
        <v>1</v>
      </c>
      <c r="GI529">
        <v>-2</v>
      </c>
      <c r="GJ529">
        <v>0</v>
      </c>
      <c r="GK529">
        <f>ROUND(R529*(R12)/100,2)</f>
        <v>0</v>
      </c>
      <c r="GL529">
        <f t="shared" si="370"/>
        <v>0</v>
      </c>
      <c r="GM529">
        <f t="shared" si="371"/>
        <v>1133.2</v>
      </c>
      <c r="GN529">
        <f t="shared" si="372"/>
        <v>0</v>
      </c>
      <c r="GO529">
        <f t="shared" si="373"/>
        <v>0</v>
      </c>
      <c r="GP529">
        <f t="shared" si="374"/>
        <v>1133.2</v>
      </c>
      <c r="GR529">
        <v>0</v>
      </c>
      <c r="GS529">
        <v>3</v>
      </c>
      <c r="GT529">
        <v>0</v>
      </c>
      <c r="GU529" t="s">
        <v>3</v>
      </c>
      <c r="GV529">
        <f t="shared" si="375"/>
        <v>0</v>
      </c>
      <c r="GW529">
        <v>1</v>
      </c>
      <c r="GX529">
        <f t="shared" si="376"/>
        <v>0</v>
      </c>
      <c r="HA529">
        <v>0</v>
      </c>
      <c r="HB529">
        <v>0</v>
      </c>
      <c r="HC529">
        <f t="shared" si="377"/>
        <v>0</v>
      </c>
      <c r="HE529" t="s">
        <v>3</v>
      </c>
      <c r="HF529" t="s">
        <v>3</v>
      </c>
      <c r="HM529" t="s">
        <v>3</v>
      </c>
      <c r="HN529" t="s">
        <v>3</v>
      </c>
      <c r="HO529" t="s">
        <v>3</v>
      </c>
      <c r="HP529" t="s">
        <v>3</v>
      </c>
      <c r="HQ529" t="s">
        <v>3</v>
      </c>
      <c r="IK529">
        <v>0</v>
      </c>
    </row>
    <row r="531" spans="1:245" x14ac:dyDescent="0.2">
      <c r="A531" s="2">
        <v>51</v>
      </c>
      <c r="B531" s="2">
        <f>B493</f>
        <v>1</v>
      </c>
      <c r="C531" s="2">
        <f>A493</f>
        <v>5</v>
      </c>
      <c r="D531" s="2">
        <f>ROW(A493)</f>
        <v>493</v>
      </c>
      <c r="E531" s="2"/>
      <c r="F531" s="2" t="str">
        <f>IF(F493&lt;&gt;"",F493,"")</f>
        <v>Новый подраздел</v>
      </c>
      <c r="G531" s="2" t="str">
        <f>IF(G493&lt;&gt;"",G493,"")</f>
        <v>Электроосвещение</v>
      </c>
      <c r="H531" s="2">
        <v>0</v>
      </c>
      <c r="I531" s="2"/>
      <c r="J531" s="2"/>
      <c r="K531" s="2"/>
      <c r="L531" s="2"/>
      <c r="M531" s="2"/>
      <c r="N531" s="2"/>
      <c r="O531" s="2">
        <f t="shared" ref="O531:T531" si="382">ROUND(AB531,2)</f>
        <v>745986.62</v>
      </c>
      <c r="P531" s="2">
        <f t="shared" si="382"/>
        <v>9886.1</v>
      </c>
      <c r="Q531" s="2">
        <f t="shared" si="382"/>
        <v>2908.33</v>
      </c>
      <c r="R531" s="2">
        <f t="shared" si="382"/>
        <v>1844.09</v>
      </c>
      <c r="S531" s="2">
        <f t="shared" si="382"/>
        <v>733192.19</v>
      </c>
      <c r="T531" s="2">
        <f t="shared" si="382"/>
        <v>0</v>
      </c>
      <c r="U531" s="2">
        <f>AH531</f>
        <v>1206.6399999999999</v>
      </c>
      <c r="V531" s="2">
        <f>AI531</f>
        <v>0</v>
      </c>
      <c r="W531" s="2">
        <f>ROUND(AJ531,2)</f>
        <v>0</v>
      </c>
      <c r="X531" s="2">
        <f>ROUND(AK531,2)</f>
        <v>513234.51</v>
      </c>
      <c r="Y531" s="2">
        <f>ROUND(AL531,2)</f>
        <v>73319.199999999997</v>
      </c>
      <c r="Z531" s="2"/>
      <c r="AA531" s="2"/>
      <c r="AB531" s="2">
        <f>ROUND(SUMIF(AA497:AA529,"=1470944657",O497:O529),2)</f>
        <v>745986.62</v>
      </c>
      <c r="AC531" s="2">
        <f>ROUND(SUMIF(AA497:AA529,"=1470944657",P497:P529),2)</f>
        <v>9886.1</v>
      </c>
      <c r="AD531" s="2">
        <f>ROUND(SUMIF(AA497:AA529,"=1470944657",Q497:Q529),2)</f>
        <v>2908.33</v>
      </c>
      <c r="AE531" s="2">
        <f>ROUND(SUMIF(AA497:AA529,"=1470944657",R497:R529),2)</f>
        <v>1844.09</v>
      </c>
      <c r="AF531" s="2">
        <f>ROUND(SUMIF(AA497:AA529,"=1470944657",S497:S529),2)</f>
        <v>733192.19</v>
      </c>
      <c r="AG531" s="2">
        <f>ROUND(SUMIF(AA497:AA529,"=1470944657",T497:T529),2)</f>
        <v>0</v>
      </c>
      <c r="AH531" s="2">
        <f>SUMIF(AA497:AA529,"=1470944657",U497:U529)</f>
        <v>1206.6399999999999</v>
      </c>
      <c r="AI531" s="2">
        <f>SUMIF(AA497:AA529,"=1470944657",V497:V529)</f>
        <v>0</v>
      </c>
      <c r="AJ531" s="2">
        <f>ROUND(SUMIF(AA497:AA529,"=1470944657",W497:W529),2)</f>
        <v>0</v>
      </c>
      <c r="AK531" s="2">
        <f>ROUND(SUMIF(AA497:AA529,"=1470944657",X497:X529),2)</f>
        <v>513234.51</v>
      </c>
      <c r="AL531" s="2">
        <f>ROUND(SUMIF(AA497:AA529,"=1470944657",Y497:Y529),2)</f>
        <v>73319.199999999997</v>
      </c>
      <c r="AM531" s="2"/>
      <c r="AN531" s="2"/>
      <c r="AO531" s="2">
        <f t="shared" ref="AO531:BD531" si="383">ROUND(BX531,2)</f>
        <v>0</v>
      </c>
      <c r="AP531" s="2">
        <f t="shared" si="383"/>
        <v>0</v>
      </c>
      <c r="AQ531" s="2">
        <f t="shared" si="383"/>
        <v>0</v>
      </c>
      <c r="AR531" s="2">
        <f t="shared" si="383"/>
        <v>1334531.95</v>
      </c>
      <c r="AS531" s="2">
        <f t="shared" si="383"/>
        <v>0</v>
      </c>
      <c r="AT531" s="2">
        <f t="shared" si="383"/>
        <v>0</v>
      </c>
      <c r="AU531" s="2">
        <f t="shared" si="383"/>
        <v>1334531.95</v>
      </c>
      <c r="AV531" s="2">
        <f t="shared" si="383"/>
        <v>9886.1</v>
      </c>
      <c r="AW531" s="2">
        <f t="shared" si="383"/>
        <v>9886.1</v>
      </c>
      <c r="AX531" s="2">
        <f t="shared" si="383"/>
        <v>0</v>
      </c>
      <c r="AY531" s="2">
        <f t="shared" si="383"/>
        <v>9886.1</v>
      </c>
      <c r="AZ531" s="2">
        <f t="shared" si="383"/>
        <v>0</v>
      </c>
      <c r="BA531" s="2">
        <f t="shared" si="383"/>
        <v>0</v>
      </c>
      <c r="BB531" s="2">
        <f t="shared" si="383"/>
        <v>0</v>
      </c>
      <c r="BC531" s="2">
        <f t="shared" si="383"/>
        <v>0</v>
      </c>
      <c r="BD531" s="2">
        <f t="shared" si="383"/>
        <v>0</v>
      </c>
      <c r="BE531" s="2"/>
      <c r="BF531" s="2"/>
      <c r="BG531" s="2"/>
      <c r="BH531" s="2"/>
      <c r="BI531" s="2"/>
      <c r="BJ531" s="2"/>
      <c r="BK531" s="2"/>
      <c r="BL531" s="2"/>
      <c r="BM531" s="2"/>
      <c r="BN531" s="2"/>
      <c r="BO531" s="2"/>
      <c r="BP531" s="2"/>
      <c r="BQ531" s="2"/>
      <c r="BR531" s="2"/>
      <c r="BS531" s="2"/>
      <c r="BT531" s="2"/>
      <c r="BU531" s="2"/>
      <c r="BV531" s="2"/>
      <c r="BW531" s="2"/>
      <c r="BX531" s="2">
        <f>ROUND(SUMIF(AA497:AA529,"=1470944657",FQ497:FQ529),2)</f>
        <v>0</v>
      </c>
      <c r="BY531" s="2">
        <f>ROUND(SUMIF(AA497:AA529,"=1470944657",FR497:FR529),2)</f>
        <v>0</v>
      </c>
      <c r="BZ531" s="2">
        <f>ROUND(SUMIF(AA497:AA529,"=1470944657",GL497:GL529),2)</f>
        <v>0</v>
      </c>
      <c r="CA531" s="2">
        <f>ROUND(SUMIF(AA497:AA529,"=1470944657",GM497:GM529),2)</f>
        <v>1334531.95</v>
      </c>
      <c r="CB531" s="2">
        <f>ROUND(SUMIF(AA497:AA529,"=1470944657",GN497:GN529),2)</f>
        <v>0</v>
      </c>
      <c r="CC531" s="2">
        <f>ROUND(SUMIF(AA497:AA529,"=1470944657",GO497:GO529),2)</f>
        <v>0</v>
      </c>
      <c r="CD531" s="2">
        <f>ROUND(SUMIF(AA497:AA529,"=1470944657",GP497:GP529),2)</f>
        <v>1334531.95</v>
      </c>
      <c r="CE531" s="2">
        <f>AC531-BX531</f>
        <v>9886.1</v>
      </c>
      <c r="CF531" s="2">
        <f>AC531-BY531</f>
        <v>9886.1</v>
      </c>
      <c r="CG531" s="2">
        <f>BX531-BZ531</f>
        <v>0</v>
      </c>
      <c r="CH531" s="2">
        <f>AC531-BX531-BY531+BZ531</f>
        <v>9886.1</v>
      </c>
      <c r="CI531" s="2">
        <f>BY531-BZ531</f>
        <v>0</v>
      </c>
      <c r="CJ531" s="2">
        <f>ROUND(SUMIF(AA497:AA529,"=1470944657",GX497:GX529),2)</f>
        <v>0</v>
      </c>
      <c r="CK531" s="2">
        <f>ROUND(SUMIF(AA497:AA529,"=1470944657",GY497:GY529),2)</f>
        <v>0</v>
      </c>
      <c r="CL531" s="2">
        <f>ROUND(SUMIF(AA497:AA529,"=1470944657",GZ497:GZ529),2)</f>
        <v>0</v>
      </c>
      <c r="CM531" s="2">
        <f>ROUND(SUMIF(AA497:AA529,"=1470944657",HD497:HD529),2)</f>
        <v>0</v>
      </c>
      <c r="CN531" s="2"/>
      <c r="CO531" s="2"/>
      <c r="CP531" s="2"/>
      <c r="CQ531" s="2"/>
      <c r="CR531" s="2"/>
      <c r="CS531" s="2"/>
      <c r="CT531" s="2"/>
      <c r="CU531" s="2"/>
      <c r="CV531" s="2"/>
      <c r="CW531" s="2"/>
      <c r="CX531" s="2"/>
      <c r="CY531" s="2"/>
      <c r="CZ531" s="2"/>
      <c r="DA531" s="2"/>
      <c r="DB531" s="2"/>
      <c r="DC531" s="2"/>
      <c r="DD531" s="2"/>
      <c r="DE531" s="2"/>
      <c r="DF531" s="2"/>
      <c r="DG531" s="3"/>
      <c r="DH531" s="3"/>
      <c r="DI531" s="3"/>
      <c r="DJ531" s="3"/>
      <c r="DK531" s="3"/>
      <c r="DL531" s="3"/>
      <c r="DM531" s="3"/>
      <c r="DN531" s="3"/>
      <c r="DO531" s="3"/>
      <c r="DP531" s="3"/>
      <c r="DQ531" s="3"/>
      <c r="DR531" s="3"/>
      <c r="DS531" s="3"/>
      <c r="DT531" s="3"/>
      <c r="DU531" s="3"/>
      <c r="DV531" s="3"/>
      <c r="DW531" s="3"/>
      <c r="DX531" s="3"/>
      <c r="DY531" s="3"/>
      <c r="DZ531" s="3"/>
      <c r="EA531" s="3"/>
      <c r="EB531" s="3"/>
      <c r="EC531" s="3"/>
      <c r="ED531" s="3"/>
      <c r="EE531" s="3"/>
      <c r="EF531" s="3"/>
      <c r="EG531" s="3"/>
      <c r="EH531" s="3"/>
      <c r="EI531" s="3"/>
      <c r="EJ531" s="3"/>
      <c r="EK531" s="3"/>
      <c r="EL531" s="3"/>
      <c r="EM531" s="3"/>
      <c r="EN531" s="3"/>
      <c r="EO531" s="3"/>
      <c r="EP531" s="3"/>
      <c r="EQ531" s="3"/>
      <c r="ER531" s="3"/>
      <c r="ES531" s="3"/>
      <c r="ET531" s="3"/>
      <c r="EU531" s="3"/>
      <c r="EV531" s="3"/>
      <c r="EW531" s="3"/>
      <c r="EX531" s="3"/>
      <c r="EY531" s="3"/>
      <c r="EZ531" s="3"/>
      <c r="FA531" s="3"/>
      <c r="FB531" s="3"/>
      <c r="FC531" s="3"/>
      <c r="FD531" s="3"/>
      <c r="FE531" s="3"/>
      <c r="FF531" s="3"/>
      <c r="FG531" s="3"/>
      <c r="FH531" s="3"/>
      <c r="FI531" s="3"/>
      <c r="FJ531" s="3"/>
      <c r="FK531" s="3"/>
      <c r="FL531" s="3"/>
      <c r="FM531" s="3"/>
      <c r="FN531" s="3"/>
      <c r="FO531" s="3"/>
      <c r="FP531" s="3"/>
      <c r="FQ531" s="3"/>
      <c r="FR531" s="3"/>
      <c r="FS531" s="3"/>
      <c r="FT531" s="3"/>
      <c r="FU531" s="3"/>
      <c r="FV531" s="3"/>
      <c r="FW531" s="3"/>
      <c r="FX531" s="3"/>
      <c r="FY531" s="3"/>
      <c r="FZ531" s="3"/>
      <c r="GA531" s="3"/>
      <c r="GB531" s="3"/>
      <c r="GC531" s="3"/>
      <c r="GD531" s="3"/>
      <c r="GE531" s="3"/>
      <c r="GF531" s="3"/>
      <c r="GG531" s="3"/>
      <c r="GH531" s="3"/>
      <c r="GI531" s="3"/>
      <c r="GJ531" s="3"/>
      <c r="GK531" s="3"/>
      <c r="GL531" s="3"/>
      <c r="GM531" s="3"/>
      <c r="GN531" s="3"/>
      <c r="GO531" s="3"/>
      <c r="GP531" s="3"/>
      <c r="GQ531" s="3"/>
      <c r="GR531" s="3"/>
      <c r="GS531" s="3"/>
      <c r="GT531" s="3"/>
      <c r="GU531" s="3"/>
      <c r="GV531" s="3"/>
      <c r="GW531" s="3"/>
      <c r="GX531" s="3">
        <v>0</v>
      </c>
    </row>
    <row r="533" spans="1:245" x14ac:dyDescent="0.2">
      <c r="A533" s="4">
        <v>50</v>
      </c>
      <c r="B533" s="4">
        <v>0</v>
      </c>
      <c r="C533" s="4">
        <v>0</v>
      </c>
      <c r="D533" s="4">
        <v>1</v>
      </c>
      <c r="E533" s="4">
        <v>201</v>
      </c>
      <c r="F533" s="4">
        <f>ROUND(Source!O531,O533)</f>
        <v>745986.62</v>
      </c>
      <c r="G533" s="4" t="s">
        <v>64</v>
      </c>
      <c r="H533" s="4" t="s">
        <v>65</v>
      </c>
      <c r="I533" s="4"/>
      <c r="J533" s="4"/>
      <c r="K533" s="4">
        <v>201</v>
      </c>
      <c r="L533" s="4">
        <v>1</v>
      </c>
      <c r="M533" s="4">
        <v>3</v>
      </c>
      <c r="N533" s="4" t="s">
        <v>3</v>
      </c>
      <c r="O533" s="4">
        <v>2</v>
      </c>
      <c r="P533" s="4"/>
      <c r="Q533" s="4"/>
      <c r="R533" s="4"/>
      <c r="S533" s="4"/>
      <c r="T533" s="4"/>
      <c r="U533" s="4"/>
      <c r="V533" s="4"/>
      <c r="W533" s="4">
        <v>745986.62</v>
      </c>
      <c r="X533" s="4">
        <v>1</v>
      </c>
      <c r="Y533" s="4">
        <v>745986.62</v>
      </c>
      <c r="Z533" s="4"/>
      <c r="AA533" s="4"/>
      <c r="AB533" s="4"/>
    </row>
    <row r="534" spans="1:245" x14ac:dyDescent="0.2">
      <c r="A534" s="4">
        <v>50</v>
      </c>
      <c r="B534" s="4">
        <v>0</v>
      </c>
      <c r="C534" s="4">
        <v>0</v>
      </c>
      <c r="D534" s="4">
        <v>1</v>
      </c>
      <c r="E534" s="4">
        <v>202</v>
      </c>
      <c r="F534" s="4">
        <f>ROUND(Source!P531,O534)</f>
        <v>9886.1</v>
      </c>
      <c r="G534" s="4" t="s">
        <v>66</v>
      </c>
      <c r="H534" s="4" t="s">
        <v>67</v>
      </c>
      <c r="I534" s="4"/>
      <c r="J534" s="4"/>
      <c r="K534" s="4">
        <v>202</v>
      </c>
      <c r="L534" s="4">
        <v>2</v>
      </c>
      <c r="M534" s="4">
        <v>3</v>
      </c>
      <c r="N534" s="4" t="s">
        <v>3</v>
      </c>
      <c r="O534" s="4">
        <v>2</v>
      </c>
      <c r="P534" s="4"/>
      <c r="Q534" s="4"/>
      <c r="R534" s="4"/>
      <c r="S534" s="4"/>
      <c r="T534" s="4"/>
      <c r="U534" s="4"/>
      <c r="V534" s="4"/>
      <c r="W534" s="4">
        <v>9886.1</v>
      </c>
      <c r="X534" s="4">
        <v>1</v>
      </c>
      <c r="Y534" s="4">
        <v>9886.1</v>
      </c>
      <c r="Z534" s="4"/>
      <c r="AA534" s="4"/>
      <c r="AB534" s="4"/>
    </row>
    <row r="535" spans="1:245" x14ac:dyDescent="0.2">
      <c r="A535" s="4">
        <v>50</v>
      </c>
      <c r="B535" s="4">
        <v>0</v>
      </c>
      <c r="C535" s="4">
        <v>0</v>
      </c>
      <c r="D535" s="4">
        <v>1</v>
      </c>
      <c r="E535" s="4">
        <v>222</v>
      </c>
      <c r="F535" s="4">
        <f>ROUND(Source!AO531,O535)</f>
        <v>0</v>
      </c>
      <c r="G535" s="4" t="s">
        <v>68</v>
      </c>
      <c r="H535" s="4" t="s">
        <v>69</v>
      </c>
      <c r="I535" s="4"/>
      <c r="J535" s="4"/>
      <c r="K535" s="4">
        <v>222</v>
      </c>
      <c r="L535" s="4">
        <v>3</v>
      </c>
      <c r="M535" s="4">
        <v>3</v>
      </c>
      <c r="N535" s="4" t="s">
        <v>3</v>
      </c>
      <c r="O535" s="4">
        <v>2</v>
      </c>
      <c r="P535" s="4"/>
      <c r="Q535" s="4"/>
      <c r="R535" s="4"/>
      <c r="S535" s="4"/>
      <c r="T535" s="4"/>
      <c r="U535" s="4"/>
      <c r="V535" s="4"/>
      <c r="W535" s="4">
        <v>0</v>
      </c>
      <c r="X535" s="4">
        <v>1</v>
      </c>
      <c r="Y535" s="4">
        <v>0</v>
      </c>
      <c r="Z535" s="4"/>
      <c r="AA535" s="4"/>
      <c r="AB535" s="4"/>
    </row>
    <row r="536" spans="1:245" x14ac:dyDescent="0.2">
      <c r="A536" s="4">
        <v>50</v>
      </c>
      <c r="B536" s="4">
        <v>0</v>
      </c>
      <c r="C536" s="4">
        <v>0</v>
      </c>
      <c r="D536" s="4">
        <v>1</v>
      </c>
      <c r="E536" s="4">
        <v>225</v>
      </c>
      <c r="F536" s="4">
        <f>ROUND(Source!AV531,O536)</f>
        <v>9886.1</v>
      </c>
      <c r="G536" s="4" t="s">
        <v>70</v>
      </c>
      <c r="H536" s="4" t="s">
        <v>71</v>
      </c>
      <c r="I536" s="4"/>
      <c r="J536" s="4"/>
      <c r="K536" s="4">
        <v>225</v>
      </c>
      <c r="L536" s="4">
        <v>4</v>
      </c>
      <c r="M536" s="4">
        <v>3</v>
      </c>
      <c r="N536" s="4" t="s">
        <v>3</v>
      </c>
      <c r="O536" s="4">
        <v>2</v>
      </c>
      <c r="P536" s="4"/>
      <c r="Q536" s="4"/>
      <c r="R536" s="4"/>
      <c r="S536" s="4"/>
      <c r="T536" s="4"/>
      <c r="U536" s="4"/>
      <c r="V536" s="4"/>
      <c r="W536" s="4">
        <v>9886.1</v>
      </c>
      <c r="X536" s="4">
        <v>1</v>
      </c>
      <c r="Y536" s="4">
        <v>9886.1</v>
      </c>
      <c r="Z536" s="4"/>
      <c r="AA536" s="4"/>
      <c r="AB536" s="4"/>
    </row>
    <row r="537" spans="1:245" x14ac:dyDescent="0.2">
      <c r="A537" s="4">
        <v>50</v>
      </c>
      <c r="B537" s="4">
        <v>0</v>
      </c>
      <c r="C537" s="4">
        <v>0</v>
      </c>
      <c r="D537" s="4">
        <v>1</v>
      </c>
      <c r="E537" s="4">
        <v>226</v>
      </c>
      <c r="F537" s="4">
        <f>ROUND(Source!AW531,O537)</f>
        <v>9886.1</v>
      </c>
      <c r="G537" s="4" t="s">
        <v>72</v>
      </c>
      <c r="H537" s="4" t="s">
        <v>73</v>
      </c>
      <c r="I537" s="4"/>
      <c r="J537" s="4"/>
      <c r="K537" s="4">
        <v>226</v>
      </c>
      <c r="L537" s="4">
        <v>5</v>
      </c>
      <c r="M537" s="4">
        <v>3</v>
      </c>
      <c r="N537" s="4" t="s">
        <v>3</v>
      </c>
      <c r="O537" s="4">
        <v>2</v>
      </c>
      <c r="P537" s="4"/>
      <c r="Q537" s="4"/>
      <c r="R537" s="4"/>
      <c r="S537" s="4"/>
      <c r="T537" s="4"/>
      <c r="U537" s="4"/>
      <c r="V537" s="4"/>
      <c r="W537" s="4">
        <v>9886.1</v>
      </c>
      <c r="X537" s="4">
        <v>1</v>
      </c>
      <c r="Y537" s="4">
        <v>9886.1</v>
      </c>
      <c r="Z537" s="4"/>
      <c r="AA537" s="4"/>
      <c r="AB537" s="4"/>
    </row>
    <row r="538" spans="1:245" x14ac:dyDescent="0.2">
      <c r="A538" s="4">
        <v>50</v>
      </c>
      <c r="B538" s="4">
        <v>0</v>
      </c>
      <c r="C538" s="4">
        <v>0</v>
      </c>
      <c r="D538" s="4">
        <v>1</v>
      </c>
      <c r="E538" s="4">
        <v>227</v>
      </c>
      <c r="F538" s="4">
        <f>ROUND(Source!AX531,O538)</f>
        <v>0</v>
      </c>
      <c r="G538" s="4" t="s">
        <v>74</v>
      </c>
      <c r="H538" s="4" t="s">
        <v>75</v>
      </c>
      <c r="I538" s="4"/>
      <c r="J538" s="4"/>
      <c r="K538" s="4">
        <v>227</v>
      </c>
      <c r="L538" s="4">
        <v>6</v>
      </c>
      <c r="M538" s="4">
        <v>3</v>
      </c>
      <c r="N538" s="4" t="s">
        <v>3</v>
      </c>
      <c r="O538" s="4">
        <v>2</v>
      </c>
      <c r="P538" s="4"/>
      <c r="Q538" s="4"/>
      <c r="R538" s="4"/>
      <c r="S538" s="4"/>
      <c r="T538" s="4"/>
      <c r="U538" s="4"/>
      <c r="V538" s="4"/>
      <c r="W538" s="4">
        <v>0</v>
      </c>
      <c r="X538" s="4">
        <v>1</v>
      </c>
      <c r="Y538" s="4">
        <v>0</v>
      </c>
      <c r="Z538" s="4"/>
      <c r="AA538" s="4"/>
      <c r="AB538" s="4"/>
    </row>
    <row r="539" spans="1:245" x14ac:dyDescent="0.2">
      <c r="A539" s="4">
        <v>50</v>
      </c>
      <c r="B539" s="4">
        <v>0</v>
      </c>
      <c r="C539" s="4">
        <v>0</v>
      </c>
      <c r="D539" s="4">
        <v>1</v>
      </c>
      <c r="E539" s="4">
        <v>228</v>
      </c>
      <c r="F539" s="4">
        <f>ROUND(Source!AY531,O539)</f>
        <v>9886.1</v>
      </c>
      <c r="G539" s="4" t="s">
        <v>76</v>
      </c>
      <c r="H539" s="4" t="s">
        <v>77</v>
      </c>
      <c r="I539" s="4"/>
      <c r="J539" s="4"/>
      <c r="K539" s="4">
        <v>228</v>
      </c>
      <c r="L539" s="4">
        <v>7</v>
      </c>
      <c r="M539" s="4">
        <v>3</v>
      </c>
      <c r="N539" s="4" t="s">
        <v>3</v>
      </c>
      <c r="O539" s="4">
        <v>2</v>
      </c>
      <c r="P539" s="4"/>
      <c r="Q539" s="4"/>
      <c r="R539" s="4"/>
      <c r="S539" s="4"/>
      <c r="T539" s="4"/>
      <c r="U539" s="4"/>
      <c r="V539" s="4"/>
      <c r="W539" s="4">
        <v>9886.1</v>
      </c>
      <c r="X539" s="4">
        <v>1</v>
      </c>
      <c r="Y539" s="4">
        <v>9886.1</v>
      </c>
      <c r="Z539" s="4"/>
      <c r="AA539" s="4"/>
      <c r="AB539" s="4"/>
    </row>
    <row r="540" spans="1:245" x14ac:dyDescent="0.2">
      <c r="A540" s="4">
        <v>50</v>
      </c>
      <c r="B540" s="4">
        <v>0</v>
      </c>
      <c r="C540" s="4">
        <v>0</v>
      </c>
      <c r="D540" s="4">
        <v>1</v>
      </c>
      <c r="E540" s="4">
        <v>216</v>
      </c>
      <c r="F540" s="4">
        <f>ROUND(Source!AP531,O540)</f>
        <v>0</v>
      </c>
      <c r="G540" s="4" t="s">
        <v>78</v>
      </c>
      <c r="H540" s="4" t="s">
        <v>79</v>
      </c>
      <c r="I540" s="4"/>
      <c r="J540" s="4"/>
      <c r="K540" s="4">
        <v>216</v>
      </c>
      <c r="L540" s="4">
        <v>8</v>
      </c>
      <c r="M540" s="4">
        <v>3</v>
      </c>
      <c r="N540" s="4" t="s">
        <v>3</v>
      </c>
      <c r="O540" s="4">
        <v>2</v>
      </c>
      <c r="P540" s="4"/>
      <c r="Q540" s="4"/>
      <c r="R540" s="4"/>
      <c r="S540" s="4"/>
      <c r="T540" s="4"/>
      <c r="U540" s="4"/>
      <c r="V540" s="4"/>
      <c r="W540" s="4">
        <v>0</v>
      </c>
      <c r="X540" s="4">
        <v>1</v>
      </c>
      <c r="Y540" s="4">
        <v>0</v>
      </c>
      <c r="Z540" s="4"/>
      <c r="AA540" s="4"/>
      <c r="AB540" s="4"/>
    </row>
    <row r="541" spans="1:245" x14ac:dyDescent="0.2">
      <c r="A541" s="4">
        <v>50</v>
      </c>
      <c r="B541" s="4">
        <v>0</v>
      </c>
      <c r="C541" s="4">
        <v>0</v>
      </c>
      <c r="D541" s="4">
        <v>1</v>
      </c>
      <c r="E541" s="4">
        <v>223</v>
      </c>
      <c r="F541" s="4">
        <f>ROUND(Source!AQ531,O541)</f>
        <v>0</v>
      </c>
      <c r="G541" s="4" t="s">
        <v>80</v>
      </c>
      <c r="H541" s="4" t="s">
        <v>81</v>
      </c>
      <c r="I541" s="4"/>
      <c r="J541" s="4"/>
      <c r="K541" s="4">
        <v>223</v>
      </c>
      <c r="L541" s="4">
        <v>9</v>
      </c>
      <c r="M541" s="4">
        <v>3</v>
      </c>
      <c r="N541" s="4" t="s">
        <v>3</v>
      </c>
      <c r="O541" s="4">
        <v>2</v>
      </c>
      <c r="P541" s="4"/>
      <c r="Q541" s="4"/>
      <c r="R541" s="4"/>
      <c r="S541" s="4"/>
      <c r="T541" s="4"/>
      <c r="U541" s="4"/>
      <c r="V541" s="4"/>
      <c r="W541" s="4">
        <v>0</v>
      </c>
      <c r="X541" s="4">
        <v>1</v>
      </c>
      <c r="Y541" s="4">
        <v>0</v>
      </c>
      <c r="Z541" s="4"/>
      <c r="AA541" s="4"/>
      <c r="AB541" s="4"/>
    </row>
    <row r="542" spans="1:245" x14ac:dyDescent="0.2">
      <c r="A542" s="4">
        <v>50</v>
      </c>
      <c r="B542" s="4">
        <v>0</v>
      </c>
      <c r="C542" s="4">
        <v>0</v>
      </c>
      <c r="D542" s="4">
        <v>1</v>
      </c>
      <c r="E542" s="4">
        <v>229</v>
      </c>
      <c r="F542" s="4">
        <f>ROUND(Source!AZ531,O542)</f>
        <v>0</v>
      </c>
      <c r="G542" s="4" t="s">
        <v>82</v>
      </c>
      <c r="H542" s="4" t="s">
        <v>83</v>
      </c>
      <c r="I542" s="4"/>
      <c r="J542" s="4"/>
      <c r="K542" s="4">
        <v>229</v>
      </c>
      <c r="L542" s="4">
        <v>10</v>
      </c>
      <c r="M542" s="4">
        <v>3</v>
      </c>
      <c r="N542" s="4" t="s">
        <v>3</v>
      </c>
      <c r="O542" s="4">
        <v>2</v>
      </c>
      <c r="P542" s="4"/>
      <c r="Q542" s="4"/>
      <c r="R542" s="4"/>
      <c r="S542" s="4"/>
      <c r="T542" s="4"/>
      <c r="U542" s="4"/>
      <c r="V542" s="4"/>
      <c r="W542" s="4">
        <v>0</v>
      </c>
      <c r="X542" s="4">
        <v>1</v>
      </c>
      <c r="Y542" s="4">
        <v>0</v>
      </c>
      <c r="Z542" s="4"/>
      <c r="AA542" s="4"/>
      <c r="AB542" s="4"/>
    </row>
    <row r="543" spans="1:245" x14ac:dyDescent="0.2">
      <c r="A543" s="4">
        <v>50</v>
      </c>
      <c r="B543" s="4">
        <v>0</v>
      </c>
      <c r="C543" s="4">
        <v>0</v>
      </c>
      <c r="D543" s="4">
        <v>1</v>
      </c>
      <c r="E543" s="4">
        <v>203</v>
      </c>
      <c r="F543" s="4">
        <f>ROUND(Source!Q531,O543)</f>
        <v>2908.33</v>
      </c>
      <c r="G543" s="4" t="s">
        <v>84</v>
      </c>
      <c r="H543" s="4" t="s">
        <v>85</v>
      </c>
      <c r="I543" s="4"/>
      <c r="J543" s="4"/>
      <c r="K543" s="4">
        <v>203</v>
      </c>
      <c r="L543" s="4">
        <v>11</v>
      </c>
      <c r="M543" s="4">
        <v>3</v>
      </c>
      <c r="N543" s="4" t="s">
        <v>3</v>
      </c>
      <c r="O543" s="4">
        <v>2</v>
      </c>
      <c r="P543" s="4"/>
      <c r="Q543" s="4"/>
      <c r="R543" s="4"/>
      <c r="S543" s="4"/>
      <c r="T543" s="4"/>
      <c r="U543" s="4"/>
      <c r="V543" s="4"/>
      <c r="W543" s="4">
        <v>2908.33</v>
      </c>
      <c r="X543" s="4">
        <v>1</v>
      </c>
      <c r="Y543" s="4">
        <v>2908.33</v>
      </c>
      <c r="Z543" s="4"/>
      <c r="AA543" s="4"/>
      <c r="AB543" s="4"/>
    </row>
    <row r="544" spans="1:245" x14ac:dyDescent="0.2">
      <c r="A544" s="4">
        <v>50</v>
      </c>
      <c r="B544" s="4">
        <v>0</v>
      </c>
      <c r="C544" s="4">
        <v>0</v>
      </c>
      <c r="D544" s="4">
        <v>1</v>
      </c>
      <c r="E544" s="4">
        <v>231</v>
      </c>
      <c r="F544" s="4">
        <f>ROUND(Source!BB531,O544)</f>
        <v>0</v>
      </c>
      <c r="G544" s="4" t="s">
        <v>86</v>
      </c>
      <c r="H544" s="4" t="s">
        <v>87</v>
      </c>
      <c r="I544" s="4"/>
      <c r="J544" s="4"/>
      <c r="K544" s="4">
        <v>231</v>
      </c>
      <c r="L544" s="4">
        <v>12</v>
      </c>
      <c r="M544" s="4">
        <v>3</v>
      </c>
      <c r="N544" s="4" t="s">
        <v>3</v>
      </c>
      <c r="O544" s="4">
        <v>2</v>
      </c>
      <c r="P544" s="4"/>
      <c r="Q544" s="4"/>
      <c r="R544" s="4"/>
      <c r="S544" s="4"/>
      <c r="T544" s="4"/>
      <c r="U544" s="4"/>
      <c r="V544" s="4"/>
      <c r="W544" s="4">
        <v>0</v>
      </c>
      <c r="X544" s="4">
        <v>1</v>
      </c>
      <c r="Y544" s="4">
        <v>0</v>
      </c>
      <c r="Z544" s="4"/>
      <c r="AA544" s="4"/>
      <c r="AB544" s="4"/>
    </row>
    <row r="545" spans="1:28" x14ac:dyDescent="0.2">
      <c r="A545" s="4">
        <v>50</v>
      </c>
      <c r="B545" s="4">
        <v>0</v>
      </c>
      <c r="C545" s="4">
        <v>0</v>
      </c>
      <c r="D545" s="4">
        <v>1</v>
      </c>
      <c r="E545" s="4">
        <v>204</v>
      </c>
      <c r="F545" s="4">
        <f>ROUND(Source!R531,O545)</f>
        <v>1844.09</v>
      </c>
      <c r="G545" s="4" t="s">
        <v>88</v>
      </c>
      <c r="H545" s="4" t="s">
        <v>89</v>
      </c>
      <c r="I545" s="4"/>
      <c r="J545" s="4"/>
      <c r="K545" s="4">
        <v>204</v>
      </c>
      <c r="L545" s="4">
        <v>13</v>
      </c>
      <c r="M545" s="4">
        <v>3</v>
      </c>
      <c r="N545" s="4" t="s">
        <v>3</v>
      </c>
      <c r="O545" s="4">
        <v>2</v>
      </c>
      <c r="P545" s="4"/>
      <c r="Q545" s="4"/>
      <c r="R545" s="4"/>
      <c r="S545" s="4"/>
      <c r="T545" s="4"/>
      <c r="U545" s="4"/>
      <c r="V545" s="4"/>
      <c r="W545" s="4">
        <v>1844.09</v>
      </c>
      <c r="X545" s="4">
        <v>1</v>
      </c>
      <c r="Y545" s="4">
        <v>1844.09</v>
      </c>
      <c r="Z545" s="4"/>
      <c r="AA545" s="4"/>
      <c r="AB545" s="4"/>
    </row>
    <row r="546" spans="1:28" x14ac:dyDescent="0.2">
      <c r="A546" s="4">
        <v>50</v>
      </c>
      <c r="B546" s="4">
        <v>0</v>
      </c>
      <c r="C546" s="4">
        <v>0</v>
      </c>
      <c r="D546" s="4">
        <v>1</v>
      </c>
      <c r="E546" s="4">
        <v>205</v>
      </c>
      <c r="F546" s="4">
        <f>ROUND(Source!S531,O546)</f>
        <v>733192.19</v>
      </c>
      <c r="G546" s="4" t="s">
        <v>90</v>
      </c>
      <c r="H546" s="4" t="s">
        <v>91</v>
      </c>
      <c r="I546" s="4"/>
      <c r="J546" s="4"/>
      <c r="K546" s="4">
        <v>205</v>
      </c>
      <c r="L546" s="4">
        <v>14</v>
      </c>
      <c r="M546" s="4">
        <v>3</v>
      </c>
      <c r="N546" s="4" t="s">
        <v>3</v>
      </c>
      <c r="O546" s="4">
        <v>2</v>
      </c>
      <c r="P546" s="4"/>
      <c r="Q546" s="4"/>
      <c r="R546" s="4"/>
      <c r="S546" s="4"/>
      <c r="T546" s="4"/>
      <c r="U546" s="4"/>
      <c r="V546" s="4"/>
      <c r="W546" s="4">
        <v>733192.19</v>
      </c>
      <c r="X546" s="4">
        <v>1</v>
      </c>
      <c r="Y546" s="4">
        <v>733192.19</v>
      </c>
      <c r="Z546" s="4"/>
      <c r="AA546" s="4"/>
      <c r="AB546" s="4"/>
    </row>
    <row r="547" spans="1:28" x14ac:dyDescent="0.2">
      <c r="A547" s="4">
        <v>50</v>
      </c>
      <c r="B547" s="4">
        <v>0</v>
      </c>
      <c r="C547" s="4">
        <v>0</v>
      </c>
      <c r="D547" s="4">
        <v>1</v>
      </c>
      <c r="E547" s="4">
        <v>232</v>
      </c>
      <c r="F547" s="4">
        <f>ROUND(Source!BC531,O547)</f>
        <v>0</v>
      </c>
      <c r="G547" s="4" t="s">
        <v>92</v>
      </c>
      <c r="H547" s="4" t="s">
        <v>93</v>
      </c>
      <c r="I547" s="4"/>
      <c r="J547" s="4"/>
      <c r="K547" s="4">
        <v>232</v>
      </c>
      <c r="L547" s="4">
        <v>15</v>
      </c>
      <c r="M547" s="4">
        <v>3</v>
      </c>
      <c r="N547" s="4" t="s">
        <v>3</v>
      </c>
      <c r="O547" s="4">
        <v>2</v>
      </c>
      <c r="P547" s="4"/>
      <c r="Q547" s="4"/>
      <c r="R547" s="4"/>
      <c r="S547" s="4"/>
      <c r="T547" s="4"/>
      <c r="U547" s="4"/>
      <c r="V547" s="4"/>
      <c r="W547" s="4">
        <v>0</v>
      </c>
      <c r="X547" s="4">
        <v>1</v>
      </c>
      <c r="Y547" s="4">
        <v>0</v>
      </c>
      <c r="Z547" s="4"/>
      <c r="AA547" s="4"/>
      <c r="AB547" s="4"/>
    </row>
    <row r="548" spans="1:28" x14ac:dyDescent="0.2">
      <c r="A548" s="4">
        <v>50</v>
      </c>
      <c r="B548" s="4">
        <v>0</v>
      </c>
      <c r="C548" s="4">
        <v>0</v>
      </c>
      <c r="D548" s="4">
        <v>1</v>
      </c>
      <c r="E548" s="4">
        <v>214</v>
      </c>
      <c r="F548" s="4">
        <f>ROUND(Source!AS531,O548)</f>
        <v>0</v>
      </c>
      <c r="G548" s="4" t="s">
        <v>94</v>
      </c>
      <c r="H548" s="4" t="s">
        <v>95</v>
      </c>
      <c r="I548" s="4"/>
      <c r="J548" s="4"/>
      <c r="K548" s="4">
        <v>214</v>
      </c>
      <c r="L548" s="4">
        <v>16</v>
      </c>
      <c r="M548" s="4">
        <v>3</v>
      </c>
      <c r="N548" s="4" t="s">
        <v>3</v>
      </c>
      <c r="O548" s="4">
        <v>2</v>
      </c>
      <c r="P548" s="4"/>
      <c r="Q548" s="4"/>
      <c r="R548" s="4"/>
      <c r="S548" s="4"/>
      <c r="T548" s="4"/>
      <c r="U548" s="4"/>
      <c r="V548" s="4"/>
      <c r="W548" s="4">
        <v>0</v>
      </c>
      <c r="X548" s="4">
        <v>1</v>
      </c>
      <c r="Y548" s="4">
        <v>0</v>
      </c>
      <c r="Z548" s="4"/>
      <c r="AA548" s="4"/>
      <c r="AB548" s="4"/>
    </row>
    <row r="549" spans="1:28" x14ac:dyDescent="0.2">
      <c r="A549" s="4">
        <v>50</v>
      </c>
      <c r="B549" s="4">
        <v>0</v>
      </c>
      <c r="C549" s="4">
        <v>0</v>
      </c>
      <c r="D549" s="4">
        <v>1</v>
      </c>
      <c r="E549" s="4">
        <v>215</v>
      </c>
      <c r="F549" s="4">
        <f>ROUND(Source!AT531,O549)</f>
        <v>0</v>
      </c>
      <c r="G549" s="4" t="s">
        <v>96</v>
      </c>
      <c r="H549" s="4" t="s">
        <v>97</v>
      </c>
      <c r="I549" s="4"/>
      <c r="J549" s="4"/>
      <c r="K549" s="4">
        <v>215</v>
      </c>
      <c r="L549" s="4">
        <v>17</v>
      </c>
      <c r="M549" s="4">
        <v>3</v>
      </c>
      <c r="N549" s="4" t="s">
        <v>3</v>
      </c>
      <c r="O549" s="4">
        <v>2</v>
      </c>
      <c r="P549" s="4"/>
      <c r="Q549" s="4"/>
      <c r="R549" s="4"/>
      <c r="S549" s="4"/>
      <c r="T549" s="4"/>
      <c r="U549" s="4"/>
      <c r="V549" s="4"/>
      <c r="W549" s="4">
        <v>0</v>
      </c>
      <c r="X549" s="4">
        <v>1</v>
      </c>
      <c r="Y549" s="4">
        <v>0</v>
      </c>
      <c r="Z549" s="4"/>
      <c r="AA549" s="4"/>
      <c r="AB549" s="4"/>
    </row>
    <row r="550" spans="1:28" x14ac:dyDescent="0.2">
      <c r="A550" s="4">
        <v>50</v>
      </c>
      <c r="B550" s="4">
        <v>0</v>
      </c>
      <c r="C550" s="4">
        <v>0</v>
      </c>
      <c r="D550" s="4">
        <v>1</v>
      </c>
      <c r="E550" s="4">
        <v>217</v>
      </c>
      <c r="F550" s="4">
        <f>ROUND(Source!AU531,O550)</f>
        <v>1334531.95</v>
      </c>
      <c r="G550" s="4" t="s">
        <v>98</v>
      </c>
      <c r="H550" s="4" t="s">
        <v>99</v>
      </c>
      <c r="I550" s="4"/>
      <c r="J550" s="4"/>
      <c r="K550" s="4">
        <v>217</v>
      </c>
      <c r="L550" s="4">
        <v>18</v>
      </c>
      <c r="M550" s="4">
        <v>3</v>
      </c>
      <c r="N550" s="4" t="s">
        <v>3</v>
      </c>
      <c r="O550" s="4">
        <v>2</v>
      </c>
      <c r="P550" s="4"/>
      <c r="Q550" s="4"/>
      <c r="R550" s="4"/>
      <c r="S550" s="4"/>
      <c r="T550" s="4"/>
      <c r="U550" s="4"/>
      <c r="V550" s="4"/>
      <c r="W550" s="4">
        <v>1334531.95</v>
      </c>
      <c r="X550" s="4">
        <v>1</v>
      </c>
      <c r="Y550" s="4">
        <v>1334531.95</v>
      </c>
      <c r="Z550" s="4"/>
      <c r="AA550" s="4"/>
      <c r="AB550" s="4"/>
    </row>
    <row r="551" spans="1:28" x14ac:dyDescent="0.2">
      <c r="A551" s="4">
        <v>50</v>
      </c>
      <c r="B551" s="4">
        <v>0</v>
      </c>
      <c r="C551" s="4">
        <v>0</v>
      </c>
      <c r="D551" s="4">
        <v>1</v>
      </c>
      <c r="E551" s="4">
        <v>230</v>
      </c>
      <c r="F551" s="4">
        <f>ROUND(Source!BA531,O551)</f>
        <v>0</v>
      </c>
      <c r="G551" s="4" t="s">
        <v>100</v>
      </c>
      <c r="H551" s="4" t="s">
        <v>101</v>
      </c>
      <c r="I551" s="4"/>
      <c r="J551" s="4"/>
      <c r="K551" s="4">
        <v>230</v>
      </c>
      <c r="L551" s="4">
        <v>19</v>
      </c>
      <c r="M551" s="4">
        <v>3</v>
      </c>
      <c r="N551" s="4" t="s">
        <v>3</v>
      </c>
      <c r="O551" s="4">
        <v>2</v>
      </c>
      <c r="P551" s="4"/>
      <c r="Q551" s="4"/>
      <c r="R551" s="4"/>
      <c r="S551" s="4"/>
      <c r="T551" s="4"/>
      <c r="U551" s="4"/>
      <c r="V551" s="4"/>
      <c r="W551" s="4">
        <v>0</v>
      </c>
      <c r="X551" s="4">
        <v>1</v>
      </c>
      <c r="Y551" s="4">
        <v>0</v>
      </c>
      <c r="Z551" s="4"/>
      <c r="AA551" s="4"/>
      <c r="AB551" s="4"/>
    </row>
    <row r="552" spans="1:28" x14ac:dyDescent="0.2">
      <c r="A552" s="4">
        <v>50</v>
      </c>
      <c r="B552" s="4">
        <v>0</v>
      </c>
      <c r="C552" s="4">
        <v>0</v>
      </c>
      <c r="D552" s="4">
        <v>1</v>
      </c>
      <c r="E552" s="4">
        <v>206</v>
      </c>
      <c r="F552" s="4">
        <f>ROUND(Source!T531,O552)</f>
        <v>0</v>
      </c>
      <c r="G552" s="4" t="s">
        <v>102</v>
      </c>
      <c r="H552" s="4" t="s">
        <v>103</v>
      </c>
      <c r="I552" s="4"/>
      <c r="J552" s="4"/>
      <c r="K552" s="4">
        <v>206</v>
      </c>
      <c r="L552" s="4">
        <v>20</v>
      </c>
      <c r="M552" s="4">
        <v>3</v>
      </c>
      <c r="N552" s="4" t="s">
        <v>3</v>
      </c>
      <c r="O552" s="4">
        <v>2</v>
      </c>
      <c r="P552" s="4"/>
      <c r="Q552" s="4"/>
      <c r="R552" s="4"/>
      <c r="S552" s="4"/>
      <c r="T552" s="4"/>
      <c r="U552" s="4"/>
      <c r="V552" s="4"/>
      <c r="W552" s="4">
        <v>0</v>
      </c>
      <c r="X552" s="4">
        <v>1</v>
      </c>
      <c r="Y552" s="4">
        <v>0</v>
      </c>
      <c r="Z552" s="4"/>
      <c r="AA552" s="4"/>
      <c r="AB552" s="4"/>
    </row>
    <row r="553" spans="1:28" x14ac:dyDescent="0.2">
      <c r="A553" s="4">
        <v>50</v>
      </c>
      <c r="B553" s="4">
        <v>0</v>
      </c>
      <c r="C553" s="4">
        <v>0</v>
      </c>
      <c r="D553" s="4">
        <v>1</v>
      </c>
      <c r="E553" s="4">
        <v>207</v>
      </c>
      <c r="F553" s="4">
        <f>Source!U531</f>
        <v>1206.6399999999999</v>
      </c>
      <c r="G553" s="4" t="s">
        <v>104</v>
      </c>
      <c r="H553" s="4" t="s">
        <v>105</v>
      </c>
      <c r="I553" s="4"/>
      <c r="J553" s="4"/>
      <c r="K553" s="4">
        <v>207</v>
      </c>
      <c r="L553" s="4">
        <v>21</v>
      </c>
      <c r="M553" s="4">
        <v>3</v>
      </c>
      <c r="N553" s="4" t="s">
        <v>3</v>
      </c>
      <c r="O553" s="4">
        <v>-1</v>
      </c>
      <c r="P553" s="4"/>
      <c r="Q553" s="4"/>
      <c r="R553" s="4"/>
      <c r="S553" s="4"/>
      <c r="T553" s="4"/>
      <c r="U553" s="4"/>
      <c r="V553" s="4"/>
      <c r="W553" s="4">
        <v>1206.6400000000001</v>
      </c>
      <c r="X553" s="4">
        <v>1</v>
      </c>
      <c r="Y553" s="4">
        <v>1206.6400000000001</v>
      </c>
      <c r="Z553" s="4"/>
      <c r="AA553" s="4"/>
      <c r="AB553" s="4"/>
    </row>
    <row r="554" spans="1:28" x14ac:dyDescent="0.2">
      <c r="A554" s="4">
        <v>50</v>
      </c>
      <c r="B554" s="4">
        <v>0</v>
      </c>
      <c r="C554" s="4">
        <v>0</v>
      </c>
      <c r="D554" s="4">
        <v>1</v>
      </c>
      <c r="E554" s="4">
        <v>208</v>
      </c>
      <c r="F554" s="4">
        <f>Source!V531</f>
        <v>0</v>
      </c>
      <c r="G554" s="4" t="s">
        <v>106</v>
      </c>
      <c r="H554" s="4" t="s">
        <v>107</v>
      </c>
      <c r="I554" s="4"/>
      <c r="J554" s="4"/>
      <c r="K554" s="4">
        <v>208</v>
      </c>
      <c r="L554" s="4">
        <v>22</v>
      </c>
      <c r="M554" s="4">
        <v>3</v>
      </c>
      <c r="N554" s="4" t="s">
        <v>3</v>
      </c>
      <c r="O554" s="4">
        <v>-1</v>
      </c>
      <c r="P554" s="4"/>
      <c r="Q554" s="4"/>
      <c r="R554" s="4"/>
      <c r="S554" s="4"/>
      <c r="T554" s="4"/>
      <c r="U554" s="4"/>
      <c r="V554" s="4"/>
      <c r="W554" s="4">
        <v>0</v>
      </c>
      <c r="X554" s="4">
        <v>1</v>
      </c>
      <c r="Y554" s="4">
        <v>0</v>
      </c>
      <c r="Z554" s="4"/>
      <c r="AA554" s="4"/>
      <c r="AB554" s="4"/>
    </row>
    <row r="555" spans="1:28" x14ac:dyDescent="0.2">
      <c r="A555" s="4">
        <v>50</v>
      </c>
      <c r="B555" s="4">
        <v>0</v>
      </c>
      <c r="C555" s="4">
        <v>0</v>
      </c>
      <c r="D555" s="4">
        <v>1</v>
      </c>
      <c r="E555" s="4">
        <v>209</v>
      </c>
      <c r="F555" s="4">
        <f>ROUND(Source!W531,O555)</f>
        <v>0</v>
      </c>
      <c r="G555" s="4" t="s">
        <v>108</v>
      </c>
      <c r="H555" s="4" t="s">
        <v>109</v>
      </c>
      <c r="I555" s="4"/>
      <c r="J555" s="4"/>
      <c r="K555" s="4">
        <v>209</v>
      </c>
      <c r="L555" s="4">
        <v>23</v>
      </c>
      <c r="M555" s="4">
        <v>3</v>
      </c>
      <c r="N555" s="4" t="s">
        <v>3</v>
      </c>
      <c r="O555" s="4">
        <v>2</v>
      </c>
      <c r="P555" s="4"/>
      <c r="Q555" s="4"/>
      <c r="R555" s="4"/>
      <c r="S555" s="4"/>
      <c r="T555" s="4"/>
      <c r="U555" s="4"/>
      <c r="V555" s="4"/>
      <c r="W555" s="4">
        <v>0</v>
      </c>
      <c r="X555" s="4">
        <v>1</v>
      </c>
      <c r="Y555" s="4">
        <v>0</v>
      </c>
      <c r="Z555" s="4"/>
      <c r="AA555" s="4"/>
      <c r="AB555" s="4"/>
    </row>
    <row r="556" spans="1:28" x14ac:dyDescent="0.2">
      <c r="A556" s="4">
        <v>50</v>
      </c>
      <c r="B556" s="4">
        <v>0</v>
      </c>
      <c r="C556" s="4">
        <v>0</v>
      </c>
      <c r="D556" s="4">
        <v>1</v>
      </c>
      <c r="E556" s="4">
        <v>233</v>
      </c>
      <c r="F556" s="4">
        <f>ROUND(Source!BD531,O556)</f>
        <v>0</v>
      </c>
      <c r="G556" s="4" t="s">
        <v>110</v>
      </c>
      <c r="H556" s="4" t="s">
        <v>111</v>
      </c>
      <c r="I556" s="4"/>
      <c r="J556" s="4"/>
      <c r="K556" s="4">
        <v>233</v>
      </c>
      <c r="L556" s="4">
        <v>24</v>
      </c>
      <c r="M556" s="4">
        <v>3</v>
      </c>
      <c r="N556" s="4" t="s">
        <v>3</v>
      </c>
      <c r="O556" s="4">
        <v>2</v>
      </c>
      <c r="P556" s="4"/>
      <c r="Q556" s="4"/>
      <c r="R556" s="4"/>
      <c r="S556" s="4"/>
      <c r="T556" s="4"/>
      <c r="U556" s="4"/>
      <c r="V556" s="4"/>
      <c r="W556" s="4">
        <v>0</v>
      </c>
      <c r="X556" s="4">
        <v>1</v>
      </c>
      <c r="Y556" s="4">
        <v>0</v>
      </c>
      <c r="Z556" s="4"/>
      <c r="AA556" s="4"/>
      <c r="AB556" s="4"/>
    </row>
    <row r="557" spans="1:28" x14ac:dyDescent="0.2">
      <c r="A557" s="4">
        <v>50</v>
      </c>
      <c r="B557" s="4">
        <v>0</v>
      </c>
      <c r="C557" s="4">
        <v>0</v>
      </c>
      <c r="D557" s="4">
        <v>1</v>
      </c>
      <c r="E557" s="4">
        <v>210</v>
      </c>
      <c r="F557" s="4">
        <f>ROUND(Source!X531,O557)</f>
        <v>513234.51</v>
      </c>
      <c r="G557" s="4" t="s">
        <v>112</v>
      </c>
      <c r="H557" s="4" t="s">
        <v>113</v>
      </c>
      <c r="I557" s="4"/>
      <c r="J557" s="4"/>
      <c r="K557" s="4">
        <v>210</v>
      </c>
      <c r="L557" s="4">
        <v>25</v>
      </c>
      <c r="M557" s="4">
        <v>3</v>
      </c>
      <c r="N557" s="4" t="s">
        <v>3</v>
      </c>
      <c r="O557" s="4">
        <v>2</v>
      </c>
      <c r="P557" s="4"/>
      <c r="Q557" s="4"/>
      <c r="R557" s="4"/>
      <c r="S557" s="4"/>
      <c r="T557" s="4"/>
      <c r="U557" s="4"/>
      <c r="V557" s="4"/>
      <c r="W557" s="4">
        <v>513234.51</v>
      </c>
      <c r="X557" s="4">
        <v>1</v>
      </c>
      <c r="Y557" s="4">
        <v>513234.51</v>
      </c>
      <c r="Z557" s="4"/>
      <c r="AA557" s="4"/>
      <c r="AB557" s="4"/>
    </row>
    <row r="558" spans="1:28" x14ac:dyDescent="0.2">
      <c r="A558" s="4">
        <v>50</v>
      </c>
      <c r="B558" s="4">
        <v>0</v>
      </c>
      <c r="C558" s="4">
        <v>0</v>
      </c>
      <c r="D558" s="4">
        <v>1</v>
      </c>
      <c r="E558" s="4">
        <v>211</v>
      </c>
      <c r="F558" s="4">
        <f>ROUND(Source!Y531,O558)</f>
        <v>73319.199999999997</v>
      </c>
      <c r="G558" s="4" t="s">
        <v>114</v>
      </c>
      <c r="H558" s="4" t="s">
        <v>115</v>
      </c>
      <c r="I558" s="4"/>
      <c r="J558" s="4"/>
      <c r="K558" s="4">
        <v>211</v>
      </c>
      <c r="L558" s="4">
        <v>26</v>
      </c>
      <c r="M558" s="4">
        <v>3</v>
      </c>
      <c r="N558" s="4" t="s">
        <v>3</v>
      </c>
      <c r="O558" s="4">
        <v>2</v>
      </c>
      <c r="P558" s="4"/>
      <c r="Q558" s="4"/>
      <c r="R558" s="4"/>
      <c r="S558" s="4"/>
      <c r="T558" s="4"/>
      <c r="U558" s="4"/>
      <c r="V558" s="4"/>
      <c r="W558" s="4">
        <v>73319.199999999997</v>
      </c>
      <c r="X558" s="4">
        <v>1</v>
      </c>
      <c r="Y558" s="4">
        <v>73319.199999999997</v>
      </c>
      <c r="Z558" s="4"/>
      <c r="AA558" s="4"/>
      <c r="AB558" s="4"/>
    </row>
    <row r="559" spans="1:28" x14ac:dyDescent="0.2">
      <c r="A559" s="4">
        <v>50</v>
      </c>
      <c r="B559" s="4">
        <v>0</v>
      </c>
      <c r="C559" s="4">
        <v>0</v>
      </c>
      <c r="D559" s="4">
        <v>1</v>
      </c>
      <c r="E559" s="4">
        <v>224</v>
      </c>
      <c r="F559" s="4">
        <f>ROUND(Source!AR531,O559)</f>
        <v>1334531.95</v>
      </c>
      <c r="G559" s="4" t="s">
        <v>116</v>
      </c>
      <c r="H559" s="4" t="s">
        <v>117</v>
      </c>
      <c r="I559" s="4"/>
      <c r="J559" s="4"/>
      <c r="K559" s="4">
        <v>224</v>
      </c>
      <c r="L559" s="4">
        <v>27</v>
      </c>
      <c r="M559" s="4">
        <v>3</v>
      </c>
      <c r="N559" s="4" t="s">
        <v>3</v>
      </c>
      <c r="O559" s="4">
        <v>2</v>
      </c>
      <c r="P559" s="4"/>
      <c r="Q559" s="4"/>
      <c r="R559" s="4"/>
      <c r="S559" s="4"/>
      <c r="T559" s="4"/>
      <c r="U559" s="4"/>
      <c r="V559" s="4"/>
      <c r="W559" s="4">
        <v>1334531.95</v>
      </c>
      <c r="X559" s="4">
        <v>1</v>
      </c>
      <c r="Y559" s="4">
        <v>1334531.95</v>
      </c>
      <c r="Z559" s="4"/>
      <c r="AA559" s="4"/>
      <c r="AB559" s="4"/>
    </row>
    <row r="561" spans="1:245" x14ac:dyDescent="0.2">
      <c r="A561" s="1">
        <v>5</v>
      </c>
      <c r="B561" s="1">
        <v>1</v>
      </c>
      <c r="C561" s="1"/>
      <c r="D561" s="1">
        <f>ROW(A621)</f>
        <v>621</v>
      </c>
      <c r="E561" s="1"/>
      <c r="F561" s="1" t="s">
        <v>14</v>
      </c>
      <c r="G561" s="1" t="s">
        <v>423</v>
      </c>
      <c r="H561" s="1" t="s">
        <v>3</v>
      </c>
      <c r="I561" s="1">
        <v>0</v>
      </c>
      <c r="J561" s="1"/>
      <c r="K561" s="1">
        <v>0</v>
      </c>
      <c r="L561" s="1"/>
      <c r="M561" s="1" t="s">
        <v>3</v>
      </c>
      <c r="N561" s="1"/>
      <c r="O561" s="1"/>
      <c r="P561" s="1"/>
      <c r="Q561" s="1"/>
      <c r="R561" s="1"/>
      <c r="S561" s="1">
        <v>0</v>
      </c>
      <c r="T561" s="1"/>
      <c r="U561" s="1" t="s">
        <v>3</v>
      </c>
      <c r="V561" s="1">
        <v>0</v>
      </c>
      <c r="W561" s="1"/>
      <c r="X561" s="1"/>
      <c r="Y561" s="1"/>
      <c r="Z561" s="1"/>
      <c r="AA561" s="1"/>
      <c r="AB561" s="1" t="s">
        <v>3</v>
      </c>
      <c r="AC561" s="1" t="s">
        <v>3</v>
      </c>
      <c r="AD561" s="1" t="s">
        <v>3</v>
      </c>
      <c r="AE561" s="1" t="s">
        <v>3</v>
      </c>
      <c r="AF561" s="1" t="s">
        <v>3</v>
      </c>
      <c r="AG561" s="1" t="s">
        <v>3</v>
      </c>
      <c r="AH561" s="1"/>
      <c r="AI561" s="1"/>
      <c r="AJ561" s="1"/>
      <c r="AK561" s="1"/>
      <c r="AL561" s="1"/>
      <c r="AM561" s="1"/>
      <c r="AN561" s="1"/>
      <c r="AO561" s="1"/>
      <c r="AP561" s="1" t="s">
        <v>3</v>
      </c>
      <c r="AQ561" s="1" t="s">
        <v>3</v>
      </c>
      <c r="AR561" s="1" t="s">
        <v>3</v>
      </c>
      <c r="AS561" s="1"/>
      <c r="AT561" s="1"/>
      <c r="AU561" s="1"/>
      <c r="AV561" s="1"/>
      <c r="AW561" s="1"/>
      <c r="AX561" s="1"/>
      <c r="AY561" s="1"/>
      <c r="AZ561" s="1" t="s">
        <v>3</v>
      </c>
      <c r="BA561" s="1"/>
      <c r="BB561" s="1" t="s">
        <v>3</v>
      </c>
      <c r="BC561" s="1" t="s">
        <v>3</v>
      </c>
      <c r="BD561" s="1" t="s">
        <v>3</v>
      </c>
      <c r="BE561" s="1" t="s">
        <v>3</v>
      </c>
      <c r="BF561" s="1" t="s">
        <v>3</v>
      </c>
      <c r="BG561" s="1" t="s">
        <v>3</v>
      </c>
      <c r="BH561" s="1" t="s">
        <v>3</v>
      </c>
      <c r="BI561" s="1" t="s">
        <v>3</v>
      </c>
      <c r="BJ561" s="1" t="s">
        <v>3</v>
      </c>
      <c r="BK561" s="1" t="s">
        <v>3</v>
      </c>
      <c r="BL561" s="1" t="s">
        <v>3</v>
      </c>
      <c r="BM561" s="1" t="s">
        <v>3</v>
      </c>
      <c r="BN561" s="1" t="s">
        <v>3</v>
      </c>
      <c r="BO561" s="1" t="s">
        <v>3</v>
      </c>
      <c r="BP561" s="1" t="s">
        <v>3</v>
      </c>
      <c r="BQ561" s="1"/>
      <c r="BR561" s="1"/>
      <c r="BS561" s="1"/>
      <c r="BT561" s="1"/>
      <c r="BU561" s="1"/>
      <c r="BV561" s="1"/>
      <c r="BW561" s="1"/>
      <c r="BX561" s="1">
        <v>0</v>
      </c>
      <c r="BY561" s="1"/>
      <c r="BZ561" s="1"/>
      <c r="CA561" s="1"/>
      <c r="CB561" s="1"/>
      <c r="CC561" s="1"/>
      <c r="CD561" s="1"/>
      <c r="CE561" s="1"/>
      <c r="CF561" s="1"/>
      <c r="CG561" s="1"/>
      <c r="CH561" s="1"/>
      <c r="CI561" s="1"/>
      <c r="CJ561" s="1">
        <v>0</v>
      </c>
    </row>
    <row r="563" spans="1:245" x14ac:dyDescent="0.2">
      <c r="A563" s="2">
        <v>52</v>
      </c>
      <c r="B563" s="2">
        <f t="shared" ref="B563:G563" si="384">B621</f>
        <v>1</v>
      </c>
      <c r="C563" s="2">
        <f t="shared" si="384"/>
        <v>5</v>
      </c>
      <c r="D563" s="2">
        <f t="shared" si="384"/>
        <v>561</v>
      </c>
      <c r="E563" s="2">
        <f t="shared" si="384"/>
        <v>0</v>
      </c>
      <c r="F563" s="2" t="str">
        <f t="shared" si="384"/>
        <v>Новый подраздел</v>
      </c>
      <c r="G563" s="2" t="str">
        <f t="shared" si="384"/>
        <v>Электроснабжение</v>
      </c>
      <c r="H563" s="2"/>
      <c r="I563" s="2"/>
      <c r="J563" s="2"/>
      <c r="K563" s="2"/>
      <c r="L563" s="2"/>
      <c r="M563" s="2"/>
      <c r="N563" s="2"/>
      <c r="O563" s="2">
        <f t="shared" ref="O563:AT563" si="385">O621</f>
        <v>250966.02</v>
      </c>
      <c r="P563" s="2">
        <f t="shared" si="385"/>
        <v>3336.42</v>
      </c>
      <c r="Q563" s="2">
        <f t="shared" si="385"/>
        <v>457.73</v>
      </c>
      <c r="R563" s="2">
        <f t="shared" si="385"/>
        <v>289.2</v>
      </c>
      <c r="S563" s="2">
        <f t="shared" si="385"/>
        <v>247171.87</v>
      </c>
      <c r="T563" s="2">
        <f t="shared" si="385"/>
        <v>0</v>
      </c>
      <c r="U563" s="2">
        <f t="shared" si="385"/>
        <v>393.97999999999996</v>
      </c>
      <c r="V563" s="2">
        <f t="shared" si="385"/>
        <v>0</v>
      </c>
      <c r="W563" s="2">
        <f t="shared" si="385"/>
        <v>0</v>
      </c>
      <c r="X563" s="2">
        <f t="shared" si="385"/>
        <v>173020.3</v>
      </c>
      <c r="Y563" s="2">
        <f t="shared" si="385"/>
        <v>24717.18</v>
      </c>
      <c r="Z563" s="2">
        <f t="shared" si="385"/>
        <v>0</v>
      </c>
      <c r="AA563" s="2">
        <f t="shared" si="385"/>
        <v>0</v>
      </c>
      <c r="AB563" s="2">
        <f t="shared" si="385"/>
        <v>250966.02</v>
      </c>
      <c r="AC563" s="2">
        <f t="shared" si="385"/>
        <v>3336.42</v>
      </c>
      <c r="AD563" s="2">
        <f t="shared" si="385"/>
        <v>457.73</v>
      </c>
      <c r="AE563" s="2">
        <f t="shared" si="385"/>
        <v>289.2</v>
      </c>
      <c r="AF563" s="2">
        <f t="shared" si="385"/>
        <v>247171.87</v>
      </c>
      <c r="AG563" s="2">
        <f t="shared" si="385"/>
        <v>0</v>
      </c>
      <c r="AH563" s="2">
        <f t="shared" si="385"/>
        <v>393.97999999999996</v>
      </c>
      <c r="AI563" s="2">
        <f t="shared" si="385"/>
        <v>0</v>
      </c>
      <c r="AJ563" s="2">
        <f t="shared" si="385"/>
        <v>0</v>
      </c>
      <c r="AK563" s="2">
        <f t="shared" si="385"/>
        <v>173020.3</v>
      </c>
      <c r="AL563" s="2">
        <f t="shared" si="385"/>
        <v>24717.18</v>
      </c>
      <c r="AM563" s="2">
        <f t="shared" si="385"/>
        <v>0</v>
      </c>
      <c r="AN563" s="2">
        <f t="shared" si="385"/>
        <v>0</v>
      </c>
      <c r="AO563" s="2">
        <f t="shared" si="385"/>
        <v>0</v>
      </c>
      <c r="AP563" s="2">
        <f t="shared" si="385"/>
        <v>0</v>
      </c>
      <c r="AQ563" s="2">
        <f t="shared" si="385"/>
        <v>0</v>
      </c>
      <c r="AR563" s="2">
        <f t="shared" si="385"/>
        <v>449015.84</v>
      </c>
      <c r="AS563" s="2">
        <f t="shared" si="385"/>
        <v>0</v>
      </c>
      <c r="AT563" s="2">
        <f t="shared" si="385"/>
        <v>0</v>
      </c>
      <c r="AU563" s="2">
        <f t="shared" ref="AU563:BZ563" si="386">AU621</f>
        <v>449015.84</v>
      </c>
      <c r="AV563" s="2">
        <f t="shared" si="386"/>
        <v>3336.42</v>
      </c>
      <c r="AW563" s="2">
        <f t="shared" si="386"/>
        <v>3336.42</v>
      </c>
      <c r="AX563" s="2">
        <f t="shared" si="386"/>
        <v>0</v>
      </c>
      <c r="AY563" s="2">
        <f t="shared" si="386"/>
        <v>3336.42</v>
      </c>
      <c r="AZ563" s="2">
        <f t="shared" si="386"/>
        <v>0</v>
      </c>
      <c r="BA563" s="2">
        <f t="shared" si="386"/>
        <v>0</v>
      </c>
      <c r="BB563" s="2">
        <f t="shared" si="386"/>
        <v>0</v>
      </c>
      <c r="BC563" s="2">
        <f t="shared" si="386"/>
        <v>0</v>
      </c>
      <c r="BD563" s="2">
        <f t="shared" si="386"/>
        <v>0</v>
      </c>
      <c r="BE563" s="2">
        <f t="shared" si="386"/>
        <v>0</v>
      </c>
      <c r="BF563" s="2">
        <f t="shared" si="386"/>
        <v>0</v>
      </c>
      <c r="BG563" s="2">
        <f t="shared" si="386"/>
        <v>0</v>
      </c>
      <c r="BH563" s="2">
        <f t="shared" si="386"/>
        <v>0</v>
      </c>
      <c r="BI563" s="2">
        <f t="shared" si="386"/>
        <v>0</v>
      </c>
      <c r="BJ563" s="2">
        <f t="shared" si="386"/>
        <v>0</v>
      </c>
      <c r="BK563" s="2">
        <f t="shared" si="386"/>
        <v>0</v>
      </c>
      <c r="BL563" s="2">
        <f t="shared" si="386"/>
        <v>0</v>
      </c>
      <c r="BM563" s="2">
        <f t="shared" si="386"/>
        <v>0</v>
      </c>
      <c r="BN563" s="2">
        <f t="shared" si="386"/>
        <v>0</v>
      </c>
      <c r="BO563" s="2">
        <f t="shared" si="386"/>
        <v>0</v>
      </c>
      <c r="BP563" s="2">
        <f t="shared" si="386"/>
        <v>0</v>
      </c>
      <c r="BQ563" s="2">
        <f t="shared" si="386"/>
        <v>0</v>
      </c>
      <c r="BR563" s="2">
        <f t="shared" si="386"/>
        <v>0</v>
      </c>
      <c r="BS563" s="2">
        <f t="shared" si="386"/>
        <v>0</v>
      </c>
      <c r="BT563" s="2">
        <f t="shared" si="386"/>
        <v>0</v>
      </c>
      <c r="BU563" s="2">
        <f t="shared" si="386"/>
        <v>0</v>
      </c>
      <c r="BV563" s="2">
        <f t="shared" si="386"/>
        <v>0</v>
      </c>
      <c r="BW563" s="2">
        <f t="shared" si="386"/>
        <v>0</v>
      </c>
      <c r="BX563" s="2">
        <f t="shared" si="386"/>
        <v>0</v>
      </c>
      <c r="BY563" s="2">
        <f t="shared" si="386"/>
        <v>0</v>
      </c>
      <c r="BZ563" s="2">
        <f t="shared" si="386"/>
        <v>0</v>
      </c>
      <c r="CA563" s="2">
        <f t="shared" ref="CA563:DF563" si="387">CA621</f>
        <v>449015.84</v>
      </c>
      <c r="CB563" s="2">
        <f t="shared" si="387"/>
        <v>0</v>
      </c>
      <c r="CC563" s="2">
        <f t="shared" si="387"/>
        <v>0</v>
      </c>
      <c r="CD563" s="2">
        <f t="shared" si="387"/>
        <v>449015.84</v>
      </c>
      <c r="CE563" s="2">
        <f t="shared" si="387"/>
        <v>3336.42</v>
      </c>
      <c r="CF563" s="2">
        <f t="shared" si="387"/>
        <v>3336.42</v>
      </c>
      <c r="CG563" s="2">
        <f t="shared" si="387"/>
        <v>0</v>
      </c>
      <c r="CH563" s="2">
        <f t="shared" si="387"/>
        <v>3336.42</v>
      </c>
      <c r="CI563" s="2">
        <f t="shared" si="387"/>
        <v>0</v>
      </c>
      <c r="CJ563" s="2">
        <f t="shared" si="387"/>
        <v>0</v>
      </c>
      <c r="CK563" s="2">
        <f t="shared" si="387"/>
        <v>0</v>
      </c>
      <c r="CL563" s="2">
        <f t="shared" si="387"/>
        <v>0</v>
      </c>
      <c r="CM563" s="2">
        <f t="shared" si="387"/>
        <v>0</v>
      </c>
      <c r="CN563" s="2">
        <f t="shared" si="387"/>
        <v>0</v>
      </c>
      <c r="CO563" s="2">
        <f t="shared" si="387"/>
        <v>0</v>
      </c>
      <c r="CP563" s="2">
        <f t="shared" si="387"/>
        <v>0</v>
      </c>
      <c r="CQ563" s="2">
        <f t="shared" si="387"/>
        <v>0</v>
      </c>
      <c r="CR563" s="2">
        <f t="shared" si="387"/>
        <v>0</v>
      </c>
      <c r="CS563" s="2">
        <f t="shared" si="387"/>
        <v>0</v>
      </c>
      <c r="CT563" s="2">
        <f t="shared" si="387"/>
        <v>0</v>
      </c>
      <c r="CU563" s="2">
        <f t="shared" si="387"/>
        <v>0</v>
      </c>
      <c r="CV563" s="2">
        <f t="shared" si="387"/>
        <v>0</v>
      </c>
      <c r="CW563" s="2">
        <f t="shared" si="387"/>
        <v>0</v>
      </c>
      <c r="CX563" s="2">
        <f t="shared" si="387"/>
        <v>0</v>
      </c>
      <c r="CY563" s="2">
        <f t="shared" si="387"/>
        <v>0</v>
      </c>
      <c r="CZ563" s="2">
        <f t="shared" si="387"/>
        <v>0</v>
      </c>
      <c r="DA563" s="2">
        <f t="shared" si="387"/>
        <v>0</v>
      </c>
      <c r="DB563" s="2">
        <f t="shared" si="387"/>
        <v>0</v>
      </c>
      <c r="DC563" s="2">
        <f t="shared" si="387"/>
        <v>0</v>
      </c>
      <c r="DD563" s="2">
        <f t="shared" si="387"/>
        <v>0</v>
      </c>
      <c r="DE563" s="2">
        <f t="shared" si="387"/>
        <v>0</v>
      </c>
      <c r="DF563" s="2">
        <f t="shared" si="387"/>
        <v>0</v>
      </c>
      <c r="DG563" s="3">
        <f t="shared" ref="DG563:EL563" si="388">DG621</f>
        <v>0</v>
      </c>
      <c r="DH563" s="3">
        <f t="shared" si="388"/>
        <v>0</v>
      </c>
      <c r="DI563" s="3">
        <f t="shared" si="388"/>
        <v>0</v>
      </c>
      <c r="DJ563" s="3">
        <f t="shared" si="388"/>
        <v>0</v>
      </c>
      <c r="DK563" s="3">
        <f t="shared" si="388"/>
        <v>0</v>
      </c>
      <c r="DL563" s="3">
        <f t="shared" si="388"/>
        <v>0</v>
      </c>
      <c r="DM563" s="3">
        <f t="shared" si="388"/>
        <v>0</v>
      </c>
      <c r="DN563" s="3">
        <f t="shared" si="388"/>
        <v>0</v>
      </c>
      <c r="DO563" s="3">
        <f t="shared" si="388"/>
        <v>0</v>
      </c>
      <c r="DP563" s="3">
        <f t="shared" si="388"/>
        <v>0</v>
      </c>
      <c r="DQ563" s="3">
        <f t="shared" si="388"/>
        <v>0</v>
      </c>
      <c r="DR563" s="3">
        <f t="shared" si="388"/>
        <v>0</v>
      </c>
      <c r="DS563" s="3">
        <f t="shared" si="388"/>
        <v>0</v>
      </c>
      <c r="DT563" s="3">
        <f t="shared" si="388"/>
        <v>0</v>
      </c>
      <c r="DU563" s="3">
        <f t="shared" si="388"/>
        <v>0</v>
      </c>
      <c r="DV563" s="3">
        <f t="shared" si="388"/>
        <v>0</v>
      </c>
      <c r="DW563" s="3">
        <f t="shared" si="388"/>
        <v>0</v>
      </c>
      <c r="DX563" s="3">
        <f t="shared" si="388"/>
        <v>0</v>
      </c>
      <c r="DY563" s="3">
        <f t="shared" si="388"/>
        <v>0</v>
      </c>
      <c r="DZ563" s="3">
        <f t="shared" si="388"/>
        <v>0</v>
      </c>
      <c r="EA563" s="3">
        <f t="shared" si="388"/>
        <v>0</v>
      </c>
      <c r="EB563" s="3">
        <f t="shared" si="388"/>
        <v>0</v>
      </c>
      <c r="EC563" s="3">
        <f t="shared" si="388"/>
        <v>0</v>
      </c>
      <c r="ED563" s="3">
        <f t="shared" si="388"/>
        <v>0</v>
      </c>
      <c r="EE563" s="3">
        <f t="shared" si="388"/>
        <v>0</v>
      </c>
      <c r="EF563" s="3">
        <f t="shared" si="388"/>
        <v>0</v>
      </c>
      <c r="EG563" s="3">
        <f t="shared" si="388"/>
        <v>0</v>
      </c>
      <c r="EH563" s="3">
        <f t="shared" si="388"/>
        <v>0</v>
      </c>
      <c r="EI563" s="3">
        <f t="shared" si="388"/>
        <v>0</v>
      </c>
      <c r="EJ563" s="3">
        <f t="shared" si="388"/>
        <v>0</v>
      </c>
      <c r="EK563" s="3">
        <f t="shared" si="388"/>
        <v>0</v>
      </c>
      <c r="EL563" s="3">
        <f t="shared" si="388"/>
        <v>0</v>
      </c>
      <c r="EM563" s="3">
        <f t="shared" ref="EM563:FR563" si="389">EM621</f>
        <v>0</v>
      </c>
      <c r="EN563" s="3">
        <f t="shared" si="389"/>
        <v>0</v>
      </c>
      <c r="EO563" s="3">
        <f t="shared" si="389"/>
        <v>0</v>
      </c>
      <c r="EP563" s="3">
        <f t="shared" si="389"/>
        <v>0</v>
      </c>
      <c r="EQ563" s="3">
        <f t="shared" si="389"/>
        <v>0</v>
      </c>
      <c r="ER563" s="3">
        <f t="shared" si="389"/>
        <v>0</v>
      </c>
      <c r="ES563" s="3">
        <f t="shared" si="389"/>
        <v>0</v>
      </c>
      <c r="ET563" s="3">
        <f t="shared" si="389"/>
        <v>0</v>
      </c>
      <c r="EU563" s="3">
        <f t="shared" si="389"/>
        <v>0</v>
      </c>
      <c r="EV563" s="3">
        <f t="shared" si="389"/>
        <v>0</v>
      </c>
      <c r="EW563" s="3">
        <f t="shared" si="389"/>
        <v>0</v>
      </c>
      <c r="EX563" s="3">
        <f t="shared" si="389"/>
        <v>0</v>
      </c>
      <c r="EY563" s="3">
        <f t="shared" si="389"/>
        <v>0</v>
      </c>
      <c r="EZ563" s="3">
        <f t="shared" si="389"/>
        <v>0</v>
      </c>
      <c r="FA563" s="3">
        <f t="shared" si="389"/>
        <v>0</v>
      </c>
      <c r="FB563" s="3">
        <f t="shared" si="389"/>
        <v>0</v>
      </c>
      <c r="FC563" s="3">
        <f t="shared" si="389"/>
        <v>0</v>
      </c>
      <c r="FD563" s="3">
        <f t="shared" si="389"/>
        <v>0</v>
      </c>
      <c r="FE563" s="3">
        <f t="shared" si="389"/>
        <v>0</v>
      </c>
      <c r="FF563" s="3">
        <f t="shared" si="389"/>
        <v>0</v>
      </c>
      <c r="FG563" s="3">
        <f t="shared" si="389"/>
        <v>0</v>
      </c>
      <c r="FH563" s="3">
        <f t="shared" si="389"/>
        <v>0</v>
      </c>
      <c r="FI563" s="3">
        <f t="shared" si="389"/>
        <v>0</v>
      </c>
      <c r="FJ563" s="3">
        <f t="shared" si="389"/>
        <v>0</v>
      </c>
      <c r="FK563" s="3">
        <f t="shared" si="389"/>
        <v>0</v>
      </c>
      <c r="FL563" s="3">
        <f t="shared" si="389"/>
        <v>0</v>
      </c>
      <c r="FM563" s="3">
        <f t="shared" si="389"/>
        <v>0</v>
      </c>
      <c r="FN563" s="3">
        <f t="shared" si="389"/>
        <v>0</v>
      </c>
      <c r="FO563" s="3">
        <f t="shared" si="389"/>
        <v>0</v>
      </c>
      <c r="FP563" s="3">
        <f t="shared" si="389"/>
        <v>0</v>
      </c>
      <c r="FQ563" s="3">
        <f t="shared" si="389"/>
        <v>0</v>
      </c>
      <c r="FR563" s="3">
        <f t="shared" si="389"/>
        <v>0</v>
      </c>
      <c r="FS563" s="3">
        <f t="shared" ref="FS563:GX563" si="390">FS621</f>
        <v>0</v>
      </c>
      <c r="FT563" s="3">
        <f t="shared" si="390"/>
        <v>0</v>
      </c>
      <c r="FU563" s="3">
        <f t="shared" si="390"/>
        <v>0</v>
      </c>
      <c r="FV563" s="3">
        <f t="shared" si="390"/>
        <v>0</v>
      </c>
      <c r="FW563" s="3">
        <f t="shared" si="390"/>
        <v>0</v>
      </c>
      <c r="FX563" s="3">
        <f t="shared" si="390"/>
        <v>0</v>
      </c>
      <c r="FY563" s="3">
        <f t="shared" si="390"/>
        <v>0</v>
      </c>
      <c r="FZ563" s="3">
        <f t="shared" si="390"/>
        <v>0</v>
      </c>
      <c r="GA563" s="3">
        <f t="shared" si="390"/>
        <v>0</v>
      </c>
      <c r="GB563" s="3">
        <f t="shared" si="390"/>
        <v>0</v>
      </c>
      <c r="GC563" s="3">
        <f t="shared" si="390"/>
        <v>0</v>
      </c>
      <c r="GD563" s="3">
        <f t="shared" si="390"/>
        <v>0</v>
      </c>
      <c r="GE563" s="3">
        <f t="shared" si="390"/>
        <v>0</v>
      </c>
      <c r="GF563" s="3">
        <f t="shared" si="390"/>
        <v>0</v>
      </c>
      <c r="GG563" s="3">
        <f t="shared" si="390"/>
        <v>0</v>
      </c>
      <c r="GH563" s="3">
        <f t="shared" si="390"/>
        <v>0</v>
      </c>
      <c r="GI563" s="3">
        <f t="shared" si="390"/>
        <v>0</v>
      </c>
      <c r="GJ563" s="3">
        <f t="shared" si="390"/>
        <v>0</v>
      </c>
      <c r="GK563" s="3">
        <f t="shared" si="390"/>
        <v>0</v>
      </c>
      <c r="GL563" s="3">
        <f t="shared" si="390"/>
        <v>0</v>
      </c>
      <c r="GM563" s="3">
        <f t="shared" si="390"/>
        <v>0</v>
      </c>
      <c r="GN563" s="3">
        <f t="shared" si="390"/>
        <v>0</v>
      </c>
      <c r="GO563" s="3">
        <f t="shared" si="390"/>
        <v>0</v>
      </c>
      <c r="GP563" s="3">
        <f t="shared" si="390"/>
        <v>0</v>
      </c>
      <c r="GQ563" s="3">
        <f t="shared" si="390"/>
        <v>0</v>
      </c>
      <c r="GR563" s="3">
        <f t="shared" si="390"/>
        <v>0</v>
      </c>
      <c r="GS563" s="3">
        <f t="shared" si="390"/>
        <v>0</v>
      </c>
      <c r="GT563" s="3">
        <f t="shared" si="390"/>
        <v>0</v>
      </c>
      <c r="GU563" s="3">
        <f t="shared" si="390"/>
        <v>0</v>
      </c>
      <c r="GV563" s="3">
        <f t="shared" si="390"/>
        <v>0</v>
      </c>
      <c r="GW563" s="3">
        <f t="shared" si="390"/>
        <v>0</v>
      </c>
      <c r="GX563" s="3">
        <f t="shared" si="390"/>
        <v>0</v>
      </c>
    </row>
    <row r="565" spans="1:245" x14ac:dyDescent="0.2">
      <c r="A565">
        <v>17</v>
      </c>
      <c r="B565">
        <v>1</v>
      </c>
      <c r="D565">
        <f>ROW(EtalonRes!A331)</f>
        <v>331</v>
      </c>
      <c r="E565" t="s">
        <v>3</v>
      </c>
      <c r="F565" t="s">
        <v>370</v>
      </c>
      <c r="G565" t="s">
        <v>371</v>
      </c>
      <c r="H565" t="s">
        <v>33</v>
      </c>
      <c r="I565">
        <v>3</v>
      </c>
      <c r="J565">
        <v>0</v>
      </c>
      <c r="K565">
        <v>3</v>
      </c>
      <c r="O565">
        <f t="shared" ref="O565:O596" si="391">ROUND(CP565,2)</f>
        <v>43719</v>
      </c>
      <c r="P565">
        <f t="shared" ref="P565:P596" si="392">ROUND(CQ565*I565,2)</f>
        <v>0</v>
      </c>
      <c r="Q565">
        <f t="shared" ref="Q565:Q596" si="393">ROUND(CR565*I565,2)</f>
        <v>0</v>
      </c>
      <c r="R565">
        <f t="shared" ref="R565:R596" si="394">ROUND(CS565*I565,2)</f>
        <v>0</v>
      </c>
      <c r="S565">
        <f t="shared" ref="S565:S596" si="395">ROUND(CT565*I565,2)</f>
        <v>43719</v>
      </c>
      <c r="T565">
        <f t="shared" ref="T565:T596" si="396">ROUND(CU565*I565,2)</f>
        <v>0</v>
      </c>
      <c r="U565">
        <f t="shared" ref="U565:U596" si="397">CV565*I565</f>
        <v>70.800000000000011</v>
      </c>
      <c r="V565">
        <f t="shared" ref="V565:V596" si="398">CW565*I565</f>
        <v>0</v>
      </c>
      <c r="W565">
        <f t="shared" ref="W565:W596" si="399">ROUND(CX565*I565,2)</f>
        <v>0</v>
      </c>
      <c r="X565">
        <f t="shared" ref="X565:X596" si="400">ROUND(CY565,2)</f>
        <v>30603.3</v>
      </c>
      <c r="Y565">
        <f t="shared" ref="Y565:Y596" si="401">ROUND(CZ565,2)</f>
        <v>4371.8999999999996</v>
      </c>
      <c r="AA565">
        <v>-1</v>
      </c>
      <c r="AB565">
        <f t="shared" ref="AB565:AB596" si="402">ROUND((AC565+AD565+AF565),6)</f>
        <v>14573</v>
      </c>
      <c r="AC565">
        <f>ROUND(((ES565*118)),6)</f>
        <v>0</v>
      </c>
      <c r="AD565">
        <f>ROUND(((((ET565*118))-((EU565*118)))+AE565),6)</f>
        <v>0</v>
      </c>
      <c r="AE565">
        <f>ROUND(((EU565*118)),6)</f>
        <v>0</v>
      </c>
      <c r="AF565">
        <f>ROUND(((EV565*118)),6)</f>
        <v>14573</v>
      </c>
      <c r="AG565">
        <f t="shared" ref="AG565:AG596" si="403">ROUND((AP565),6)</f>
        <v>0</v>
      </c>
      <c r="AH565">
        <f>((EW565*118))</f>
        <v>23.6</v>
      </c>
      <c r="AI565">
        <f>((EX565*118))</f>
        <v>0</v>
      </c>
      <c r="AJ565">
        <f t="shared" ref="AJ565:AJ596" si="404">(AS565)</f>
        <v>0</v>
      </c>
      <c r="AK565">
        <v>123.5</v>
      </c>
      <c r="AL565">
        <v>0</v>
      </c>
      <c r="AM565">
        <v>0</v>
      </c>
      <c r="AN565">
        <v>0</v>
      </c>
      <c r="AO565">
        <v>123.5</v>
      </c>
      <c r="AP565">
        <v>0</v>
      </c>
      <c r="AQ565">
        <v>0.2</v>
      </c>
      <c r="AR565">
        <v>0</v>
      </c>
      <c r="AS565">
        <v>0</v>
      </c>
      <c r="AT565">
        <v>70</v>
      </c>
      <c r="AU565">
        <v>10</v>
      </c>
      <c r="AV565">
        <v>1</v>
      </c>
      <c r="AW565">
        <v>1</v>
      </c>
      <c r="AZ565">
        <v>1</v>
      </c>
      <c r="BA565">
        <v>1</v>
      </c>
      <c r="BB565">
        <v>1</v>
      </c>
      <c r="BC565">
        <v>1</v>
      </c>
      <c r="BD565" t="s">
        <v>3</v>
      </c>
      <c r="BE565" t="s">
        <v>3</v>
      </c>
      <c r="BF565" t="s">
        <v>3</v>
      </c>
      <c r="BG565" t="s">
        <v>3</v>
      </c>
      <c r="BH565">
        <v>0</v>
      </c>
      <c r="BI565">
        <v>4</v>
      </c>
      <c r="BJ565" t="s">
        <v>372</v>
      </c>
      <c r="BM565">
        <v>0</v>
      </c>
      <c r="BN565">
        <v>0</v>
      </c>
      <c r="BO565" t="s">
        <v>3</v>
      </c>
      <c r="BP565">
        <v>0</v>
      </c>
      <c r="BQ565">
        <v>1</v>
      </c>
      <c r="BR565">
        <v>0</v>
      </c>
      <c r="BS565">
        <v>1</v>
      </c>
      <c r="BT565">
        <v>1</v>
      </c>
      <c r="BU565">
        <v>1</v>
      </c>
      <c r="BV565">
        <v>1</v>
      </c>
      <c r="BW565">
        <v>1</v>
      </c>
      <c r="BX565">
        <v>1</v>
      </c>
      <c r="BY565" t="s">
        <v>3</v>
      </c>
      <c r="BZ565">
        <v>70</v>
      </c>
      <c r="CA565">
        <v>10</v>
      </c>
      <c r="CB565" t="s">
        <v>3</v>
      </c>
      <c r="CE565">
        <v>0</v>
      </c>
      <c r="CF565">
        <v>0</v>
      </c>
      <c r="CG565">
        <v>0</v>
      </c>
      <c r="CM565">
        <v>0</v>
      </c>
      <c r="CN565" t="s">
        <v>3</v>
      </c>
      <c r="CO565">
        <v>0</v>
      </c>
      <c r="CP565">
        <f t="shared" ref="CP565:CP596" si="405">(P565+Q565+S565)</f>
        <v>43719</v>
      </c>
      <c r="CQ565">
        <f t="shared" ref="CQ565:CQ596" si="406">(AC565*BC565*AW565)</f>
        <v>0</v>
      </c>
      <c r="CR565">
        <f>(((((ET565*118))*BB565-((EU565*118))*BS565)+AE565*BS565)*AV565)</f>
        <v>0</v>
      </c>
      <c r="CS565">
        <f t="shared" ref="CS565:CS596" si="407">(AE565*BS565*AV565)</f>
        <v>0</v>
      </c>
      <c r="CT565">
        <f t="shared" ref="CT565:CT596" si="408">(AF565*BA565*AV565)</f>
        <v>14573</v>
      </c>
      <c r="CU565">
        <f t="shared" ref="CU565:CU596" si="409">AG565</f>
        <v>0</v>
      </c>
      <c r="CV565">
        <f t="shared" ref="CV565:CV596" si="410">(AH565*AV565)</f>
        <v>23.6</v>
      </c>
      <c r="CW565">
        <f t="shared" ref="CW565:CW596" si="411">AI565</f>
        <v>0</v>
      </c>
      <c r="CX565">
        <f t="shared" ref="CX565:CX596" si="412">AJ565</f>
        <v>0</v>
      </c>
      <c r="CY565">
        <f t="shared" ref="CY565:CY596" si="413">((S565*BZ565)/100)</f>
        <v>30603.3</v>
      </c>
      <c r="CZ565">
        <f t="shared" ref="CZ565:CZ596" si="414">((S565*CA565)/100)</f>
        <v>4371.8999999999996</v>
      </c>
      <c r="DC565" t="s">
        <v>3</v>
      </c>
      <c r="DD565" t="s">
        <v>373</v>
      </c>
      <c r="DE565" t="s">
        <v>373</v>
      </c>
      <c r="DF565" t="s">
        <v>373</v>
      </c>
      <c r="DG565" t="s">
        <v>373</v>
      </c>
      <c r="DH565" t="s">
        <v>3</v>
      </c>
      <c r="DI565" t="s">
        <v>373</v>
      </c>
      <c r="DJ565" t="s">
        <v>373</v>
      </c>
      <c r="DK565" t="s">
        <v>3</v>
      </c>
      <c r="DL565" t="s">
        <v>3</v>
      </c>
      <c r="DM565" t="s">
        <v>3</v>
      </c>
      <c r="DN565">
        <v>0</v>
      </c>
      <c r="DO565">
        <v>0</v>
      </c>
      <c r="DP565">
        <v>1</v>
      </c>
      <c r="DQ565">
        <v>1</v>
      </c>
      <c r="DU565">
        <v>16987630</v>
      </c>
      <c r="DV565" t="s">
        <v>33</v>
      </c>
      <c r="DW565" t="s">
        <v>33</v>
      </c>
      <c r="DX565">
        <v>1</v>
      </c>
      <c r="DZ565" t="s">
        <v>3</v>
      </c>
      <c r="EA565" t="s">
        <v>3</v>
      </c>
      <c r="EB565" t="s">
        <v>3</v>
      </c>
      <c r="EC565" t="s">
        <v>3</v>
      </c>
      <c r="EE565">
        <v>1441815344</v>
      </c>
      <c r="EF565">
        <v>1</v>
      </c>
      <c r="EG565" t="s">
        <v>21</v>
      </c>
      <c r="EH565">
        <v>0</v>
      </c>
      <c r="EI565" t="s">
        <v>3</v>
      </c>
      <c r="EJ565">
        <v>4</v>
      </c>
      <c r="EK565">
        <v>0</v>
      </c>
      <c r="EL565" t="s">
        <v>22</v>
      </c>
      <c r="EM565" t="s">
        <v>23</v>
      </c>
      <c r="EO565" t="s">
        <v>3</v>
      </c>
      <c r="EQ565">
        <v>1024</v>
      </c>
      <c r="ER565">
        <v>123.5</v>
      </c>
      <c r="ES565">
        <v>0</v>
      </c>
      <c r="ET565">
        <v>0</v>
      </c>
      <c r="EU565">
        <v>0</v>
      </c>
      <c r="EV565">
        <v>123.5</v>
      </c>
      <c r="EW565">
        <v>0.2</v>
      </c>
      <c r="EX565">
        <v>0</v>
      </c>
      <c r="EY565">
        <v>0</v>
      </c>
      <c r="FQ565">
        <v>0</v>
      </c>
      <c r="FR565">
        <f t="shared" ref="FR565:FR596" si="415">ROUND(IF(BI565=3,GM565,0),2)</f>
        <v>0</v>
      </c>
      <c r="FS565">
        <v>0</v>
      </c>
      <c r="FX565">
        <v>70</v>
      </c>
      <c r="FY565">
        <v>10</v>
      </c>
      <c r="GA565" t="s">
        <v>3</v>
      </c>
      <c r="GD565">
        <v>0</v>
      </c>
      <c r="GF565">
        <v>472429822</v>
      </c>
      <c r="GG565">
        <v>2</v>
      </c>
      <c r="GH565">
        <v>1</v>
      </c>
      <c r="GI565">
        <v>-2</v>
      </c>
      <c r="GJ565">
        <v>0</v>
      </c>
      <c r="GK565">
        <f>ROUND(R565*(R12)/100,2)</f>
        <v>0</v>
      </c>
      <c r="GL565">
        <f t="shared" ref="GL565:GL596" si="416">ROUND(IF(AND(BH565=3,BI565=3,FS565&lt;&gt;0),P565,0),2)</f>
        <v>0</v>
      </c>
      <c r="GM565">
        <f t="shared" ref="GM565:GM596" si="417">ROUND(O565+X565+Y565+GK565,2)+GX565</f>
        <v>78694.2</v>
      </c>
      <c r="GN565">
        <f t="shared" ref="GN565:GN596" si="418">IF(OR(BI565=0,BI565=1),GM565-GX565,0)</f>
        <v>0</v>
      </c>
      <c r="GO565">
        <f t="shared" ref="GO565:GO596" si="419">IF(BI565=2,GM565-GX565,0)</f>
        <v>0</v>
      </c>
      <c r="GP565">
        <f t="shared" ref="GP565:GP596" si="420">IF(BI565=4,GM565-GX565,0)</f>
        <v>78694.2</v>
      </c>
      <c r="GR565">
        <v>0</v>
      </c>
      <c r="GS565">
        <v>3</v>
      </c>
      <c r="GT565">
        <v>0</v>
      </c>
      <c r="GU565" t="s">
        <v>3</v>
      </c>
      <c r="GV565">
        <f t="shared" ref="GV565:GV596" si="421">ROUND((GT565),6)</f>
        <v>0</v>
      </c>
      <c r="GW565">
        <v>1</v>
      </c>
      <c r="GX565">
        <f t="shared" ref="GX565:GX596" si="422">ROUND(HC565*I565,2)</f>
        <v>0</v>
      </c>
      <c r="HA565">
        <v>0</v>
      </c>
      <c r="HB565">
        <v>0</v>
      </c>
      <c r="HC565">
        <f t="shared" ref="HC565:HC596" si="423">GV565*GW565</f>
        <v>0</v>
      </c>
      <c r="HE565" t="s">
        <v>3</v>
      </c>
      <c r="HF565" t="s">
        <v>3</v>
      </c>
      <c r="HM565" t="s">
        <v>3</v>
      </c>
      <c r="HN565" t="s">
        <v>3</v>
      </c>
      <c r="HO565" t="s">
        <v>3</v>
      </c>
      <c r="HP565" t="s">
        <v>3</v>
      </c>
      <c r="HQ565" t="s">
        <v>3</v>
      </c>
      <c r="IK565">
        <v>0</v>
      </c>
    </row>
    <row r="566" spans="1:245" x14ac:dyDescent="0.2">
      <c r="A566">
        <v>17</v>
      </c>
      <c r="B566">
        <v>1</v>
      </c>
      <c r="D566">
        <f>ROW(EtalonRes!A332)</f>
        <v>332</v>
      </c>
      <c r="E566" t="s">
        <v>3</v>
      </c>
      <c r="F566" t="s">
        <v>374</v>
      </c>
      <c r="G566" t="s">
        <v>375</v>
      </c>
      <c r="H566" t="s">
        <v>33</v>
      </c>
      <c r="I566">
        <v>3</v>
      </c>
      <c r="J566">
        <v>0</v>
      </c>
      <c r="K566">
        <v>3</v>
      </c>
      <c r="O566">
        <f t="shared" si="391"/>
        <v>2741.64</v>
      </c>
      <c r="P566">
        <f t="shared" si="392"/>
        <v>0</v>
      </c>
      <c r="Q566">
        <f t="shared" si="393"/>
        <v>0</v>
      </c>
      <c r="R566">
        <f t="shared" si="394"/>
        <v>0</v>
      </c>
      <c r="S566">
        <f t="shared" si="395"/>
        <v>2741.64</v>
      </c>
      <c r="T566">
        <f t="shared" si="396"/>
        <v>0</v>
      </c>
      <c r="U566">
        <f t="shared" si="397"/>
        <v>4.4399999999999995</v>
      </c>
      <c r="V566">
        <f t="shared" si="398"/>
        <v>0</v>
      </c>
      <c r="W566">
        <f t="shared" si="399"/>
        <v>0</v>
      </c>
      <c r="X566">
        <f t="shared" si="400"/>
        <v>1919.15</v>
      </c>
      <c r="Y566">
        <f t="shared" si="401"/>
        <v>274.16000000000003</v>
      </c>
      <c r="AA566">
        <v>-1</v>
      </c>
      <c r="AB566">
        <f t="shared" si="402"/>
        <v>913.88</v>
      </c>
      <c r="AC566">
        <f>ROUND(((ES566*4)),6)</f>
        <v>0</v>
      </c>
      <c r="AD566">
        <f>ROUND(((((ET566*4))-((EU566*4)))+AE566),6)</f>
        <v>0</v>
      </c>
      <c r="AE566">
        <f>ROUND(((EU566*4)),6)</f>
        <v>0</v>
      </c>
      <c r="AF566">
        <f>ROUND(((EV566*4)),6)</f>
        <v>913.88</v>
      </c>
      <c r="AG566">
        <f t="shared" si="403"/>
        <v>0</v>
      </c>
      <c r="AH566">
        <f>((EW566*4))</f>
        <v>1.48</v>
      </c>
      <c r="AI566">
        <f>((EX566*4))</f>
        <v>0</v>
      </c>
      <c r="AJ566">
        <f t="shared" si="404"/>
        <v>0</v>
      </c>
      <c r="AK566">
        <v>228.47</v>
      </c>
      <c r="AL566">
        <v>0</v>
      </c>
      <c r="AM566">
        <v>0</v>
      </c>
      <c r="AN566">
        <v>0</v>
      </c>
      <c r="AO566">
        <v>228.47</v>
      </c>
      <c r="AP566">
        <v>0</v>
      </c>
      <c r="AQ566">
        <v>0.37</v>
      </c>
      <c r="AR566">
        <v>0</v>
      </c>
      <c r="AS566">
        <v>0</v>
      </c>
      <c r="AT566">
        <v>70</v>
      </c>
      <c r="AU566">
        <v>10</v>
      </c>
      <c r="AV566">
        <v>1</v>
      </c>
      <c r="AW566">
        <v>1</v>
      </c>
      <c r="AZ566">
        <v>1</v>
      </c>
      <c r="BA566">
        <v>1</v>
      </c>
      <c r="BB566">
        <v>1</v>
      </c>
      <c r="BC566">
        <v>1</v>
      </c>
      <c r="BD566" t="s">
        <v>3</v>
      </c>
      <c r="BE566" t="s">
        <v>3</v>
      </c>
      <c r="BF566" t="s">
        <v>3</v>
      </c>
      <c r="BG566" t="s">
        <v>3</v>
      </c>
      <c r="BH566">
        <v>0</v>
      </c>
      <c r="BI566">
        <v>4</v>
      </c>
      <c r="BJ566" t="s">
        <v>376</v>
      </c>
      <c r="BM566">
        <v>0</v>
      </c>
      <c r="BN566">
        <v>0</v>
      </c>
      <c r="BO566" t="s">
        <v>3</v>
      </c>
      <c r="BP566">
        <v>0</v>
      </c>
      <c r="BQ566">
        <v>1</v>
      </c>
      <c r="BR566">
        <v>0</v>
      </c>
      <c r="BS566">
        <v>1</v>
      </c>
      <c r="BT566">
        <v>1</v>
      </c>
      <c r="BU566">
        <v>1</v>
      </c>
      <c r="BV566">
        <v>1</v>
      </c>
      <c r="BW566">
        <v>1</v>
      </c>
      <c r="BX566">
        <v>1</v>
      </c>
      <c r="BY566" t="s">
        <v>3</v>
      </c>
      <c r="BZ566">
        <v>70</v>
      </c>
      <c r="CA566">
        <v>10</v>
      </c>
      <c r="CB566" t="s">
        <v>3</v>
      </c>
      <c r="CE566">
        <v>0</v>
      </c>
      <c r="CF566">
        <v>0</v>
      </c>
      <c r="CG566">
        <v>0</v>
      </c>
      <c r="CM566">
        <v>0</v>
      </c>
      <c r="CN566" t="s">
        <v>3</v>
      </c>
      <c r="CO566">
        <v>0</v>
      </c>
      <c r="CP566">
        <f t="shared" si="405"/>
        <v>2741.64</v>
      </c>
      <c r="CQ566">
        <f t="shared" si="406"/>
        <v>0</v>
      </c>
      <c r="CR566">
        <f>(((((ET566*4))*BB566-((EU566*4))*BS566)+AE566*BS566)*AV566)</f>
        <v>0</v>
      </c>
      <c r="CS566">
        <f t="shared" si="407"/>
        <v>0</v>
      </c>
      <c r="CT566">
        <f t="shared" si="408"/>
        <v>913.88</v>
      </c>
      <c r="CU566">
        <f t="shared" si="409"/>
        <v>0</v>
      </c>
      <c r="CV566">
        <f t="shared" si="410"/>
        <v>1.48</v>
      </c>
      <c r="CW566">
        <f t="shared" si="411"/>
        <v>0</v>
      </c>
      <c r="CX566">
        <f t="shared" si="412"/>
        <v>0</v>
      </c>
      <c r="CY566">
        <f t="shared" si="413"/>
        <v>1919.1479999999999</v>
      </c>
      <c r="CZ566">
        <f t="shared" si="414"/>
        <v>274.16399999999999</v>
      </c>
      <c r="DC566" t="s">
        <v>3</v>
      </c>
      <c r="DD566" t="s">
        <v>20</v>
      </c>
      <c r="DE566" t="s">
        <v>20</v>
      </c>
      <c r="DF566" t="s">
        <v>20</v>
      </c>
      <c r="DG566" t="s">
        <v>20</v>
      </c>
      <c r="DH566" t="s">
        <v>3</v>
      </c>
      <c r="DI566" t="s">
        <v>20</v>
      </c>
      <c r="DJ566" t="s">
        <v>20</v>
      </c>
      <c r="DK566" t="s">
        <v>3</v>
      </c>
      <c r="DL566" t="s">
        <v>3</v>
      </c>
      <c r="DM566" t="s">
        <v>3</v>
      </c>
      <c r="DN566">
        <v>0</v>
      </c>
      <c r="DO566">
        <v>0</v>
      </c>
      <c r="DP566">
        <v>1</v>
      </c>
      <c r="DQ566">
        <v>1</v>
      </c>
      <c r="DU566">
        <v>16987630</v>
      </c>
      <c r="DV566" t="s">
        <v>33</v>
      </c>
      <c r="DW566" t="s">
        <v>33</v>
      </c>
      <c r="DX566">
        <v>1</v>
      </c>
      <c r="DZ566" t="s">
        <v>3</v>
      </c>
      <c r="EA566" t="s">
        <v>3</v>
      </c>
      <c r="EB566" t="s">
        <v>3</v>
      </c>
      <c r="EC566" t="s">
        <v>3</v>
      </c>
      <c r="EE566">
        <v>1441815344</v>
      </c>
      <c r="EF566">
        <v>1</v>
      </c>
      <c r="EG566" t="s">
        <v>21</v>
      </c>
      <c r="EH566">
        <v>0</v>
      </c>
      <c r="EI566" t="s">
        <v>3</v>
      </c>
      <c r="EJ566">
        <v>4</v>
      </c>
      <c r="EK566">
        <v>0</v>
      </c>
      <c r="EL566" t="s">
        <v>22</v>
      </c>
      <c r="EM566" t="s">
        <v>23</v>
      </c>
      <c r="EO566" t="s">
        <v>3</v>
      </c>
      <c r="EQ566">
        <v>1024</v>
      </c>
      <c r="ER566">
        <v>228.47</v>
      </c>
      <c r="ES566">
        <v>0</v>
      </c>
      <c r="ET566">
        <v>0</v>
      </c>
      <c r="EU566">
        <v>0</v>
      </c>
      <c r="EV566">
        <v>228.47</v>
      </c>
      <c r="EW566">
        <v>0.37</v>
      </c>
      <c r="EX566">
        <v>0</v>
      </c>
      <c r="EY566">
        <v>0</v>
      </c>
      <c r="FQ566">
        <v>0</v>
      </c>
      <c r="FR566">
        <f t="shared" si="415"/>
        <v>0</v>
      </c>
      <c r="FS566">
        <v>0</v>
      </c>
      <c r="FX566">
        <v>70</v>
      </c>
      <c r="FY566">
        <v>10</v>
      </c>
      <c r="GA566" t="s">
        <v>3</v>
      </c>
      <c r="GD566">
        <v>0</v>
      </c>
      <c r="GF566">
        <v>1157112166</v>
      </c>
      <c r="GG566">
        <v>2</v>
      </c>
      <c r="GH566">
        <v>1</v>
      </c>
      <c r="GI566">
        <v>-2</v>
      </c>
      <c r="GJ566">
        <v>0</v>
      </c>
      <c r="GK566">
        <f>ROUND(R566*(R12)/100,2)</f>
        <v>0</v>
      </c>
      <c r="GL566">
        <f t="shared" si="416"/>
        <v>0</v>
      </c>
      <c r="GM566">
        <f t="shared" si="417"/>
        <v>4934.95</v>
      </c>
      <c r="GN566">
        <f t="shared" si="418"/>
        <v>0</v>
      </c>
      <c r="GO566">
        <f t="shared" si="419"/>
        <v>0</v>
      </c>
      <c r="GP566">
        <f t="shared" si="420"/>
        <v>4934.95</v>
      </c>
      <c r="GR566">
        <v>0</v>
      </c>
      <c r="GS566">
        <v>3</v>
      </c>
      <c r="GT566">
        <v>0</v>
      </c>
      <c r="GU566" t="s">
        <v>3</v>
      </c>
      <c r="GV566">
        <f t="shared" si="421"/>
        <v>0</v>
      </c>
      <c r="GW566">
        <v>1</v>
      </c>
      <c r="GX566">
        <f t="shared" si="422"/>
        <v>0</v>
      </c>
      <c r="HA566">
        <v>0</v>
      </c>
      <c r="HB566">
        <v>0</v>
      </c>
      <c r="HC566">
        <f t="shared" si="423"/>
        <v>0</v>
      </c>
      <c r="HE566" t="s">
        <v>3</v>
      </c>
      <c r="HF566" t="s">
        <v>3</v>
      </c>
      <c r="HM566" t="s">
        <v>3</v>
      </c>
      <c r="HN566" t="s">
        <v>3</v>
      </c>
      <c r="HO566" t="s">
        <v>3</v>
      </c>
      <c r="HP566" t="s">
        <v>3</v>
      </c>
      <c r="HQ566" t="s">
        <v>3</v>
      </c>
      <c r="IK566">
        <v>0</v>
      </c>
    </row>
    <row r="567" spans="1:245" x14ac:dyDescent="0.2">
      <c r="A567">
        <v>17</v>
      </c>
      <c r="B567">
        <v>1</v>
      </c>
      <c r="D567">
        <f>ROW(EtalonRes!A335)</f>
        <v>335</v>
      </c>
      <c r="E567" t="s">
        <v>424</v>
      </c>
      <c r="F567" t="s">
        <v>425</v>
      </c>
      <c r="G567" t="s">
        <v>426</v>
      </c>
      <c r="H567" t="s">
        <v>33</v>
      </c>
      <c r="I567">
        <v>3</v>
      </c>
      <c r="J567">
        <v>0</v>
      </c>
      <c r="K567">
        <v>3</v>
      </c>
      <c r="O567">
        <f t="shared" si="391"/>
        <v>3051.69</v>
      </c>
      <c r="P567">
        <f t="shared" si="392"/>
        <v>1.89</v>
      </c>
      <c r="Q567">
        <f t="shared" si="393"/>
        <v>351.81</v>
      </c>
      <c r="R567">
        <f t="shared" si="394"/>
        <v>223.08</v>
      </c>
      <c r="S567">
        <f t="shared" si="395"/>
        <v>2697.99</v>
      </c>
      <c r="T567">
        <f t="shared" si="396"/>
        <v>0</v>
      </c>
      <c r="U567">
        <f t="shared" si="397"/>
        <v>5.04</v>
      </c>
      <c r="V567">
        <f t="shared" si="398"/>
        <v>0</v>
      </c>
      <c r="W567">
        <f t="shared" si="399"/>
        <v>0</v>
      </c>
      <c r="X567">
        <f t="shared" si="400"/>
        <v>1888.59</v>
      </c>
      <c r="Y567">
        <f t="shared" si="401"/>
        <v>269.8</v>
      </c>
      <c r="AA567">
        <v>1470944657</v>
      </c>
      <c r="AB567">
        <f t="shared" si="402"/>
        <v>1017.23</v>
      </c>
      <c r="AC567">
        <f>ROUND((ES567),6)</f>
        <v>0.63</v>
      </c>
      <c r="AD567">
        <f>ROUND((((ET567)-(EU567))+AE567),6)</f>
        <v>117.27</v>
      </c>
      <c r="AE567">
        <f>ROUND((EU567),6)</f>
        <v>74.36</v>
      </c>
      <c r="AF567">
        <f>ROUND((EV567),6)</f>
        <v>899.33</v>
      </c>
      <c r="AG567">
        <f t="shared" si="403"/>
        <v>0</v>
      </c>
      <c r="AH567">
        <f>(EW567)</f>
        <v>1.68</v>
      </c>
      <c r="AI567">
        <f>(EX567)</f>
        <v>0</v>
      </c>
      <c r="AJ567">
        <f t="shared" si="404"/>
        <v>0</v>
      </c>
      <c r="AK567">
        <v>1017.23</v>
      </c>
      <c r="AL567">
        <v>0.63</v>
      </c>
      <c r="AM567">
        <v>117.27</v>
      </c>
      <c r="AN567">
        <v>74.36</v>
      </c>
      <c r="AO567">
        <v>899.33</v>
      </c>
      <c r="AP567">
        <v>0</v>
      </c>
      <c r="AQ567">
        <v>1.68</v>
      </c>
      <c r="AR567">
        <v>0</v>
      </c>
      <c r="AS567">
        <v>0</v>
      </c>
      <c r="AT567">
        <v>70</v>
      </c>
      <c r="AU567">
        <v>10</v>
      </c>
      <c r="AV567">
        <v>1</v>
      </c>
      <c r="AW567">
        <v>1</v>
      </c>
      <c r="AZ567">
        <v>1</v>
      </c>
      <c r="BA567">
        <v>1</v>
      </c>
      <c r="BB567">
        <v>1</v>
      </c>
      <c r="BC567">
        <v>1</v>
      </c>
      <c r="BD567" t="s">
        <v>3</v>
      </c>
      <c r="BE567" t="s">
        <v>3</v>
      </c>
      <c r="BF567" t="s">
        <v>3</v>
      </c>
      <c r="BG567" t="s">
        <v>3</v>
      </c>
      <c r="BH567">
        <v>0</v>
      </c>
      <c r="BI567">
        <v>4</v>
      </c>
      <c r="BJ567" t="s">
        <v>427</v>
      </c>
      <c r="BM567">
        <v>0</v>
      </c>
      <c r="BN567">
        <v>0</v>
      </c>
      <c r="BO567" t="s">
        <v>3</v>
      </c>
      <c r="BP567">
        <v>0</v>
      </c>
      <c r="BQ567">
        <v>1</v>
      </c>
      <c r="BR567">
        <v>0</v>
      </c>
      <c r="BS567">
        <v>1</v>
      </c>
      <c r="BT567">
        <v>1</v>
      </c>
      <c r="BU567">
        <v>1</v>
      </c>
      <c r="BV567">
        <v>1</v>
      </c>
      <c r="BW567">
        <v>1</v>
      </c>
      <c r="BX567">
        <v>1</v>
      </c>
      <c r="BY567" t="s">
        <v>3</v>
      </c>
      <c r="BZ567">
        <v>70</v>
      </c>
      <c r="CA567">
        <v>10</v>
      </c>
      <c r="CB567" t="s">
        <v>3</v>
      </c>
      <c r="CE567">
        <v>0</v>
      </c>
      <c r="CF567">
        <v>0</v>
      </c>
      <c r="CG567">
        <v>0</v>
      </c>
      <c r="CM567">
        <v>0</v>
      </c>
      <c r="CN567" t="s">
        <v>3</v>
      </c>
      <c r="CO567">
        <v>0</v>
      </c>
      <c r="CP567">
        <f t="shared" si="405"/>
        <v>3051.6899999999996</v>
      </c>
      <c r="CQ567">
        <f t="shared" si="406"/>
        <v>0.63</v>
      </c>
      <c r="CR567">
        <f>((((ET567)*BB567-(EU567)*BS567)+AE567*BS567)*AV567)</f>
        <v>117.27</v>
      </c>
      <c r="CS567">
        <f t="shared" si="407"/>
        <v>74.36</v>
      </c>
      <c r="CT567">
        <f t="shared" si="408"/>
        <v>899.33</v>
      </c>
      <c r="CU567">
        <f t="shared" si="409"/>
        <v>0</v>
      </c>
      <c r="CV567">
        <f t="shared" si="410"/>
        <v>1.68</v>
      </c>
      <c r="CW567">
        <f t="shared" si="411"/>
        <v>0</v>
      </c>
      <c r="CX567">
        <f t="shared" si="412"/>
        <v>0</v>
      </c>
      <c r="CY567">
        <f t="shared" si="413"/>
        <v>1888.5929999999998</v>
      </c>
      <c r="CZ567">
        <f t="shared" si="414"/>
        <v>269.79899999999998</v>
      </c>
      <c r="DC567" t="s">
        <v>3</v>
      </c>
      <c r="DD567" t="s">
        <v>3</v>
      </c>
      <c r="DE567" t="s">
        <v>3</v>
      </c>
      <c r="DF567" t="s">
        <v>3</v>
      </c>
      <c r="DG567" t="s">
        <v>3</v>
      </c>
      <c r="DH567" t="s">
        <v>3</v>
      </c>
      <c r="DI567" t="s">
        <v>3</v>
      </c>
      <c r="DJ567" t="s">
        <v>3</v>
      </c>
      <c r="DK567" t="s">
        <v>3</v>
      </c>
      <c r="DL567" t="s">
        <v>3</v>
      </c>
      <c r="DM567" t="s">
        <v>3</v>
      </c>
      <c r="DN567">
        <v>0</v>
      </c>
      <c r="DO567">
        <v>0</v>
      </c>
      <c r="DP567">
        <v>1</v>
      </c>
      <c r="DQ567">
        <v>1</v>
      </c>
      <c r="DU567">
        <v>16987630</v>
      </c>
      <c r="DV567" t="s">
        <v>33</v>
      </c>
      <c r="DW567" t="s">
        <v>33</v>
      </c>
      <c r="DX567">
        <v>1</v>
      </c>
      <c r="DZ567" t="s">
        <v>3</v>
      </c>
      <c r="EA567" t="s">
        <v>3</v>
      </c>
      <c r="EB567" t="s">
        <v>3</v>
      </c>
      <c r="EC567" t="s">
        <v>3</v>
      </c>
      <c r="EE567">
        <v>1441815344</v>
      </c>
      <c r="EF567">
        <v>1</v>
      </c>
      <c r="EG567" t="s">
        <v>21</v>
      </c>
      <c r="EH567">
        <v>0</v>
      </c>
      <c r="EI567" t="s">
        <v>3</v>
      </c>
      <c r="EJ567">
        <v>4</v>
      </c>
      <c r="EK567">
        <v>0</v>
      </c>
      <c r="EL567" t="s">
        <v>22</v>
      </c>
      <c r="EM567" t="s">
        <v>23</v>
      </c>
      <c r="EO567" t="s">
        <v>3</v>
      </c>
      <c r="EQ567">
        <v>0</v>
      </c>
      <c r="ER567">
        <v>1017.23</v>
      </c>
      <c r="ES567">
        <v>0.63</v>
      </c>
      <c r="ET567">
        <v>117.27</v>
      </c>
      <c r="EU567">
        <v>74.36</v>
      </c>
      <c r="EV567">
        <v>899.33</v>
      </c>
      <c r="EW567">
        <v>1.68</v>
      </c>
      <c r="EX567">
        <v>0</v>
      </c>
      <c r="EY567">
        <v>0</v>
      </c>
      <c r="FQ567">
        <v>0</v>
      </c>
      <c r="FR567">
        <f t="shared" si="415"/>
        <v>0</v>
      </c>
      <c r="FS567">
        <v>0</v>
      </c>
      <c r="FX567">
        <v>70</v>
      </c>
      <c r="FY567">
        <v>10</v>
      </c>
      <c r="GA567" t="s">
        <v>3</v>
      </c>
      <c r="GD567">
        <v>0</v>
      </c>
      <c r="GF567">
        <v>-1865651758</v>
      </c>
      <c r="GG567">
        <v>2</v>
      </c>
      <c r="GH567">
        <v>1</v>
      </c>
      <c r="GI567">
        <v>-2</v>
      </c>
      <c r="GJ567">
        <v>0</v>
      </c>
      <c r="GK567">
        <f>ROUND(R567*(R12)/100,2)</f>
        <v>240.93</v>
      </c>
      <c r="GL567">
        <f t="shared" si="416"/>
        <v>0</v>
      </c>
      <c r="GM567">
        <f t="shared" si="417"/>
        <v>5451.01</v>
      </c>
      <c r="GN567">
        <f t="shared" si="418"/>
        <v>0</v>
      </c>
      <c r="GO567">
        <f t="shared" si="419"/>
        <v>0</v>
      </c>
      <c r="GP567">
        <f t="shared" si="420"/>
        <v>5451.01</v>
      </c>
      <c r="GR567">
        <v>0</v>
      </c>
      <c r="GS567">
        <v>3</v>
      </c>
      <c r="GT567">
        <v>0</v>
      </c>
      <c r="GU567" t="s">
        <v>3</v>
      </c>
      <c r="GV567">
        <f t="shared" si="421"/>
        <v>0</v>
      </c>
      <c r="GW567">
        <v>1</v>
      </c>
      <c r="GX567">
        <f t="shared" si="422"/>
        <v>0</v>
      </c>
      <c r="HA567">
        <v>0</v>
      </c>
      <c r="HB567">
        <v>0</v>
      </c>
      <c r="HC567">
        <f t="shared" si="423"/>
        <v>0</v>
      </c>
      <c r="HE567" t="s">
        <v>3</v>
      </c>
      <c r="HF567" t="s">
        <v>3</v>
      </c>
      <c r="HM567" t="s">
        <v>3</v>
      </c>
      <c r="HN567" t="s">
        <v>3</v>
      </c>
      <c r="HO567" t="s">
        <v>3</v>
      </c>
      <c r="HP567" t="s">
        <v>3</v>
      </c>
      <c r="HQ567" t="s">
        <v>3</v>
      </c>
      <c r="IK567">
        <v>0</v>
      </c>
    </row>
    <row r="568" spans="1:245" x14ac:dyDescent="0.2">
      <c r="A568">
        <v>17</v>
      </c>
      <c r="B568">
        <v>1</v>
      </c>
      <c r="D568">
        <f>ROW(EtalonRes!A338)</f>
        <v>338</v>
      </c>
      <c r="E568" t="s">
        <v>428</v>
      </c>
      <c r="F568" t="s">
        <v>429</v>
      </c>
      <c r="G568" t="s">
        <v>430</v>
      </c>
      <c r="H568" t="s">
        <v>58</v>
      </c>
      <c r="I568">
        <f>ROUND((1)/100,9)</f>
        <v>0.01</v>
      </c>
      <c r="J568">
        <v>0</v>
      </c>
      <c r="K568">
        <f>ROUND((1)/100,9)</f>
        <v>0.01</v>
      </c>
      <c r="O568">
        <f t="shared" si="391"/>
        <v>853.93</v>
      </c>
      <c r="P568">
        <f t="shared" si="392"/>
        <v>0.25</v>
      </c>
      <c r="Q568">
        <f t="shared" si="393"/>
        <v>104.24</v>
      </c>
      <c r="R568">
        <f t="shared" si="394"/>
        <v>66.099999999999994</v>
      </c>
      <c r="S568">
        <f t="shared" si="395"/>
        <v>749.44</v>
      </c>
      <c r="T568">
        <f t="shared" si="396"/>
        <v>0</v>
      </c>
      <c r="U568">
        <f t="shared" si="397"/>
        <v>1.4000000000000001</v>
      </c>
      <c r="V568">
        <f t="shared" si="398"/>
        <v>0</v>
      </c>
      <c r="W568">
        <f t="shared" si="399"/>
        <v>0</v>
      </c>
      <c r="X568">
        <f t="shared" si="400"/>
        <v>524.61</v>
      </c>
      <c r="Y568">
        <f t="shared" si="401"/>
        <v>74.94</v>
      </c>
      <c r="AA568">
        <v>1470944657</v>
      </c>
      <c r="AB568">
        <f t="shared" si="402"/>
        <v>85393.36</v>
      </c>
      <c r="AC568">
        <f>ROUND(((ES568*4)),6)</f>
        <v>25.2</v>
      </c>
      <c r="AD568">
        <f>ROUND(((((ET568*4))-((EU568*4)))+AE568),6)</f>
        <v>10424.08</v>
      </c>
      <c r="AE568">
        <f>ROUND(((EU568*4)),6)</f>
        <v>6609.6</v>
      </c>
      <c r="AF568">
        <f>ROUND(((EV568*4)),6)</f>
        <v>74944.08</v>
      </c>
      <c r="AG568">
        <f t="shared" si="403"/>
        <v>0</v>
      </c>
      <c r="AH568">
        <f>((EW568*4))</f>
        <v>140</v>
      </c>
      <c r="AI568">
        <f>((EX568*4))</f>
        <v>0</v>
      </c>
      <c r="AJ568">
        <f t="shared" si="404"/>
        <v>0</v>
      </c>
      <c r="AK568">
        <v>21348.34</v>
      </c>
      <c r="AL568">
        <v>6.3</v>
      </c>
      <c r="AM568">
        <v>2606.02</v>
      </c>
      <c r="AN568">
        <v>1652.4</v>
      </c>
      <c r="AO568">
        <v>18736.02</v>
      </c>
      <c r="AP568">
        <v>0</v>
      </c>
      <c r="AQ568">
        <v>35</v>
      </c>
      <c r="AR568">
        <v>0</v>
      </c>
      <c r="AS568">
        <v>0</v>
      </c>
      <c r="AT568">
        <v>70</v>
      </c>
      <c r="AU568">
        <v>10</v>
      </c>
      <c r="AV568">
        <v>1</v>
      </c>
      <c r="AW568">
        <v>1</v>
      </c>
      <c r="AZ568">
        <v>1</v>
      </c>
      <c r="BA568">
        <v>1</v>
      </c>
      <c r="BB568">
        <v>1</v>
      </c>
      <c r="BC568">
        <v>1</v>
      </c>
      <c r="BD568" t="s">
        <v>3</v>
      </c>
      <c r="BE568" t="s">
        <v>3</v>
      </c>
      <c r="BF568" t="s">
        <v>3</v>
      </c>
      <c r="BG568" t="s">
        <v>3</v>
      </c>
      <c r="BH568">
        <v>0</v>
      </c>
      <c r="BI568">
        <v>4</v>
      </c>
      <c r="BJ568" t="s">
        <v>431</v>
      </c>
      <c r="BM568">
        <v>0</v>
      </c>
      <c r="BN568">
        <v>0</v>
      </c>
      <c r="BO568" t="s">
        <v>3</v>
      </c>
      <c r="BP568">
        <v>0</v>
      </c>
      <c r="BQ568">
        <v>1</v>
      </c>
      <c r="BR568">
        <v>0</v>
      </c>
      <c r="BS568">
        <v>1</v>
      </c>
      <c r="BT568">
        <v>1</v>
      </c>
      <c r="BU568">
        <v>1</v>
      </c>
      <c r="BV568">
        <v>1</v>
      </c>
      <c r="BW568">
        <v>1</v>
      </c>
      <c r="BX568">
        <v>1</v>
      </c>
      <c r="BY568" t="s">
        <v>3</v>
      </c>
      <c r="BZ568">
        <v>70</v>
      </c>
      <c r="CA568">
        <v>10</v>
      </c>
      <c r="CB568" t="s">
        <v>3</v>
      </c>
      <c r="CE568">
        <v>0</v>
      </c>
      <c r="CF568">
        <v>0</v>
      </c>
      <c r="CG568">
        <v>0</v>
      </c>
      <c r="CM568">
        <v>0</v>
      </c>
      <c r="CN568" t="s">
        <v>3</v>
      </c>
      <c r="CO568">
        <v>0</v>
      </c>
      <c r="CP568">
        <f t="shared" si="405"/>
        <v>853.93000000000006</v>
      </c>
      <c r="CQ568">
        <f t="shared" si="406"/>
        <v>25.2</v>
      </c>
      <c r="CR568">
        <f>(((((ET568*4))*BB568-((EU568*4))*BS568)+AE568*BS568)*AV568)</f>
        <v>10424.08</v>
      </c>
      <c r="CS568">
        <f t="shared" si="407"/>
        <v>6609.6</v>
      </c>
      <c r="CT568">
        <f t="shared" si="408"/>
        <v>74944.08</v>
      </c>
      <c r="CU568">
        <f t="shared" si="409"/>
        <v>0</v>
      </c>
      <c r="CV568">
        <f t="shared" si="410"/>
        <v>140</v>
      </c>
      <c r="CW568">
        <f t="shared" si="411"/>
        <v>0</v>
      </c>
      <c r="CX568">
        <f t="shared" si="412"/>
        <v>0</v>
      </c>
      <c r="CY568">
        <f t="shared" si="413"/>
        <v>524.60800000000006</v>
      </c>
      <c r="CZ568">
        <f t="shared" si="414"/>
        <v>74.944000000000003</v>
      </c>
      <c r="DC568" t="s">
        <v>3</v>
      </c>
      <c r="DD568" t="s">
        <v>20</v>
      </c>
      <c r="DE568" t="s">
        <v>20</v>
      </c>
      <c r="DF568" t="s">
        <v>20</v>
      </c>
      <c r="DG568" t="s">
        <v>20</v>
      </c>
      <c r="DH568" t="s">
        <v>3</v>
      </c>
      <c r="DI568" t="s">
        <v>20</v>
      </c>
      <c r="DJ568" t="s">
        <v>20</v>
      </c>
      <c r="DK568" t="s">
        <v>3</v>
      </c>
      <c r="DL568" t="s">
        <v>3</v>
      </c>
      <c r="DM568" t="s">
        <v>3</v>
      </c>
      <c r="DN568">
        <v>0</v>
      </c>
      <c r="DO568">
        <v>0</v>
      </c>
      <c r="DP568">
        <v>1</v>
      </c>
      <c r="DQ568">
        <v>1</v>
      </c>
      <c r="DU568">
        <v>16987630</v>
      </c>
      <c r="DV568" t="s">
        <v>58</v>
      </c>
      <c r="DW568" t="s">
        <v>58</v>
      </c>
      <c r="DX568">
        <v>100</v>
      </c>
      <c r="DZ568" t="s">
        <v>3</v>
      </c>
      <c r="EA568" t="s">
        <v>3</v>
      </c>
      <c r="EB568" t="s">
        <v>3</v>
      </c>
      <c r="EC568" t="s">
        <v>3</v>
      </c>
      <c r="EE568">
        <v>1441815344</v>
      </c>
      <c r="EF568">
        <v>1</v>
      </c>
      <c r="EG568" t="s">
        <v>21</v>
      </c>
      <c r="EH568">
        <v>0</v>
      </c>
      <c r="EI568" t="s">
        <v>3</v>
      </c>
      <c r="EJ568">
        <v>4</v>
      </c>
      <c r="EK568">
        <v>0</v>
      </c>
      <c r="EL568" t="s">
        <v>22</v>
      </c>
      <c r="EM568" t="s">
        <v>23</v>
      </c>
      <c r="EO568" t="s">
        <v>3</v>
      </c>
      <c r="EQ568">
        <v>0</v>
      </c>
      <c r="ER568">
        <v>21348.34</v>
      </c>
      <c r="ES568">
        <v>6.3</v>
      </c>
      <c r="ET568">
        <v>2606.02</v>
      </c>
      <c r="EU568">
        <v>1652.4</v>
      </c>
      <c r="EV568">
        <v>18736.02</v>
      </c>
      <c r="EW568">
        <v>35</v>
      </c>
      <c r="EX568">
        <v>0</v>
      </c>
      <c r="EY568">
        <v>0</v>
      </c>
      <c r="FQ568">
        <v>0</v>
      </c>
      <c r="FR568">
        <f t="shared" si="415"/>
        <v>0</v>
      </c>
      <c r="FS568">
        <v>0</v>
      </c>
      <c r="FX568">
        <v>70</v>
      </c>
      <c r="FY568">
        <v>10</v>
      </c>
      <c r="GA568" t="s">
        <v>3</v>
      </c>
      <c r="GD568">
        <v>0</v>
      </c>
      <c r="GF568">
        <v>1948930271</v>
      </c>
      <c r="GG568">
        <v>2</v>
      </c>
      <c r="GH568">
        <v>1</v>
      </c>
      <c r="GI568">
        <v>-2</v>
      </c>
      <c r="GJ568">
        <v>0</v>
      </c>
      <c r="GK568">
        <f>ROUND(R568*(R12)/100,2)</f>
        <v>71.39</v>
      </c>
      <c r="GL568">
        <f t="shared" si="416"/>
        <v>0</v>
      </c>
      <c r="GM568">
        <f t="shared" si="417"/>
        <v>1524.87</v>
      </c>
      <c r="GN568">
        <f t="shared" si="418"/>
        <v>0</v>
      </c>
      <c r="GO568">
        <f t="shared" si="419"/>
        <v>0</v>
      </c>
      <c r="GP568">
        <f t="shared" si="420"/>
        <v>1524.87</v>
      </c>
      <c r="GR568">
        <v>0</v>
      </c>
      <c r="GS568">
        <v>3</v>
      </c>
      <c r="GT568">
        <v>0</v>
      </c>
      <c r="GU568" t="s">
        <v>3</v>
      </c>
      <c r="GV568">
        <f t="shared" si="421"/>
        <v>0</v>
      </c>
      <c r="GW568">
        <v>1</v>
      </c>
      <c r="GX568">
        <f t="shared" si="422"/>
        <v>0</v>
      </c>
      <c r="HA568">
        <v>0</v>
      </c>
      <c r="HB568">
        <v>0</v>
      </c>
      <c r="HC568">
        <f t="shared" si="423"/>
        <v>0</v>
      </c>
      <c r="HE568" t="s">
        <v>3</v>
      </c>
      <c r="HF568" t="s">
        <v>3</v>
      </c>
      <c r="HM568" t="s">
        <v>3</v>
      </c>
      <c r="HN568" t="s">
        <v>3</v>
      </c>
      <c r="HO568" t="s">
        <v>3</v>
      </c>
      <c r="HP568" t="s">
        <v>3</v>
      </c>
      <c r="HQ568" t="s">
        <v>3</v>
      </c>
      <c r="IK568">
        <v>0</v>
      </c>
    </row>
    <row r="569" spans="1:245" x14ac:dyDescent="0.2">
      <c r="A569">
        <v>17</v>
      </c>
      <c r="B569">
        <v>1</v>
      </c>
      <c r="D569">
        <f>ROW(EtalonRes!A342)</f>
        <v>342</v>
      </c>
      <c r="E569" t="s">
        <v>432</v>
      </c>
      <c r="F569" t="s">
        <v>433</v>
      </c>
      <c r="G569" t="s">
        <v>434</v>
      </c>
      <c r="H569" t="s">
        <v>33</v>
      </c>
      <c r="I569">
        <v>2</v>
      </c>
      <c r="J569">
        <v>0</v>
      </c>
      <c r="K569">
        <v>2</v>
      </c>
      <c r="O569">
        <f t="shared" si="391"/>
        <v>1577.16</v>
      </c>
      <c r="P569">
        <f t="shared" si="392"/>
        <v>9.44</v>
      </c>
      <c r="Q569">
        <f t="shared" si="393"/>
        <v>1.68</v>
      </c>
      <c r="R569">
        <f t="shared" si="394"/>
        <v>0.02</v>
      </c>
      <c r="S569">
        <f t="shared" si="395"/>
        <v>1566.04</v>
      </c>
      <c r="T569">
        <f t="shared" si="396"/>
        <v>0</v>
      </c>
      <c r="U569">
        <f t="shared" si="397"/>
        <v>2.36</v>
      </c>
      <c r="V569">
        <f t="shared" si="398"/>
        <v>0</v>
      </c>
      <c r="W569">
        <f t="shared" si="399"/>
        <v>0</v>
      </c>
      <c r="X569">
        <f t="shared" si="400"/>
        <v>1096.23</v>
      </c>
      <c r="Y569">
        <f t="shared" si="401"/>
        <v>156.6</v>
      </c>
      <c r="AA569">
        <v>1470944657</v>
      </c>
      <c r="AB569">
        <f t="shared" si="402"/>
        <v>788.58</v>
      </c>
      <c r="AC569">
        <f>ROUND((ES569),6)</f>
        <v>4.72</v>
      </c>
      <c r="AD569">
        <f>ROUND((((ET569)-(EU569))+AE569),6)</f>
        <v>0.84</v>
      </c>
      <c r="AE569">
        <f>ROUND((EU569),6)</f>
        <v>0.01</v>
      </c>
      <c r="AF569">
        <f>ROUND((EV569),6)</f>
        <v>783.02</v>
      </c>
      <c r="AG569">
        <f t="shared" si="403"/>
        <v>0</v>
      </c>
      <c r="AH569">
        <f>(EW569)</f>
        <v>1.18</v>
      </c>
      <c r="AI569">
        <f>(EX569)</f>
        <v>0</v>
      </c>
      <c r="AJ569">
        <f t="shared" si="404"/>
        <v>0</v>
      </c>
      <c r="AK569">
        <v>788.58</v>
      </c>
      <c r="AL569">
        <v>4.72</v>
      </c>
      <c r="AM569">
        <v>0.84</v>
      </c>
      <c r="AN569">
        <v>0.01</v>
      </c>
      <c r="AO569">
        <v>783.02</v>
      </c>
      <c r="AP569">
        <v>0</v>
      </c>
      <c r="AQ569">
        <v>1.18</v>
      </c>
      <c r="AR569">
        <v>0</v>
      </c>
      <c r="AS569">
        <v>0</v>
      </c>
      <c r="AT569">
        <v>70</v>
      </c>
      <c r="AU569">
        <v>10</v>
      </c>
      <c r="AV569">
        <v>1</v>
      </c>
      <c r="AW569">
        <v>1</v>
      </c>
      <c r="AZ569">
        <v>1</v>
      </c>
      <c r="BA569">
        <v>1</v>
      </c>
      <c r="BB569">
        <v>1</v>
      </c>
      <c r="BC569">
        <v>1</v>
      </c>
      <c r="BD569" t="s">
        <v>3</v>
      </c>
      <c r="BE569" t="s">
        <v>3</v>
      </c>
      <c r="BF569" t="s">
        <v>3</v>
      </c>
      <c r="BG569" t="s">
        <v>3</v>
      </c>
      <c r="BH569">
        <v>0</v>
      </c>
      <c r="BI569">
        <v>4</v>
      </c>
      <c r="BJ569" t="s">
        <v>435</v>
      </c>
      <c r="BM569">
        <v>0</v>
      </c>
      <c r="BN569">
        <v>0</v>
      </c>
      <c r="BO569" t="s">
        <v>3</v>
      </c>
      <c r="BP569">
        <v>0</v>
      </c>
      <c r="BQ569">
        <v>1</v>
      </c>
      <c r="BR569">
        <v>0</v>
      </c>
      <c r="BS569">
        <v>1</v>
      </c>
      <c r="BT569">
        <v>1</v>
      </c>
      <c r="BU569">
        <v>1</v>
      </c>
      <c r="BV569">
        <v>1</v>
      </c>
      <c r="BW569">
        <v>1</v>
      </c>
      <c r="BX569">
        <v>1</v>
      </c>
      <c r="BY569" t="s">
        <v>3</v>
      </c>
      <c r="BZ569">
        <v>70</v>
      </c>
      <c r="CA569">
        <v>10</v>
      </c>
      <c r="CB569" t="s">
        <v>3</v>
      </c>
      <c r="CE569">
        <v>0</v>
      </c>
      <c r="CF569">
        <v>0</v>
      </c>
      <c r="CG569">
        <v>0</v>
      </c>
      <c r="CM569">
        <v>0</v>
      </c>
      <c r="CN569" t="s">
        <v>3</v>
      </c>
      <c r="CO569">
        <v>0</v>
      </c>
      <c r="CP569">
        <f t="shared" si="405"/>
        <v>1577.1599999999999</v>
      </c>
      <c r="CQ569">
        <f t="shared" si="406"/>
        <v>4.72</v>
      </c>
      <c r="CR569">
        <f>((((ET569)*BB569-(EU569)*BS569)+AE569*BS569)*AV569)</f>
        <v>0.84</v>
      </c>
      <c r="CS569">
        <f t="shared" si="407"/>
        <v>0.01</v>
      </c>
      <c r="CT569">
        <f t="shared" si="408"/>
        <v>783.02</v>
      </c>
      <c r="CU569">
        <f t="shared" si="409"/>
        <v>0</v>
      </c>
      <c r="CV569">
        <f t="shared" si="410"/>
        <v>1.18</v>
      </c>
      <c r="CW569">
        <f t="shared" si="411"/>
        <v>0</v>
      </c>
      <c r="CX569">
        <f t="shared" si="412"/>
        <v>0</v>
      </c>
      <c r="CY569">
        <f t="shared" si="413"/>
        <v>1096.2280000000001</v>
      </c>
      <c r="CZ569">
        <f t="shared" si="414"/>
        <v>156.60399999999998</v>
      </c>
      <c r="DC569" t="s">
        <v>3</v>
      </c>
      <c r="DD569" t="s">
        <v>3</v>
      </c>
      <c r="DE569" t="s">
        <v>3</v>
      </c>
      <c r="DF569" t="s">
        <v>3</v>
      </c>
      <c r="DG569" t="s">
        <v>3</v>
      </c>
      <c r="DH569" t="s">
        <v>3</v>
      </c>
      <c r="DI569" t="s">
        <v>3</v>
      </c>
      <c r="DJ569" t="s">
        <v>3</v>
      </c>
      <c r="DK569" t="s">
        <v>3</v>
      </c>
      <c r="DL569" t="s">
        <v>3</v>
      </c>
      <c r="DM569" t="s">
        <v>3</v>
      </c>
      <c r="DN569">
        <v>0</v>
      </c>
      <c r="DO569">
        <v>0</v>
      </c>
      <c r="DP569">
        <v>1</v>
      </c>
      <c r="DQ569">
        <v>1</v>
      </c>
      <c r="DU569">
        <v>16987630</v>
      </c>
      <c r="DV569" t="s">
        <v>33</v>
      </c>
      <c r="DW569" t="s">
        <v>33</v>
      </c>
      <c r="DX569">
        <v>1</v>
      </c>
      <c r="DZ569" t="s">
        <v>3</v>
      </c>
      <c r="EA569" t="s">
        <v>3</v>
      </c>
      <c r="EB569" t="s">
        <v>3</v>
      </c>
      <c r="EC569" t="s">
        <v>3</v>
      </c>
      <c r="EE569">
        <v>1441815344</v>
      </c>
      <c r="EF569">
        <v>1</v>
      </c>
      <c r="EG569" t="s">
        <v>21</v>
      </c>
      <c r="EH569">
        <v>0</v>
      </c>
      <c r="EI569" t="s">
        <v>3</v>
      </c>
      <c r="EJ569">
        <v>4</v>
      </c>
      <c r="EK569">
        <v>0</v>
      </c>
      <c r="EL569" t="s">
        <v>22</v>
      </c>
      <c r="EM569" t="s">
        <v>23</v>
      </c>
      <c r="EO569" t="s">
        <v>3</v>
      </c>
      <c r="EQ569">
        <v>0</v>
      </c>
      <c r="ER569">
        <v>788.58</v>
      </c>
      <c r="ES569">
        <v>4.72</v>
      </c>
      <c r="ET569">
        <v>0.84</v>
      </c>
      <c r="EU569">
        <v>0.01</v>
      </c>
      <c r="EV569">
        <v>783.02</v>
      </c>
      <c r="EW569">
        <v>1.18</v>
      </c>
      <c r="EX569">
        <v>0</v>
      </c>
      <c r="EY569">
        <v>0</v>
      </c>
      <c r="FQ569">
        <v>0</v>
      </c>
      <c r="FR569">
        <f t="shared" si="415"/>
        <v>0</v>
      </c>
      <c r="FS569">
        <v>0</v>
      </c>
      <c r="FX569">
        <v>70</v>
      </c>
      <c r="FY569">
        <v>10</v>
      </c>
      <c r="GA569" t="s">
        <v>3</v>
      </c>
      <c r="GD569">
        <v>0</v>
      </c>
      <c r="GF569">
        <v>618802398</v>
      </c>
      <c r="GG569">
        <v>2</v>
      </c>
      <c r="GH569">
        <v>1</v>
      </c>
      <c r="GI569">
        <v>-2</v>
      </c>
      <c r="GJ569">
        <v>0</v>
      </c>
      <c r="GK569">
        <f>ROUND(R569*(R12)/100,2)</f>
        <v>0.02</v>
      </c>
      <c r="GL569">
        <f t="shared" si="416"/>
        <v>0</v>
      </c>
      <c r="GM569">
        <f t="shared" si="417"/>
        <v>2830.01</v>
      </c>
      <c r="GN569">
        <f t="shared" si="418"/>
        <v>0</v>
      </c>
      <c r="GO569">
        <f t="shared" si="419"/>
        <v>0</v>
      </c>
      <c r="GP569">
        <f t="shared" si="420"/>
        <v>2830.01</v>
      </c>
      <c r="GR569">
        <v>0</v>
      </c>
      <c r="GS569">
        <v>3</v>
      </c>
      <c r="GT569">
        <v>0</v>
      </c>
      <c r="GU569" t="s">
        <v>3</v>
      </c>
      <c r="GV569">
        <f t="shared" si="421"/>
        <v>0</v>
      </c>
      <c r="GW569">
        <v>1</v>
      </c>
      <c r="GX569">
        <f t="shared" si="422"/>
        <v>0</v>
      </c>
      <c r="HA569">
        <v>0</v>
      </c>
      <c r="HB569">
        <v>0</v>
      </c>
      <c r="HC569">
        <f t="shared" si="423"/>
        <v>0</v>
      </c>
      <c r="HE569" t="s">
        <v>3</v>
      </c>
      <c r="HF569" t="s">
        <v>3</v>
      </c>
      <c r="HM569" t="s">
        <v>3</v>
      </c>
      <c r="HN569" t="s">
        <v>3</v>
      </c>
      <c r="HO569" t="s">
        <v>3</v>
      </c>
      <c r="HP569" t="s">
        <v>3</v>
      </c>
      <c r="HQ569" t="s">
        <v>3</v>
      </c>
      <c r="IK569">
        <v>0</v>
      </c>
    </row>
    <row r="570" spans="1:245" x14ac:dyDescent="0.2">
      <c r="A570">
        <v>17</v>
      </c>
      <c r="B570">
        <v>1</v>
      </c>
      <c r="D570">
        <f>ROW(EtalonRes!A344)</f>
        <v>344</v>
      </c>
      <c r="E570" t="s">
        <v>3</v>
      </c>
      <c r="F570" t="s">
        <v>436</v>
      </c>
      <c r="G570" t="s">
        <v>437</v>
      </c>
      <c r="H570" t="s">
        <v>33</v>
      </c>
      <c r="I570">
        <v>2</v>
      </c>
      <c r="J570">
        <v>0</v>
      </c>
      <c r="K570">
        <v>2</v>
      </c>
      <c r="O570">
        <f t="shared" si="391"/>
        <v>1195.02</v>
      </c>
      <c r="P570">
        <f t="shared" si="392"/>
        <v>9.42</v>
      </c>
      <c r="Q570">
        <f t="shared" si="393"/>
        <v>0</v>
      </c>
      <c r="R570">
        <f t="shared" si="394"/>
        <v>0</v>
      </c>
      <c r="S570">
        <f t="shared" si="395"/>
        <v>1185.5999999999999</v>
      </c>
      <c r="T570">
        <f t="shared" si="396"/>
        <v>0</v>
      </c>
      <c r="U570">
        <f t="shared" si="397"/>
        <v>1.92</v>
      </c>
      <c r="V570">
        <f t="shared" si="398"/>
        <v>0</v>
      </c>
      <c r="W570">
        <f t="shared" si="399"/>
        <v>0</v>
      </c>
      <c r="X570">
        <f t="shared" si="400"/>
        <v>829.92</v>
      </c>
      <c r="Y570">
        <f t="shared" si="401"/>
        <v>118.56</v>
      </c>
      <c r="AA570">
        <v>-1</v>
      </c>
      <c r="AB570">
        <f t="shared" si="402"/>
        <v>597.51</v>
      </c>
      <c r="AC570">
        <f>ROUND(((ES570*3)),6)</f>
        <v>4.71</v>
      </c>
      <c r="AD570">
        <f>ROUND(((((ET570*3))-((EU570*3)))+AE570),6)</f>
        <v>0</v>
      </c>
      <c r="AE570">
        <f>ROUND(((EU570*3)),6)</f>
        <v>0</v>
      </c>
      <c r="AF570">
        <f>ROUND(((EV570*3)),6)</f>
        <v>592.79999999999995</v>
      </c>
      <c r="AG570">
        <f t="shared" si="403"/>
        <v>0</v>
      </c>
      <c r="AH570">
        <f>((EW570*3))</f>
        <v>0.96</v>
      </c>
      <c r="AI570">
        <f>((EX570*3))</f>
        <v>0</v>
      </c>
      <c r="AJ570">
        <f t="shared" si="404"/>
        <v>0</v>
      </c>
      <c r="AK570">
        <v>199.17</v>
      </c>
      <c r="AL570">
        <v>1.57</v>
      </c>
      <c r="AM570">
        <v>0</v>
      </c>
      <c r="AN570">
        <v>0</v>
      </c>
      <c r="AO570">
        <v>197.6</v>
      </c>
      <c r="AP570">
        <v>0</v>
      </c>
      <c r="AQ570">
        <v>0.32</v>
      </c>
      <c r="AR570">
        <v>0</v>
      </c>
      <c r="AS570">
        <v>0</v>
      </c>
      <c r="AT570">
        <v>70</v>
      </c>
      <c r="AU570">
        <v>10</v>
      </c>
      <c r="AV570">
        <v>1</v>
      </c>
      <c r="AW570">
        <v>1</v>
      </c>
      <c r="AZ570">
        <v>1</v>
      </c>
      <c r="BA570">
        <v>1</v>
      </c>
      <c r="BB570">
        <v>1</v>
      </c>
      <c r="BC570">
        <v>1</v>
      </c>
      <c r="BD570" t="s">
        <v>3</v>
      </c>
      <c r="BE570" t="s">
        <v>3</v>
      </c>
      <c r="BF570" t="s">
        <v>3</v>
      </c>
      <c r="BG570" t="s">
        <v>3</v>
      </c>
      <c r="BH570">
        <v>0</v>
      </c>
      <c r="BI570">
        <v>4</v>
      </c>
      <c r="BJ570" t="s">
        <v>438</v>
      </c>
      <c r="BM570">
        <v>0</v>
      </c>
      <c r="BN570">
        <v>0</v>
      </c>
      <c r="BO570" t="s">
        <v>3</v>
      </c>
      <c r="BP570">
        <v>0</v>
      </c>
      <c r="BQ570">
        <v>1</v>
      </c>
      <c r="BR570">
        <v>0</v>
      </c>
      <c r="BS570">
        <v>1</v>
      </c>
      <c r="BT570">
        <v>1</v>
      </c>
      <c r="BU570">
        <v>1</v>
      </c>
      <c r="BV570">
        <v>1</v>
      </c>
      <c r="BW570">
        <v>1</v>
      </c>
      <c r="BX570">
        <v>1</v>
      </c>
      <c r="BY570" t="s">
        <v>3</v>
      </c>
      <c r="BZ570">
        <v>70</v>
      </c>
      <c r="CA570">
        <v>10</v>
      </c>
      <c r="CB570" t="s">
        <v>3</v>
      </c>
      <c r="CE570">
        <v>0</v>
      </c>
      <c r="CF570">
        <v>0</v>
      </c>
      <c r="CG570">
        <v>0</v>
      </c>
      <c r="CM570">
        <v>0</v>
      </c>
      <c r="CN570" t="s">
        <v>3</v>
      </c>
      <c r="CO570">
        <v>0</v>
      </c>
      <c r="CP570">
        <f t="shared" si="405"/>
        <v>1195.02</v>
      </c>
      <c r="CQ570">
        <f t="shared" si="406"/>
        <v>4.71</v>
      </c>
      <c r="CR570">
        <f>(((((ET570*3))*BB570-((EU570*3))*BS570)+AE570*BS570)*AV570)</f>
        <v>0</v>
      </c>
      <c r="CS570">
        <f t="shared" si="407"/>
        <v>0</v>
      </c>
      <c r="CT570">
        <f t="shared" si="408"/>
        <v>592.79999999999995</v>
      </c>
      <c r="CU570">
        <f t="shared" si="409"/>
        <v>0</v>
      </c>
      <c r="CV570">
        <f t="shared" si="410"/>
        <v>0.96</v>
      </c>
      <c r="CW570">
        <f t="shared" si="411"/>
        <v>0</v>
      </c>
      <c r="CX570">
        <f t="shared" si="412"/>
        <v>0</v>
      </c>
      <c r="CY570">
        <f t="shared" si="413"/>
        <v>829.92</v>
      </c>
      <c r="CZ570">
        <f t="shared" si="414"/>
        <v>118.56</v>
      </c>
      <c r="DC570" t="s">
        <v>3</v>
      </c>
      <c r="DD570" t="s">
        <v>167</v>
      </c>
      <c r="DE570" t="s">
        <v>167</v>
      </c>
      <c r="DF570" t="s">
        <v>167</v>
      </c>
      <c r="DG570" t="s">
        <v>167</v>
      </c>
      <c r="DH570" t="s">
        <v>3</v>
      </c>
      <c r="DI570" t="s">
        <v>167</v>
      </c>
      <c r="DJ570" t="s">
        <v>167</v>
      </c>
      <c r="DK570" t="s">
        <v>3</v>
      </c>
      <c r="DL570" t="s">
        <v>3</v>
      </c>
      <c r="DM570" t="s">
        <v>3</v>
      </c>
      <c r="DN570">
        <v>0</v>
      </c>
      <c r="DO570">
        <v>0</v>
      </c>
      <c r="DP570">
        <v>1</v>
      </c>
      <c r="DQ570">
        <v>1</v>
      </c>
      <c r="DU570">
        <v>16987630</v>
      </c>
      <c r="DV570" t="s">
        <v>33</v>
      </c>
      <c r="DW570" t="s">
        <v>33</v>
      </c>
      <c r="DX570">
        <v>1</v>
      </c>
      <c r="DZ570" t="s">
        <v>3</v>
      </c>
      <c r="EA570" t="s">
        <v>3</v>
      </c>
      <c r="EB570" t="s">
        <v>3</v>
      </c>
      <c r="EC570" t="s">
        <v>3</v>
      </c>
      <c r="EE570">
        <v>1441815344</v>
      </c>
      <c r="EF570">
        <v>1</v>
      </c>
      <c r="EG570" t="s">
        <v>21</v>
      </c>
      <c r="EH570">
        <v>0</v>
      </c>
      <c r="EI570" t="s">
        <v>3</v>
      </c>
      <c r="EJ570">
        <v>4</v>
      </c>
      <c r="EK570">
        <v>0</v>
      </c>
      <c r="EL570" t="s">
        <v>22</v>
      </c>
      <c r="EM570" t="s">
        <v>23</v>
      </c>
      <c r="EO570" t="s">
        <v>3</v>
      </c>
      <c r="EQ570">
        <v>1024</v>
      </c>
      <c r="ER570">
        <v>199.17</v>
      </c>
      <c r="ES570">
        <v>1.57</v>
      </c>
      <c r="ET570">
        <v>0</v>
      </c>
      <c r="EU570">
        <v>0</v>
      </c>
      <c r="EV570">
        <v>197.6</v>
      </c>
      <c r="EW570">
        <v>0.32</v>
      </c>
      <c r="EX570">
        <v>0</v>
      </c>
      <c r="EY570">
        <v>0</v>
      </c>
      <c r="FQ570">
        <v>0</v>
      </c>
      <c r="FR570">
        <f t="shared" si="415"/>
        <v>0</v>
      </c>
      <c r="FS570">
        <v>0</v>
      </c>
      <c r="FX570">
        <v>70</v>
      </c>
      <c r="FY570">
        <v>10</v>
      </c>
      <c r="GA570" t="s">
        <v>3</v>
      </c>
      <c r="GD570">
        <v>0</v>
      </c>
      <c r="GF570">
        <v>367717237</v>
      </c>
      <c r="GG570">
        <v>2</v>
      </c>
      <c r="GH570">
        <v>1</v>
      </c>
      <c r="GI570">
        <v>-2</v>
      </c>
      <c r="GJ570">
        <v>0</v>
      </c>
      <c r="GK570">
        <f>ROUND(R570*(R12)/100,2)</f>
        <v>0</v>
      </c>
      <c r="GL570">
        <f t="shared" si="416"/>
        <v>0</v>
      </c>
      <c r="GM570">
        <f t="shared" si="417"/>
        <v>2143.5</v>
      </c>
      <c r="GN570">
        <f t="shared" si="418"/>
        <v>0</v>
      </c>
      <c r="GO570">
        <f t="shared" si="419"/>
        <v>0</v>
      </c>
      <c r="GP570">
        <f t="shared" si="420"/>
        <v>2143.5</v>
      </c>
      <c r="GR570">
        <v>0</v>
      </c>
      <c r="GS570">
        <v>3</v>
      </c>
      <c r="GT570">
        <v>0</v>
      </c>
      <c r="GU570" t="s">
        <v>3</v>
      </c>
      <c r="GV570">
        <f t="shared" si="421"/>
        <v>0</v>
      </c>
      <c r="GW570">
        <v>1</v>
      </c>
      <c r="GX570">
        <f t="shared" si="422"/>
        <v>0</v>
      </c>
      <c r="HA570">
        <v>0</v>
      </c>
      <c r="HB570">
        <v>0</v>
      </c>
      <c r="HC570">
        <f t="shared" si="423"/>
        <v>0</v>
      </c>
      <c r="HE570" t="s">
        <v>3</v>
      </c>
      <c r="HF570" t="s">
        <v>3</v>
      </c>
      <c r="HM570" t="s">
        <v>3</v>
      </c>
      <c r="HN570" t="s">
        <v>3</v>
      </c>
      <c r="HO570" t="s">
        <v>3</v>
      </c>
      <c r="HP570" t="s">
        <v>3</v>
      </c>
      <c r="HQ570" t="s">
        <v>3</v>
      </c>
      <c r="IK570">
        <v>0</v>
      </c>
    </row>
    <row r="571" spans="1:245" x14ac:dyDescent="0.2">
      <c r="A571">
        <v>17</v>
      </c>
      <c r="B571">
        <v>1</v>
      </c>
      <c r="D571">
        <f>ROW(EtalonRes!A347)</f>
        <v>347</v>
      </c>
      <c r="E571" t="s">
        <v>439</v>
      </c>
      <c r="F571" t="s">
        <v>246</v>
      </c>
      <c r="G571" t="s">
        <v>247</v>
      </c>
      <c r="H571" t="s">
        <v>33</v>
      </c>
      <c r="I571">
        <v>22</v>
      </c>
      <c r="J571">
        <v>0</v>
      </c>
      <c r="K571">
        <v>22</v>
      </c>
      <c r="O571">
        <f t="shared" si="391"/>
        <v>19133.84</v>
      </c>
      <c r="P571">
        <f t="shared" si="392"/>
        <v>398.64</v>
      </c>
      <c r="Q571">
        <f t="shared" si="393"/>
        <v>0</v>
      </c>
      <c r="R571">
        <f t="shared" si="394"/>
        <v>0</v>
      </c>
      <c r="S571">
        <f t="shared" si="395"/>
        <v>18735.2</v>
      </c>
      <c r="T571">
        <f t="shared" si="396"/>
        <v>0</v>
      </c>
      <c r="U571">
        <f t="shared" si="397"/>
        <v>26.4</v>
      </c>
      <c r="V571">
        <f t="shared" si="398"/>
        <v>0</v>
      </c>
      <c r="W571">
        <f t="shared" si="399"/>
        <v>0</v>
      </c>
      <c r="X571">
        <f t="shared" si="400"/>
        <v>13114.64</v>
      </c>
      <c r="Y571">
        <f t="shared" si="401"/>
        <v>1873.52</v>
      </c>
      <c r="AA571">
        <v>1470944657</v>
      </c>
      <c r="AB571">
        <f t="shared" si="402"/>
        <v>869.72</v>
      </c>
      <c r="AC571">
        <f>ROUND(((ES571*4)),6)</f>
        <v>18.12</v>
      </c>
      <c r="AD571">
        <f>ROUND(((((ET571*4))-((EU571*4)))+AE571),6)</f>
        <v>0</v>
      </c>
      <c r="AE571">
        <f>ROUND(((EU571*4)),6)</f>
        <v>0</v>
      </c>
      <c r="AF571">
        <f>ROUND(((EV571*4)),6)</f>
        <v>851.6</v>
      </c>
      <c r="AG571">
        <f t="shared" si="403"/>
        <v>0</v>
      </c>
      <c r="AH571">
        <f>((EW571*4))</f>
        <v>1.2</v>
      </c>
      <c r="AI571">
        <f>((EX571*4))</f>
        <v>0</v>
      </c>
      <c r="AJ571">
        <f t="shared" si="404"/>
        <v>0</v>
      </c>
      <c r="AK571">
        <v>217.43</v>
      </c>
      <c r="AL571">
        <v>4.53</v>
      </c>
      <c r="AM571">
        <v>0</v>
      </c>
      <c r="AN571">
        <v>0</v>
      </c>
      <c r="AO571">
        <v>212.9</v>
      </c>
      <c r="AP571">
        <v>0</v>
      </c>
      <c r="AQ571">
        <v>0.3</v>
      </c>
      <c r="AR571">
        <v>0</v>
      </c>
      <c r="AS571">
        <v>0</v>
      </c>
      <c r="AT571">
        <v>70</v>
      </c>
      <c r="AU571">
        <v>10</v>
      </c>
      <c r="AV571">
        <v>1</v>
      </c>
      <c r="AW571">
        <v>1</v>
      </c>
      <c r="AZ571">
        <v>1</v>
      </c>
      <c r="BA571">
        <v>1</v>
      </c>
      <c r="BB571">
        <v>1</v>
      </c>
      <c r="BC571">
        <v>1</v>
      </c>
      <c r="BD571" t="s">
        <v>3</v>
      </c>
      <c r="BE571" t="s">
        <v>3</v>
      </c>
      <c r="BF571" t="s">
        <v>3</v>
      </c>
      <c r="BG571" t="s">
        <v>3</v>
      </c>
      <c r="BH571">
        <v>0</v>
      </c>
      <c r="BI571">
        <v>4</v>
      </c>
      <c r="BJ571" t="s">
        <v>248</v>
      </c>
      <c r="BM571">
        <v>0</v>
      </c>
      <c r="BN571">
        <v>0</v>
      </c>
      <c r="BO571" t="s">
        <v>3</v>
      </c>
      <c r="BP571">
        <v>0</v>
      </c>
      <c r="BQ571">
        <v>1</v>
      </c>
      <c r="BR571">
        <v>0</v>
      </c>
      <c r="BS571">
        <v>1</v>
      </c>
      <c r="BT571">
        <v>1</v>
      </c>
      <c r="BU571">
        <v>1</v>
      </c>
      <c r="BV571">
        <v>1</v>
      </c>
      <c r="BW571">
        <v>1</v>
      </c>
      <c r="BX571">
        <v>1</v>
      </c>
      <c r="BY571" t="s">
        <v>3</v>
      </c>
      <c r="BZ571">
        <v>70</v>
      </c>
      <c r="CA571">
        <v>10</v>
      </c>
      <c r="CB571" t="s">
        <v>3</v>
      </c>
      <c r="CE571">
        <v>0</v>
      </c>
      <c r="CF571">
        <v>0</v>
      </c>
      <c r="CG571">
        <v>0</v>
      </c>
      <c r="CM571">
        <v>0</v>
      </c>
      <c r="CN571" t="s">
        <v>3</v>
      </c>
      <c r="CO571">
        <v>0</v>
      </c>
      <c r="CP571">
        <f t="shared" si="405"/>
        <v>19133.84</v>
      </c>
      <c r="CQ571">
        <f t="shared" si="406"/>
        <v>18.12</v>
      </c>
      <c r="CR571">
        <f>(((((ET571*4))*BB571-((EU571*4))*BS571)+AE571*BS571)*AV571)</f>
        <v>0</v>
      </c>
      <c r="CS571">
        <f t="shared" si="407"/>
        <v>0</v>
      </c>
      <c r="CT571">
        <f t="shared" si="408"/>
        <v>851.6</v>
      </c>
      <c r="CU571">
        <f t="shared" si="409"/>
        <v>0</v>
      </c>
      <c r="CV571">
        <f t="shared" si="410"/>
        <v>1.2</v>
      </c>
      <c r="CW571">
        <f t="shared" si="411"/>
        <v>0</v>
      </c>
      <c r="CX571">
        <f t="shared" si="412"/>
        <v>0</v>
      </c>
      <c r="CY571">
        <f t="shared" si="413"/>
        <v>13114.64</v>
      </c>
      <c r="CZ571">
        <f t="shared" si="414"/>
        <v>1873.52</v>
      </c>
      <c r="DC571" t="s">
        <v>3</v>
      </c>
      <c r="DD571" t="s">
        <v>20</v>
      </c>
      <c r="DE571" t="s">
        <v>20</v>
      </c>
      <c r="DF571" t="s">
        <v>20</v>
      </c>
      <c r="DG571" t="s">
        <v>20</v>
      </c>
      <c r="DH571" t="s">
        <v>3</v>
      </c>
      <c r="DI571" t="s">
        <v>20</v>
      </c>
      <c r="DJ571" t="s">
        <v>20</v>
      </c>
      <c r="DK571" t="s">
        <v>3</v>
      </c>
      <c r="DL571" t="s">
        <v>3</v>
      </c>
      <c r="DM571" t="s">
        <v>3</v>
      </c>
      <c r="DN571">
        <v>0</v>
      </c>
      <c r="DO571">
        <v>0</v>
      </c>
      <c r="DP571">
        <v>1</v>
      </c>
      <c r="DQ571">
        <v>1</v>
      </c>
      <c r="DU571">
        <v>16987630</v>
      </c>
      <c r="DV571" t="s">
        <v>33</v>
      </c>
      <c r="DW571" t="s">
        <v>33</v>
      </c>
      <c r="DX571">
        <v>1</v>
      </c>
      <c r="DZ571" t="s">
        <v>3</v>
      </c>
      <c r="EA571" t="s">
        <v>3</v>
      </c>
      <c r="EB571" t="s">
        <v>3</v>
      </c>
      <c r="EC571" t="s">
        <v>3</v>
      </c>
      <c r="EE571">
        <v>1441815344</v>
      </c>
      <c r="EF571">
        <v>1</v>
      </c>
      <c r="EG571" t="s">
        <v>21</v>
      </c>
      <c r="EH571">
        <v>0</v>
      </c>
      <c r="EI571" t="s">
        <v>3</v>
      </c>
      <c r="EJ571">
        <v>4</v>
      </c>
      <c r="EK571">
        <v>0</v>
      </c>
      <c r="EL571" t="s">
        <v>22</v>
      </c>
      <c r="EM571" t="s">
        <v>23</v>
      </c>
      <c r="EO571" t="s">
        <v>3</v>
      </c>
      <c r="EQ571">
        <v>0</v>
      </c>
      <c r="ER571">
        <v>217.43</v>
      </c>
      <c r="ES571">
        <v>4.53</v>
      </c>
      <c r="ET571">
        <v>0</v>
      </c>
      <c r="EU571">
        <v>0</v>
      </c>
      <c r="EV571">
        <v>212.9</v>
      </c>
      <c r="EW571">
        <v>0.3</v>
      </c>
      <c r="EX571">
        <v>0</v>
      </c>
      <c r="EY571">
        <v>0</v>
      </c>
      <c r="FQ571">
        <v>0</v>
      </c>
      <c r="FR571">
        <f t="shared" si="415"/>
        <v>0</v>
      </c>
      <c r="FS571">
        <v>0</v>
      </c>
      <c r="FX571">
        <v>70</v>
      </c>
      <c r="FY571">
        <v>10</v>
      </c>
      <c r="GA571" t="s">
        <v>3</v>
      </c>
      <c r="GD571">
        <v>0</v>
      </c>
      <c r="GF571">
        <v>1338640914</v>
      </c>
      <c r="GG571">
        <v>2</v>
      </c>
      <c r="GH571">
        <v>1</v>
      </c>
      <c r="GI571">
        <v>-2</v>
      </c>
      <c r="GJ571">
        <v>0</v>
      </c>
      <c r="GK571">
        <f>ROUND(R571*(R12)/100,2)</f>
        <v>0</v>
      </c>
      <c r="GL571">
        <f t="shared" si="416"/>
        <v>0</v>
      </c>
      <c r="GM571">
        <f t="shared" si="417"/>
        <v>34122</v>
      </c>
      <c r="GN571">
        <f t="shared" si="418"/>
        <v>0</v>
      </c>
      <c r="GO571">
        <f t="shared" si="419"/>
        <v>0</v>
      </c>
      <c r="GP571">
        <f t="shared" si="420"/>
        <v>34122</v>
      </c>
      <c r="GR571">
        <v>0</v>
      </c>
      <c r="GS571">
        <v>3</v>
      </c>
      <c r="GT571">
        <v>0</v>
      </c>
      <c r="GU571" t="s">
        <v>3</v>
      </c>
      <c r="GV571">
        <f t="shared" si="421"/>
        <v>0</v>
      </c>
      <c r="GW571">
        <v>1</v>
      </c>
      <c r="GX571">
        <f t="shared" si="422"/>
        <v>0</v>
      </c>
      <c r="HA571">
        <v>0</v>
      </c>
      <c r="HB571">
        <v>0</v>
      </c>
      <c r="HC571">
        <f t="shared" si="423"/>
        <v>0</v>
      </c>
      <c r="HE571" t="s">
        <v>3</v>
      </c>
      <c r="HF571" t="s">
        <v>3</v>
      </c>
      <c r="HM571" t="s">
        <v>3</v>
      </c>
      <c r="HN571" t="s">
        <v>3</v>
      </c>
      <c r="HO571" t="s">
        <v>3</v>
      </c>
      <c r="HP571" t="s">
        <v>3</v>
      </c>
      <c r="HQ571" t="s">
        <v>3</v>
      </c>
      <c r="IK571">
        <v>0</v>
      </c>
    </row>
    <row r="572" spans="1:245" x14ac:dyDescent="0.2">
      <c r="A572">
        <v>17</v>
      </c>
      <c r="B572">
        <v>1</v>
      </c>
      <c r="D572">
        <f>ROW(EtalonRes!A350)</f>
        <v>350</v>
      </c>
      <c r="E572" t="s">
        <v>440</v>
      </c>
      <c r="F572" t="s">
        <v>246</v>
      </c>
      <c r="G572" t="s">
        <v>247</v>
      </c>
      <c r="H572" t="s">
        <v>33</v>
      </c>
      <c r="I572">
        <v>17</v>
      </c>
      <c r="J572">
        <v>0</v>
      </c>
      <c r="K572">
        <v>17</v>
      </c>
      <c r="O572">
        <f t="shared" si="391"/>
        <v>14785.24</v>
      </c>
      <c r="P572">
        <f t="shared" si="392"/>
        <v>308.04000000000002</v>
      </c>
      <c r="Q572">
        <f t="shared" si="393"/>
        <v>0</v>
      </c>
      <c r="R572">
        <f t="shared" si="394"/>
        <v>0</v>
      </c>
      <c r="S572">
        <f t="shared" si="395"/>
        <v>14477.2</v>
      </c>
      <c r="T572">
        <f t="shared" si="396"/>
        <v>0</v>
      </c>
      <c r="U572">
        <f t="shared" si="397"/>
        <v>20.399999999999999</v>
      </c>
      <c r="V572">
        <f t="shared" si="398"/>
        <v>0</v>
      </c>
      <c r="W572">
        <f t="shared" si="399"/>
        <v>0</v>
      </c>
      <c r="X572">
        <f t="shared" si="400"/>
        <v>10134.040000000001</v>
      </c>
      <c r="Y572">
        <f t="shared" si="401"/>
        <v>1447.72</v>
      </c>
      <c r="AA572">
        <v>1470944657</v>
      </c>
      <c r="AB572">
        <f t="shared" si="402"/>
        <v>869.72</v>
      </c>
      <c r="AC572">
        <f>ROUND(((ES572*4)),6)</f>
        <v>18.12</v>
      </c>
      <c r="AD572">
        <f>ROUND(((((ET572*4))-((EU572*4)))+AE572),6)</f>
        <v>0</v>
      </c>
      <c r="AE572">
        <f>ROUND(((EU572*4)),6)</f>
        <v>0</v>
      </c>
      <c r="AF572">
        <f>ROUND(((EV572*4)),6)</f>
        <v>851.6</v>
      </c>
      <c r="AG572">
        <f t="shared" si="403"/>
        <v>0</v>
      </c>
      <c r="AH572">
        <f>((EW572*4))</f>
        <v>1.2</v>
      </c>
      <c r="AI572">
        <f>((EX572*4))</f>
        <v>0</v>
      </c>
      <c r="AJ572">
        <f t="shared" si="404"/>
        <v>0</v>
      </c>
      <c r="AK572">
        <v>217.43</v>
      </c>
      <c r="AL572">
        <v>4.53</v>
      </c>
      <c r="AM572">
        <v>0</v>
      </c>
      <c r="AN572">
        <v>0</v>
      </c>
      <c r="AO572">
        <v>212.9</v>
      </c>
      <c r="AP572">
        <v>0</v>
      </c>
      <c r="AQ572">
        <v>0.3</v>
      </c>
      <c r="AR572">
        <v>0</v>
      </c>
      <c r="AS572">
        <v>0</v>
      </c>
      <c r="AT572">
        <v>70</v>
      </c>
      <c r="AU572">
        <v>10</v>
      </c>
      <c r="AV572">
        <v>1</v>
      </c>
      <c r="AW572">
        <v>1</v>
      </c>
      <c r="AZ572">
        <v>1</v>
      </c>
      <c r="BA572">
        <v>1</v>
      </c>
      <c r="BB572">
        <v>1</v>
      </c>
      <c r="BC572">
        <v>1</v>
      </c>
      <c r="BD572" t="s">
        <v>3</v>
      </c>
      <c r="BE572" t="s">
        <v>3</v>
      </c>
      <c r="BF572" t="s">
        <v>3</v>
      </c>
      <c r="BG572" t="s">
        <v>3</v>
      </c>
      <c r="BH572">
        <v>0</v>
      </c>
      <c r="BI572">
        <v>4</v>
      </c>
      <c r="BJ572" t="s">
        <v>248</v>
      </c>
      <c r="BM572">
        <v>0</v>
      </c>
      <c r="BN572">
        <v>0</v>
      </c>
      <c r="BO572" t="s">
        <v>3</v>
      </c>
      <c r="BP572">
        <v>0</v>
      </c>
      <c r="BQ572">
        <v>1</v>
      </c>
      <c r="BR572">
        <v>0</v>
      </c>
      <c r="BS572">
        <v>1</v>
      </c>
      <c r="BT572">
        <v>1</v>
      </c>
      <c r="BU572">
        <v>1</v>
      </c>
      <c r="BV572">
        <v>1</v>
      </c>
      <c r="BW572">
        <v>1</v>
      </c>
      <c r="BX572">
        <v>1</v>
      </c>
      <c r="BY572" t="s">
        <v>3</v>
      </c>
      <c r="BZ572">
        <v>70</v>
      </c>
      <c r="CA572">
        <v>10</v>
      </c>
      <c r="CB572" t="s">
        <v>3</v>
      </c>
      <c r="CE572">
        <v>0</v>
      </c>
      <c r="CF572">
        <v>0</v>
      </c>
      <c r="CG572">
        <v>0</v>
      </c>
      <c r="CM572">
        <v>0</v>
      </c>
      <c r="CN572" t="s">
        <v>3</v>
      </c>
      <c r="CO572">
        <v>0</v>
      </c>
      <c r="CP572">
        <f t="shared" si="405"/>
        <v>14785.240000000002</v>
      </c>
      <c r="CQ572">
        <f t="shared" si="406"/>
        <v>18.12</v>
      </c>
      <c r="CR572">
        <f>(((((ET572*4))*BB572-((EU572*4))*BS572)+AE572*BS572)*AV572)</f>
        <v>0</v>
      </c>
      <c r="CS572">
        <f t="shared" si="407"/>
        <v>0</v>
      </c>
      <c r="CT572">
        <f t="shared" si="408"/>
        <v>851.6</v>
      </c>
      <c r="CU572">
        <f t="shared" si="409"/>
        <v>0</v>
      </c>
      <c r="CV572">
        <f t="shared" si="410"/>
        <v>1.2</v>
      </c>
      <c r="CW572">
        <f t="shared" si="411"/>
        <v>0</v>
      </c>
      <c r="CX572">
        <f t="shared" si="412"/>
        <v>0</v>
      </c>
      <c r="CY572">
        <f t="shared" si="413"/>
        <v>10134.040000000001</v>
      </c>
      <c r="CZ572">
        <f t="shared" si="414"/>
        <v>1447.72</v>
      </c>
      <c r="DC572" t="s">
        <v>3</v>
      </c>
      <c r="DD572" t="s">
        <v>20</v>
      </c>
      <c r="DE572" t="s">
        <v>20</v>
      </c>
      <c r="DF572" t="s">
        <v>20</v>
      </c>
      <c r="DG572" t="s">
        <v>20</v>
      </c>
      <c r="DH572" t="s">
        <v>3</v>
      </c>
      <c r="DI572" t="s">
        <v>20</v>
      </c>
      <c r="DJ572" t="s">
        <v>20</v>
      </c>
      <c r="DK572" t="s">
        <v>3</v>
      </c>
      <c r="DL572" t="s">
        <v>3</v>
      </c>
      <c r="DM572" t="s">
        <v>3</v>
      </c>
      <c r="DN572">
        <v>0</v>
      </c>
      <c r="DO572">
        <v>0</v>
      </c>
      <c r="DP572">
        <v>1</v>
      </c>
      <c r="DQ572">
        <v>1</v>
      </c>
      <c r="DU572">
        <v>16987630</v>
      </c>
      <c r="DV572" t="s">
        <v>33</v>
      </c>
      <c r="DW572" t="s">
        <v>33</v>
      </c>
      <c r="DX572">
        <v>1</v>
      </c>
      <c r="DZ572" t="s">
        <v>3</v>
      </c>
      <c r="EA572" t="s">
        <v>3</v>
      </c>
      <c r="EB572" t="s">
        <v>3</v>
      </c>
      <c r="EC572" t="s">
        <v>3</v>
      </c>
      <c r="EE572">
        <v>1441815344</v>
      </c>
      <c r="EF572">
        <v>1</v>
      </c>
      <c r="EG572" t="s">
        <v>21</v>
      </c>
      <c r="EH572">
        <v>0</v>
      </c>
      <c r="EI572" t="s">
        <v>3</v>
      </c>
      <c r="EJ572">
        <v>4</v>
      </c>
      <c r="EK572">
        <v>0</v>
      </c>
      <c r="EL572" t="s">
        <v>22</v>
      </c>
      <c r="EM572" t="s">
        <v>23</v>
      </c>
      <c r="EO572" t="s">
        <v>3</v>
      </c>
      <c r="EQ572">
        <v>0</v>
      </c>
      <c r="ER572">
        <v>217.43</v>
      </c>
      <c r="ES572">
        <v>4.53</v>
      </c>
      <c r="ET572">
        <v>0</v>
      </c>
      <c r="EU572">
        <v>0</v>
      </c>
      <c r="EV572">
        <v>212.9</v>
      </c>
      <c r="EW572">
        <v>0.3</v>
      </c>
      <c r="EX572">
        <v>0</v>
      </c>
      <c r="EY572">
        <v>0</v>
      </c>
      <c r="FQ572">
        <v>0</v>
      </c>
      <c r="FR572">
        <f t="shared" si="415"/>
        <v>0</v>
      </c>
      <c r="FS572">
        <v>0</v>
      </c>
      <c r="FX572">
        <v>70</v>
      </c>
      <c r="FY572">
        <v>10</v>
      </c>
      <c r="GA572" t="s">
        <v>3</v>
      </c>
      <c r="GD572">
        <v>0</v>
      </c>
      <c r="GF572">
        <v>1338640914</v>
      </c>
      <c r="GG572">
        <v>2</v>
      </c>
      <c r="GH572">
        <v>1</v>
      </c>
      <c r="GI572">
        <v>-2</v>
      </c>
      <c r="GJ572">
        <v>0</v>
      </c>
      <c r="GK572">
        <f>ROUND(R572*(R12)/100,2)</f>
        <v>0</v>
      </c>
      <c r="GL572">
        <f t="shared" si="416"/>
        <v>0</v>
      </c>
      <c r="GM572">
        <f t="shared" si="417"/>
        <v>26367</v>
      </c>
      <c r="GN572">
        <f t="shared" si="418"/>
        <v>0</v>
      </c>
      <c r="GO572">
        <f t="shared" si="419"/>
        <v>0</v>
      </c>
      <c r="GP572">
        <f t="shared" si="420"/>
        <v>26367</v>
      </c>
      <c r="GR572">
        <v>0</v>
      </c>
      <c r="GS572">
        <v>3</v>
      </c>
      <c r="GT572">
        <v>0</v>
      </c>
      <c r="GU572" t="s">
        <v>3</v>
      </c>
      <c r="GV572">
        <f t="shared" si="421"/>
        <v>0</v>
      </c>
      <c r="GW572">
        <v>1</v>
      </c>
      <c r="GX572">
        <f t="shared" si="422"/>
        <v>0</v>
      </c>
      <c r="HA572">
        <v>0</v>
      </c>
      <c r="HB572">
        <v>0</v>
      </c>
      <c r="HC572">
        <f t="shared" si="423"/>
        <v>0</v>
      </c>
      <c r="HE572" t="s">
        <v>3</v>
      </c>
      <c r="HF572" t="s">
        <v>3</v>
      </c>
      <c r="HM572" t="s">
        <v>3</v>
      </c>
      <c r="HN572" t="s">
        <v>3</v>
      </c>
      <c r="HO572" t="s">
        <v>3</v>
      </c>
      <c r="HP572" t="s">
        <v>3</v>
      </c>
      <c r="HQ572" t="s">
        <v>3</v>
      </c>
      <c r="IK572">
        <v>0</v>
      </c>
    </row>
    <row r="573" spans="1:245" x14ac:dyDescent="0.2">
      <c r="A573">
        <v>17</v>
      </c>
      <c r="B573">
        <v>1</v>
      </c>
      <c r="D573">
        <f>ROW(EtalonRes!A351)</f>
        <v>351</v>
      </c>
      <c r="E573" t="s">
        <v>3</v>
      </c>
      <c r="F573" t="s">
        <v>441</v>
      </c>
      <c r="G573" t="s">
        <v>442</v>
      </c>
      <c r="H573" t="s">
        <v>33</v>
      </c>
      <c r="I573">
        <v>1</v>
      </c>
      <c r="J573">
        <v>0</v>
      </c>
      <c r="K573">
        <v>1</v>
      </c>
      <c r="O573">
        <f t="shared" si="391"/>
        <v>9471.86</v>
      </c>
      <c r="P573">
        <f t="shared" si="392"/>
        <v>0</v>
      </c>
      <c r="Q573">
        <f t="shared" si="393"/>
        <v>0</v>
      </c>
      <c r="R573">
        <f t="shared" si="394"/>
        <v>0</v>
      </c>
      <c r="S573">
        <f t="shared" si="395"/>
        <v>9471.86</v>
      </c>
      <c r="T573">
        <f t="shared" si="396"/>
        <v>0</v>
      </c>
      <c r="U573">
        <f t="shared" si="397"/>
        <v>15.34</v>
      </c>
      <c r="V573">
        <f t="shared" si="398"/>
        <v>0</v>
      </c>
      <c r="W573">
        <f t="shared" si="399"/>
        <v>0</v>
      </c>
      <c r="X573">
        <f t="shared" si="400"/>
        <v>6630.3</v>
      </c>
      <c r="Y573">
        <f t="shared" si="401"/>
        <v>947.19</v>
      </c>
      <c r="AA573">
        <v>-1</v>
      </c>
      <c r="AB573">
        <f t="shared" si="402"/>
        <v>9471.86</v>
      </c>
      <c r="AC573">
        <f>ROUND(((ES573*118)),6)</f>
        <v>0</v>
      </c>
      <c r="AD573">
        <f>ROUND(((((ET573*118))-((EU573*118)))+AE573),6)</f>
        <v>0</v>
      </c>
      <c r="AE573">
        <f>ROUND(((EU573*118)),6)</f>
        <v>0</v>
      </c>
      <c r="AF573">
        <f>ROUND(((EV573*118)),6)</f>
        <v>9471.86</v>
      </c>
      <c r="AG573">
        <f t="shared" si="403"/>
        <v>0</v>
      </c>
      <c r="AH573">
        <f>((EW573*118))</f>
        <v>15.34</v>
      </c>
      <c r="AI573">
        <f>((EX573*118))</f>
        <v>0</v>
      </c>
      <c r="AJ573">
        <f t="shared" si="404"/>
        <v>0</v>
      </c>
      <c r="AK573">
        <v>80.27</v>
      </c>
      <c r="AL573">
        <v>0</v>
      </c>
      <c r="AM573">
        <v>0</v>
      </c>
      <c r="AN573">
        <v>0</v>
      </c>
      <c r="AO573">
        <v>80.27</v>
      </c>
      <c r="AP573">
        <v>0</v>
      </c>
      <c r="AQ573">
        <v>0.13</v>
      </c>
      <c r="AR573">
        <v>0</v>
      </c>
      <c r="AS573">
        <v>0</v>
      </c>
      <c r="AT573">
        <v>70</v>
      </c>
      <c r="AU573">
        <v>10</v>
      </c>
      <c r="AV573">
        <v>1</v>
      </c>
      <c r="AW573">
        <v>1</v>
      </c>
      <c r="AZ573">
        <v>1</v>
      </c>
      <c r="BA573">
        <v>1</v>
      </c>
      <c r="BB573">
        <v>1</v>
      </c>
      <c r="BC573">
        <v>1</v>
      </c>
      <c r="BD573" t="s">
        <v>3</v>
      </c>
      <c r="BE573" t="s">
        <v>3</v>
      </c>
      <c r="BF573" t="s">
        <v>3</v>
      </c>
      <c r="BG573" t="s">
        <v>3</v>
      </c>
      <c r="BH573">
        <v>0</v>
      </c>
      <c r="BI573">
        <v>4</v>
      </c>
      <c r="BJ573" t="s">
        <v>443</v>
      </c>
      <c r="BM573">
        <v>0</v>
      </c>
      <c r="BN573">
        <v>0</v>
      </c>
      <c r="BO573" t="s">
        <v>3</v>
      </c>
      <c r="BP573">
        <v>0</v>
      </c>
      <c r="BQ573">
        <v>1</v>
      </c>
      <c r="BR573">
        <v>0</v>
      </c>
      <c r="BS573">
        <v>1</v>
      </c>
      <c r="BT573">
        <v>1</v>
      </c>
      <c r="BU573">
        <v>1</v>
      </c>
      <c r="BV573">
        <v>1</v>
      </c>
      <c r="BW573">
        <v>1</v>
      </c>
      <c r="BX573">
        <v>1</v>
      </c>
      <c r="BY573" t="s">
        <v>3</v>
      </c>
      <c r="BZ573">
        <v>70</v>
      </c>
      <c r="CA573">
        <v>10</v>
      </c>
      <c r="CB573" t="s">
        <v>3</v>
      </c>
      <c r="CE573">
        <v>0</v>
      </c>
      <c r="CF573">
        <v>0</v>
      </c>
      <c r="CG573">
        <v>0</v>
      </c>
      <c r="CM573">
        <v>0</v>
      </c>
      <c r="CN573" t="s">
        <v>3</v>
      </c>
      <c r="CO573">
        <v>0</v>
      </c>
      <c r="CP573">
        <f t="shared" si="405"/>
        <v>9471.86</v>
      </c>
      <c r="CQ573">
        <f t="shared" si="406"/>
        <v>0</v>
      </c>
      <c r="CR573">
        <f>(((((ET573*118))*BB573-((EU573*118))*BS573)+AE573*BS573)*AV573)</f>
        <v>0</v>
      </c>
      <c r="CS573">
        <f t="shared" si="407"/>
        <v>0</v>
      </c>
      <c r="CT573">
        <f t="shared" si="408"/>
        <v>9471.86</v>
      </c>
      <c r="CU573">
        <f t="shared" si="409"/>
        <v>0</v>
      </c>
      <c r="CV573">
        <f t="shared" si="410"/>
        <v>15.34</v>
      </c>
      <c r="CW573">
        <f t="shared" si="411"/>
        <v>0</v>
      </c>
      <c r="CX573">
        <f t="shared" si="412"/>
        <v>0</v>
      </c>
      <c r="CY573">
        <f t="shared" si="413"/>
        <v>6630.3020000000006</v>
      </c>
      <c r="CZ573">
        <f t="shared" si="414"/>
        <v>947.18600000000004</v>
      </c>
      <c r="DC573" t="s">
        <v>3</v>
      </c>
      <c r="DD573" t="s">
        <v>373</v>
      </c>
      <c r="DE573" t="s">
        <v>373</v>
      </c>
      <c r="DF573" t="s">
        <v>373</v>
      </c>
      <c r="DG573" t="s">
        <v>373</v>
      </c>
      <c r="DH573" t="s">
        <v>3</v>
      </c>
      <c r="DI573" t="s">
        <v>373</v>
      </c>
      <c r="DJ573" t="s">
        <v>373</v>
      </c>
      <c r="DK573" t="s">
        <v>3</v>
      </c>
      <c r="DL573" t="s">
        <v>3</v>
      </c>
      <c r="DM573" t="s">
        <v>3</v>
      </c>
      <c r="DN573">
        <v>0</v>
      </c>
      <c r="DO573">
        <v>0</v>
      </c>
      <c r="DP573">
        <v>1</v>
      </c>
      <c r="DQ573">
        <v>1</v>
      </c>
      <c r="DU573">
        <v>16987630</v>
      </c>
      <c r="DV573" t="s">
        <v>33</v>
      </c>
      <c r="DW573" t="s">
        <v>33</v>
      </c>
      <c r="DX573">
        <v>1</v>
      </c>
      <c r="DZ573" t="s">
        <v>3</v>
      </c>
      <c r="EA573" t="s">
        <v>3</v>
      </c>
      <c r="EB573" t="s">
        <v>3</v>
      </c>
      <c r="EC573" t="s">
        <v>3</v>
      </c>
      <c r="EE573">
        <v>1441815344</v>
      </c>
      <c r="EF573">
        <v>1</v>
      </c>
      <c r="EG573" t="s">
        <v>21</v>
      </c>
      <c r="EH573">
        <v>0</v>
      </c>
      <c r="EI573" t="s">
        <v>3</v>
      </c>
      <c r="EJ573">
        <v>4</v>
      </c>
      <c r="EK573">
        <v>0</v>
      </c>
      <c r="EL573" t="s">
        <v>22</v>
      </c>
      <c r="EM573" t="s">
        <v>23</v>
      </c>
      <c r="EO573" t="s">
        <v>3</v>
      </c>
      <c r="EQ573">
        <v>1024</v>
      </c>
      <c r="ER573">
        <v>80.27</v>
      </c>
      <c r="ES573">
        <v>0</v>
      </c>
      <c r="ET573">
        <v>0</v>
      </c>
      <c r="EU573">
        <v>0</v>
      </c>
      <c r="EV573">
        <v>80.27</v>
      </c>
      <c r="EW573">
        <v>0.13</v>
      </c>
      <c r="EX573">
        <v>0</v>
      </c>
      <c r="EY573">
        <v>0</v>
      </c>
      <c r="FQ573">
        <v>0</v>
      </c>
      <c r="FR573">
        <f t="shared" si="415"/>
        <v>0</v>
      </c>
      <c r="FS573">
        <v>0</v>
      </c>
      <c r="FX573">
        <v>70</v>
      </c>
      <c r="FY573">
        <v>10</v>
      </c>
      <c r="GA573" t="s">
        <v>3</v>
      </c>
      <c r="GD573">
        <v>0</v>
      </c>
      <c r="GF573">
        <v>-1173995451</v>
      </c>
      <c r="GG573">
        <v>2</v>
      </c>
      <c r="GH573">
        <v>1</v>
      </c>
      <c r="GI573">
        <v>-2</v>
      </c>
      <c r="GJ573">
        <v>0</v>
      </c>
      <c r="GK573">
        <f>ROUND(R573*(R12)/100,2)</f>
        <v>0</v>
      </c>
      <c r="GL573">
        <f t="shared" si="416"/>
        <v>0</v>
      </c>
      <c r="GM573">
        <f t="shared" si="417"/>
        <v>17049.349999999999</v>
      </c>
      <c r="GN573">
        <f t="shared" si="418"/>
        <v>0</v>
      </c>
      <c r="GO573">
        <f t="shared" si="419"/>
        <v>0</v>
      </c>
      <c r="GP573">
        <f t="shared" si="420"/>
        <v>17049.349999999999</v>
      </c>
      <c r="GR573">
        <v>0</v>
      </c>
      <c r="GS573">
        <v>3</v>
      </c>
      <c r="GT573">
        <v>0</v>
      </c>
      <c r="GU573" t="s">
        <v>3</v>
      </c>
      <c r="GV573">
        <f t="shared" si="421"/>
        <v>0</v>
      </c>
      <c r="GW573">
        <v>1</v>
      </c>
      <c r="GX573">
        <f t="shared" si="422"/>
        <v>0</v>
      </c>
      <c r="HA573">
        <v>0</v>
      </c>
      <c r="HB573">
        <v>0</v>
      </c>
      <c r="HC573">
        <f t="shared" si="423"/>
        <v>0</v>
      </c>
      <c r="HE573" t="s">
        <v>3</v>
      </c>
      <c r="HF573" t="s">
        <v>3</v>
      </c>
      <c r="HM573" t="s">
        <v>3</v>
      </c>
      <c r="HN573" t="s">
        <v>3</v>
      </c>
      <c r="HO573" t="s">
        <v>3</v>
      </c>
      <c r="HP573" t="s">
        <v>3</v>
      </c>
      <c r="HQ573" t="s">
        <v>3</v>
      </c>
      <c r="IK573">
        <v>0</v>
      </c>
    </row>
    <row r="574" spans="1:245" x14ac:dyDescent="0.2">
      <c r="A574">
        <v>17</v>
      </c>
      <c r="B574">
        <v>1</v>
      </c>
      <c r="D574">
        <f>ROW(EtalonRes!A356)</f>
        <v>356</v>
      </c>
      <c r="E574" t="s">
        <v>444</v>
      </c>
      <c r="F574" t="s">
        <v>445</v>
      </c>
      <c r="G574" t="s">
        <v>446</v>
      </c>
      <c r="H574" t="s">
        <v>33</v>
      </c>
      <c r="I574">
        <v>1</v>
      </c>
      <c r="J574">
        <v>0</v>
      </c>
      <c r="K574">
        <v>1</v>
      </c>
      <c r="O574">
        <f t="shared" si="391"/>
        <v>11268.96</v>
      </c>
      <c r="P574">
        <f t="shared" si="392"/>
        <v>154.13999999999999</v>
      </c>
      <c r="Q574">
        <f t="shared" si="393"/>
        <v>0</v>
      </c>
      <c r="R574">
        <f t="shared" si="394"/>
        <v>0</v>
      </c>
      <c r="S574">
        <f t="shared" si="395"/>
        <v>11114.82</v>
      </c>
      <c r="T574">
        <f t="shared" si="396"/>
        <v>0</v>
      </c>
      <c r="U574">
        <f t="shared" si="397"/>
        <v>18</v>
      </c>
      <c r="V574">
        <f t="shared" si="398"/>
        <v>0</v>
      </c>
      <c r="W574">
        <f t="shared" si="399"/>
        <v>0</v>
      </c>
      <c r="X574">
        <f t="shared" si="400"/>
        <v>7780.37</v>
      </c>
      <c r="Y574">
        <f t="shared" si="401"/>
        <v>1111.48</v>
      </c>
      <c r="AA574">
        <v>1470944657</v>
      </c>
      <c r="AB574">
        <f t="shared" si="402"/>
        <v>11268.96</v>
      </c>
      <c r="AC574">
        <f>ROUND((ES574),6)</f>
        <v>154.13999999999999</v>
      </c>
      <c r="AD574">
        <f>ROUND((((ET574)-(EU574))+AE574),6)</f>
        <v>0</v>
      </c>
      <c r="AE574">
        <f>ROUND((EU574),6)</f>
        <v>0</v>
      </c>
      <c r="AF574">
        <f>ROUND((EV574),6)</f>
        <v>11114.82</v>
      </c>
      <c r="AG574">
        <f t="shared" si="403"/>
        <v>0</v>
      </c>
      <c r="AH574">
        <f>(EW574)</f>
        <v>18</v>
      </c>
      <c r="AI574">
        <f>(EX574)</f>
        <v>0</v>
      </c>
      <c r="AJ574">
        <f t="shared" si="404"/>
        <v>0</v>
      </c>
      <c r="AK574">
        <v>11268.96</v>
      </c>
      <c r="AL574">
        <v>154.13999999999999</v>
      </c>
      <c r="AM574">
        <v>0</v>
      </c>
      <c r="AN574">
        <v>0</v>
      </c>
      <c r="AO574">
        <v>11114.82</v>
      </c>
      <c r="AP574">
        <v>0</v>
      </c>
      <c r="AQ574">
        <v>18</v>
      </c>
      <c r="AR574">
        <v>0</v>
      </c>
      <c r="AS574">
        <v>0</v>
      </c>
      <c r="AT574">
        <v>70</v>
      </c>
      <c r="AU574">
        <v>10</v>
      </c>
      <c r="AV574">
        <v>1</v>
      </c>
      <c r="AW574">
        <v>1</v>
      </c>
      <c r="AZ574">
        <v>1</v>
      </c>
      <c r="BA574">
        <v>1</v>
      </c>
      <c r="BB574">
        <v>1</v>
      </c>
      <c r="BC574">
        <v>1</v>
      </c>
      <c r="BD574" t="s">
        <v>3</v>
      </c>
      <c r="BE574" t="s">
        <v>3</v>
      </c>
      <c r="BF574" t="s">
        <v>3</v>
      </c>
      <c r="BG574" t="s">
        <v>3</v>
      </c>
      <c r="BH574">
        <v>0</v>
      </c>
      <c r="BI574">
        <v>4</v>
      </c>
      <c r="BJ574" t="s">
        <v>447</v>
      </c>
      <c r="BM574">
        <v>0</v>
      </c>
      <c r="BN574">
        <v>0</v>
      </c>
      <c r="BO574" t="s">
        <v>3</v>
      </c>
      <c r="BP574">
        <v>0</v>
      </c>
      <c r="BQ574">
        <v>1</v>
      </c>
      <c r="BR574">
        <v>0</v>
      </c>
      <c r="BS574">
        <v>1</v>
      </c>
      <c r="BT574">
        <v>1</v>
      </c>
      <c r="BU574">
        <v>1</v>
      </c>
      <c r="BV574">
        <v>1</v>
      </c>
      <c r="BW574">
        <v>1</v>
      </c>
      <c r="BX574">
        <v>1</v>
      </c>
      <c r="BY574" t="s">
        <v>3</v>
      </c>
      <c r="BZ574">
        <v>70</v>
      </c>
      <c r="CA574">
        <v>10</v>
      </c>
      <c r="CB574" t="s">
        <v>3</v>
      </c>
      <c r="CE574">
        <v>0</v>
      </c>
      <c r="CF574">
        <v>0</v>
      </c>
      <c r="CG574">
        <v>0</v>
      </c>
      <c r="CM574">
        <v>0</v>
      </c>
      <c r="CN574" t="s">
        <v>3</v>
      </c>
      <c r="CO574">
        <v>0</v>
      </c>
      <c r="CP574">
        <f t="shared" si="405"/>
        <v>11268.96</v>
      </c>
      <c r="CQ574">
        <f t="shared" si="406"/>
        <v>154.13999999999999</v>
      </c>
      <c r="CR574">
        <f>((((ET574)*BB574-(EU574)*BS574)+AE574*BS574)*AV574)</f>
        <v>0</v>
      </c>
      <c r="CS574">
        <f t="shared" si="407"/>
        <v>0</v>
      </c>
      <c r="CT574">
        <f t="shared" si="408"/>
        <v>11114.82</v>
      </c>
      <c r="CU574">
        <f t="shared" si="409"/>
        <v>0</v>
      </c>
      <c r="CV574">
        <f t="shared" si="410"/>
        <v>18</v>
      </c>
      <c r="CW574">
        <f t="shared" si="411"/>
        <v>0</v>
      </c>
      <c r="CX574">
        <f t="shared" si="412"/>
        <v>0</v>
      </c>
      <c r="CY574">
        <f t="shared" si="413"/>
        <v>7780.3739999999998</v>
      </c>
      <c r="CZ574">
        <f t="shared" si="414"/>
        <v>1111.482</v>
      </c>
      <c r="DC574" t="s">
        <v>3</v>
      </c>
      <c r="DD574" t="s">
        <v>3</v>
      </c>
      <c r="DE574" t="s">
        <v>3</v>
      </c>
      <c r="DF574" t="s">
        <v>3</v>
      </c>
      <c r="DG574" t="s">
        <v>3</v>
      </c>
      <c r="DH574" t="s">
        <v>3</v>
      </c>
      <c r="DI574" t="s">
        <v>3</v>
      </c>
      <c r="DJ574" t="s">
        <v>3</v>
      </c>
      <c r="DK574" t="s">
        <v>3</v>
      </c>
      <c r="DL574" t="s">
        <v>3</v>
      </c>
      <c r="DM574" t="s">
        <v>3</v>
      </c>
      <c r="DN574">
        <v>0</v>
      </c>
      <c r="DO574">
        <v>0</v>
      </c>
      <c r="DP574">
        <v>1</v>
      </c>
      <c r="DQ574">
        <v>1</v>
      </c>
      <c r="DU574">
        <v>16987630</v>
      </c>
      <c r="DV574" t="s">
        <v>33</v>
      </c>
      <c r="DW574" t="s">
        <v>33</v>
      </c>
      <c r="DX574">
        <v>1</v>
      </c>
      <c r="DZ574" t="s">
        <v>3</v>
      </c>
      <c r="EA574" t="s">
        <v>3</v>
      </c>
      <c r="EB574" t="s">
        <v>3</v>
      </c>
      <c r="EC574" t="s">
        <v>3</v>
      </c>
      <c r="EE574">
        <v>1441815344</v>
      </c>
      <c r="EF574">
        <v>1</v>
      </c>
      <c r="EG574" t="s">
        <v>21</v>
      </c>
      <c r="EH574">
        <v>0</v>
      </c>
      <c r="EI574" t="s">
        <v>3</v>
      </c>
      <c r="EJ574">
        <v>4</v>
      </c>
      <c r="EK574">
        <v>0</v>
      </c>
      <c r="EL574" t="s">
        <v>22</v>
      </c>
      <c r="EM574" t="s">
        <v>23</v>
      </c>
      <c r="EO574" t="s">
        <v>3</v>
      </c>
      <c r="EQ574">
        <v>0</v>
      </c>
      <c r="ER574">
        <v>11268.96</v>
      </c>
      <c r="ES574">
        <v>154.13999999999999</v>
      </c>
      <c r="ET574">
        <v>0</v>
      </c>
      <c r="EU574">
        <v>0</v>
      </c>
      <c r="EV574">
        <v>11114.82</v>
      </c>
      <c r="EW574">
        <v>18</v>
      </c>
      <c r="EX574">
        <v>0</v>
      </c>
      <c r="EY574">
        <v>0</v>
      </c>
      <c r="FQ574">
        <v>0</v>
      </c>
      <c r="FR574">
        <f t="shared" si="415"/>
        <v>0</v>
      </c>
      <c r="FS574">
        <v>0</v>
      </c>
      <c r="FX574">
        <v>70</v>
      </c>
      <c r="FY574">
        <v>10</v>
      </c>
      <c r="GA574" t="s">
        <v>3</v>
      </c>
      <c r="GD574">
        <v>0</v>
      </c>
      <c r="GF574">
        <v>314340866</v>
      </c>
      <c r="GG574">
        <v>2</v>
      </c>
      <c r="GH574">
        <v>1</v>
      </c>
      <c r="GI574">
        <v>-2</v>
      </c>
      <c r="GJ574">
        <v>0</v>
      </c>
      <c r="GK574">
        <f>ROUND(R574*(R12)/100,2)</f>
        <v>0</v>
      </c>
      <c r="GL574">
        <f t="shared" si="416"/>
        <v>0</v>
      </c>
      <c r="GM574">
        <f t="shared" si="417"/>
        <v>20160.810000000001</v>
      </c>
      <c r="GN574">
        <f t="shared" si="418"/>
        <v>0</v>
      </c>
      <c r="GO574">
        <f t="shared" si="419"/>
        <v>0</v>
      </c>
      <c r="GP574">
        <f t="shared" si="420"/>
        <v>20160.810000000001</v>
      </c>
      <c r="GR574">
        <v>0</v>
      </c>
      <c r="GS574">
        <v>3</v>
      </c>
      <c r="GT574">
        <v>0</v>
      </c>
      <c r="GU574" t="s">
        <v>3</v>
      </c>
      <c r="GV574">
        <f t="shared" si="421"/>
        <v>0</v>
      </c>
      <c r="GW574">
        <v>1</v>
      </c>
      <c r="GX574">
        <f t="shared" si="422"/>
        <v>0</v>
      </c>
      <c r="HA574">
        <v>0</v>
      </c>
      <c r="HB574">
        <v>0</v>
      </c>
      <c r="HC574">
        <f t="shared" si="423"/>
        <v>0</v>
      </c>
      <c r="HE574" t="s">
        <v>3</v>
      </c>
      <c r="HF574" t="s">
        <v>3</v>
      </c>
      <c r="HM574" t="s">
        <v>3</v>
      </c>
      <c r="HN574" t="s">
        <v>3</v>
      </c>
      <c r="HO574" t="s">
        <v>3</v>
      </c>
      <c r="HP574" t="s">
        <v>3</v>
      </c>
      <c r="HQ574" t="s">
        <v>3</v>
      </c>
      <c r="IK574">
        <v>0</v>
      </c>
    </row>
    <row r="575" spans="1:245" x14ac:dyDescent="0.2">
      <c r="A575">
        <v>17</v>
      </c>
      <c r="B575">
        <v>1</v>
      </c>
      <c r="D575">
        <f>ROW(EtalonRes!A359)</f>
        <v>359</v>
      </c>
      <c r="E575" t="s">
        <v>3</v>
      </c>
      <c r="F575" t="s">
        <v>448</v>
      </c>
      <c r="G575" t="s">
        <v>449</v>
      </c>
      <c r="H575" t="s">
        <v>33</v>
      </c>
      <c r="I575">
        <v>1</v>
      </c>
      <c r="J575">
        <v>0</v>
      </c>
      <c r="K575">
        <v>1</v>
      </c>
      <c r="O575">
        <f t="shared" si="391"/>
        <v>1113.8399999999999</v>
      </c>
      <c r="P575">
        <f t="shared" si="392"/>
        <v>2.37</v>
      </c>
      <c r="Q575">
        <f t="shared" si="393"/>
        <v>0</v>
      </c>
      <c r="R575">
        <f t="shared" si="394"/>
        <v>0</v>
      </c>
      <c r="S575">
        <f t="shared" si="395"/>
        <v>1111.47</v>
      </c>
      <c r="T575">
        <f t="shared" si="396"/>
        <v>0</v>
      </c>
      <c r="U575">
        <f t="shared" si="397"/>
        <v>1.7999999999999998</v>
      </c>
      <c r="V575">
        <f t="shared" si="398"/>
        <v>0</v>
      </c>
      <c r="W575">
        <f t="shared" si="399"/>
        <v>0</v>
      </c>
      <c r="X575">
        <f t="shared" si="400"/>
        <v>778.03</v>
      </c>
      <c r="Y575">
        <f t="shared" si="401"/>
        <v>111.15</v>
      </c>
      <c r="AA575">
        <v>-1</v>
      </c>
      <c r="AB575">
        <f t="shared" si="402"/>
        <v>1113.8399999999999</v>
      </c>
      <c r="AC575">
        <f>ROUND(((ES575*3)),6)</f>
        <v>2.37</v>
      </c>
      <c r="AD575">
        <f>ROUND(((((ET575*3))-((EU575*3)))+AE575),6)</f>
        <v>0</v>
      </c>
      <c r="AE575">
        <f>ROUND(((EU575*3)),6)</f>
        <v>0</v>
      </c>
      <c r="AF575">
        <f>ROUND(((EV575*3)),6)</f>
        <v>1111.47</v>
      </c>
      <c r="AG575">
        <f t="shared" si="403"/>
        <v>0</v>
      </c>
      <c r="AH575">
        <f>((EW575*3))</f>
        <v>1.7999999999999998</v>
      </c>
      <c r="AI575">
        <f>((EX575*3))</f>
        <v>0</v>
      </c>
      <c r="AJ575">
        <f t="shared" si="404"/>
        <v>0</v>
      </c>
      <c r="AK575">
        <v>371.28</v>
      </c>
      <c r="AL575">
        <v>0.79</v>
      </c>
      <c r="AM575">
        <v>0</v>
      </c>
      <c r="AN575">
        <v>0</v>
      </c>
      <c r="AO575">
        <v>370.49</v>
      </c>
      <c r="AP575">
        <v>0</v>
      </c>
      <c r="AQ575">
        <v>0.6</v>
      </c>
      <c r="AR575">
        <v>0</v>
      </c>
      <c r="AS575">
        <v>0</v>
      </c>
      <c r="AT575">
        <v>70</v>
      </c>
      <c r="AU575">
        <v>10</v>
      </c>
      <c r="AV575">
        <v>1</v>
      </c>
      <c r="AW575">
        <v>1</v>
      </c>
      <c r="AZ575">
        <v>1</v>
      </c>
      <c r="BA575">
        <v>1</v>
      </c>
      <c r="BB575">
        <v>1</v>
      </c>
      <c r="BC575">
        <v>1</v>
      </c>
      <c r="BD575" t="s">
        <v>3</v>
      </c>
      <c r="BE575" t="s">
        <v>3</v>
      </c>
      <c r="BF575" t="s">
        <v>3</v>
      </c>
      <c r="BG575" t="s">
        <v>3</v>
      </c>
      <c r="BH575">
        <v>0</v>
      </c>
      <c r="BI575">
        <v>4</v>
      </c>
      <c r="BJ575" t="s">
        <v>450</v>
      </c>
      <c r="BM575">
        <v>0</v>
      </c>
      <c r="BN575">
        <v>0</v>
      </c>
      <c r="BO575" t="s">
        <v>3</v>
      </c>
      <c r="BP575">
        <v>0</v>
      </c>
      <c r="BQ575">
        <v>1</v>
      </c>
      <c r="BR575">
        <v>0</v>
      </c>
      <c r="BS575">
        <v>1</v>
      </c>
      <c r="BT575">
        <v>1</v>
      </c>
      <c r="BU575">
        <v>1</v>
      </c>
      <c r="BV575">
        <v>1</v>
      </c>
      <c r="BW575">
        <v>1</v>
      </c>
      <c r="BX575">
        <v>1</v>
      </c>
      <c r="BY575" t="s">
        <v>3</v>
      </c>
      <c r="BZ575">
        <v>70</v>
      </c>
      <c r="CA575">
        <v>10</v>
      </c>
      <c r="CB575" t="s">
        <v>3</v>
      </c>
      <c r="CE575">
        <v>0</v>
      </c>
      <c r="CF575">
        <v>0</v>
      </c>
      <c r="CG575">
        <v>0</v>
      </c>
      <c r="CM575">
        <v>0</v>
      </c>
      <c r="CN575" t="s">
        <v>3</v>
      </c>
      <c r="CO575">
        <v>0</v>
      </c>
      <c r="CP575">
        <f t="shared" si="405"/>
        <v>1113.8399999999999</v>
      </c>
      <c r="CQ575">
        <f t="shared" si="406"/>
        <v>2.37</v>
      </c>
      <c r="CR575">
        <f>(((((ET575*3))*BB575-((EU575*3))*BS575)+AE575*BS575)*AV575)</f>
        <v>0</v>
      </c>
      <c r="CS575">
        <f t="shared" si="407"/>
        <v>0</v>
      </c>
      <c r="CT575">
        <f t="shared" si="408"/>
        <v>1111.47</v>
      </c>
      <c r="CU575">
        <f t="shared" si="409"/>
        <v>0</v>
      </c>
      <c r="CV575">
        <f t="shared" si="410"/>
        <v>1.7999999999999998</v>
      </c>
      <c r="CW575">
        <f t="shared" si="411"/>
        <v>0</v>
      </c>
      <c r="CX575">
        <f t="shared" si="412"/>
        <v>0</v>
      </c>
      <c r="CY575">
        <f t="shared" si="413"/>
        <v>778.02900000000011</v>
      </c>
      <c r="CZ575">
        <f t="shared" si="414"/>
        <v>111.14700000000001</v>
      </c>
      <c r="DC575" t="s">
        <v>3</v>
      </c>
      <c r="DD575" t="s">
        <v>167</v>
      </c>
      <c r="DE575" t="s">
        <v>167</v>
      </c>
      <c r="DF575" t="s">
        <v>167</v>
      </c>
      <c r="DG575" t="s">
        <v>167</v>
      </c>
      <c r="DH575" t="s">
        <v>3</v>
      </c>
      <c r="DI575" t="s">
        <v>167</v>
      </c>
      <c r="DJ575" t="s">
        <v>167</v>
      </c>
      <c r="DK575" t="s">
        <v>3</v>
      </c>
      <c r="DL575" t="s">
        <v>3</v>
      </c>
      <c r="DM575" t="s">
        <v>3</v>
      </c>
      <c r="DN575">
        <v>0</v>
      </c>
      <c r="DO575">
        <v>0</v>
      </c>
      <c r="DP575">
        <v>1</v>
      </c>
      <c r="DQ575">
        <v>1</v>
      </c>
      <c r="DU575">
        <v>16987630</v>
      </c>
      <c r="DV575" t="s">
        <v>33</v>
      </c>
      <c r="DW575" t="s">
        <v>33</v>
      </c>
      <c r="DX575">
        <v>1</v>
      </c>
      <c r="DZ575" t="s">
        <v>3</v>
      </c>
      <c r="EA575" t="s">
        <v>3</v>
      </c>
      <c r="EB575" t="s">
        <v>3</v>
      </c>
      <c r="EC575" t="s">
        <v>3</v>
      </c>
      <c r="EE575">
        <v>1441815344</v>
      </c>
      <c r="EF575">
        <v>1</v>
      </c>
      <c r="EG575" t="s">
        <v>21</v>
      </c>
      <c r="EH575">
        <v>0</v>
      </c>
      <c r="EI575" t="s">
        <v>3</v>
      </c>
      <c r="EJ575">
        <v>4</v>
      </c>
      <c r="EK575">
        <v>0</v>
      </c>
      <c r="EL575" t="s">
        <v>22</v>
      </c>
      <c r="EM575" t="s">
        <v>23</v>
      </c>
      <c r="EO575" t="s">
        <v>3</v>
      </c>
      <c r="EQ575">
        <v>1024</v>
      </c>
      <c r="ER575">
        <v>371.28</v>
      </c>
      <c r="ES575">
        <v>0.79</v>
      </c>
      <c r="ET575">
        <v>0</v>
      </c>
      <c r="EU575">
        <v>0</v>
      </c>
      <c r="EV575">
        <v>370.49</v>
      </c>
      <c r="EW575">
        <v>0.6</v>
      </c>
      <c r="EX575">
        <v>0</v>
      </c>
      <c r="EY575">
        <v>0</v>
      </c>
      <c r="FQ575">
        <v>0</v>
      </c>
      <c r="FR575">
        <f t="shared" si="415"/>
        <v>0</v>
      </c>
      <c r="FS575">
        <v>0</v>
      </c>
      <c r="FX575">
        <v>70</v>
      </c>
      <c r="FY575">
        <v>10</v>
      </c>
      <c r="GA575" t="s">
        <v>3</v>
      </c>
      <c r="GD575">
        <v>0</v>
      </c>
      <c r="GF575">
        <v>-146745639</v>
      </c>
      <c r="GG575">
        <v>2</v>
      </c>
      <c r="GH575">
        <v>1</v>
      </c>
      <c r="GI575">
        <v>-2</v>
      </c>
      <c r="GJ575">
        <v>0</v>
      </c>
      <c r="GK575">
        <f>ROUND(R575*(R12)/100,2)</f>
        <v>0</v>
      </c>
      <c r="GL575">
        <f t="shared" si="416"/>
        <v>0</v>
      </c>
      <c r="GM575">
        <f t="shared" si="417"/>
        <v>2003.02</v>
      </c>
      <c r="GN575">
        <f t="shared" si="418"/>
        <v>0</v>
      </c>
      <c r="GO575">
        <f t="shared" si="419"/>
        <v>0</v>
      </c>
      <c r="GP575">
        <f t="shared" si="420"/>
        <v>2003.02</v>
      </c>
      <c r="GR575">
        <v>0</v>
      </c>
      <c r="GS575">
        <v>3</v>
      </c>
      <c r="GT575">
        <v>0</v>
      </c>
      <c r="GU575" t="s">
        <v>3</v>
      </c>
      <c r="GV575">
        <f t="shared" si="421"/>
        <v>0</v>
      </c>
      <c r="GW575">
        <v>1</v>
      </c>
      <c r="GX575">
        <f t="shared" si="422"/>
        <v>0</v>
      </c>
      <c r="HA575">
        <v>0</v>
      </c>
      <c r="HB575">
        <v>0</v>
      </c>
      <c r="HC575">
        <f t="shared" si="423"/>
        <v>0</v>
      </c>
      <c r="HE575" t="s">
        <v>3</v>
      </c>
      <c r="HF575" t="s">
        <v>3</v>
      </c>
      <c r="HM575" t="s">
        <v>3</v>
      </c>
      <c r="HN575" t="s">
        <v>3</v>
      </c>
      <c r="HO575" t="s">
        <v>3</v>
      </c>
      <c r="HP575" t="s">
        <v>3</v>
      </c>
      <c r="HQ575" t="s">
        <v>3</v>
      </c>
      <c r="IK575">
        <v>0</v>
      </c>
    </row>
    <row r="576" spans="1:245" x14ac:dyDescent="0.2">
      <c r="A576">
        <v>17</v>
      </c>
      <c r="B576">
        <v>1</v>
      </c>
      <c r="D576">
        <f>ROW(EtalonRes!A361)</f>
        <v>361</v>
      </c>
      <c r="E576" t="s">
        <v>3</v>
      </c>
      <c r="F576" t="s">
        <v>451</v>
      </c>
      <c r="G576" t="s">
        <v>452</v>
      </c>
      <c r="H576" t="s">
        <v>33</v>
      </c>
      <c r="I576">
        <v>5</v>
      </c>
      <c r="J576">
        <v>0</v>
      </c>
      <c r="K576">
        <v>5</v>
      </c>
      <c r="O576">
        <f t="shared" si="391"/>
        <v>370.65</v>
      </c>
      <c r="P576">
        <f t="shared" si="392"/>
        <v>0.15</v>
      </c>
      <c r="Q576">
        <f t="shared" si="393"/>
        <v>0</v>
      </c>
      <c r="R576">
        <f t="shared" si="394"/>
        <v>0</v>
      </c>
      <c r="S576">
        <f t="shared" si="395"/>
        <v>370.5</v>
      </c>
      <c r="T576">
        <f t="shared" si="396"/>
        <v>0</v>
      </c>
      <c r="U576">
        <f t="shared" si="397"/>
        <v>0.6</v>
      </c>
      <c r="V576">
        <f t="shared" si="398"/>
        <v>0</v>
      </c>
      <c r="W576">
        <f t="shared" si="399"/>
        <v>0</v>
      </c>
      <c r="X576">
        <f t="shared" si="400"/>
        <v>259.35000000000002</v>
      </c>
      <c r="Y576">
        <f t="shared" si="401"/>
        <v>37.049999999999997</v>
      </c>
      <c r="AA576">
        <v>-1</v>
      </c>
      <c r="AB576">
        <f t="shared" si="402"/>
        <v>74.13</v>
      </c>
      <c r="AC576">
        <f>ROUND(((ES576*3)),6)</f>
        <v>0.03</v>
      </c>
      <c r="AD576">
        <f>ROUND(((((ET576*3))-((EU576*3)))+AE576),6)</f>
        <v>0</v>
      </c>
      <c r="AE576">
        <f>ROUND(((EU576*3)),6)</f>
        <v>0</v>
      </c>
      <c r="AF576">
        <f>ROUND(((EV576*3)),6)</f>
        <v>74.099999999999994</v>
      </c>
      <c r="AG576">
        <f t="shared" si="403"/>
        <v>0</v>
      </c>
      <c r="AH576">
        <f>((EW576*3))</f>
        <v>0.12</v>
      </c>
      <c r="AI576">
        <f>((EX576*3))</f>
        <v>0</v>
      </c>
      <c r="AJ576">
        <f t="shared" si="404"/>
        <v>0</v>
      </c>
      <c r="AK576">
        <v>24.71</v>
      </c>
      <c r="AL576">
        <v>0.01</v>
      </c>
      <c r="AM576">
        <v>0</v>
      </c>
      <c r="AN576">
        <v>0</v>
      </c>
      <c r="AO576">
        <v>24.7</v>
      </c>
      <c r="AP576">
        <v>0</v>
      </c>
      <c r="AQ576">
        <v>0.04</v>
      </c>
      <c r="AR576">
        <v>0</v>
      </c>
      <c r="AS576">
        <v>0</v>
      </c>
      <c r="AT576">
        <v>70</v>
      </c>
      <c r="AU576">
        <v>10</v>
      </c>
      <c r="AV576">
        <v>1</v>
      </c>
      <c r="AW576">
        <v>1</v>
      </c>
      <c r="AZ576">
        <v>1</v>
      </c>
      <c r="BA576">
        <v>1</v>
      </c>
      <c r="BB576">
        <v>1</v>
      </c>
      <c r="BC576">
        <v>1</v>
      </c>
      <c r="BD576" t="s">
        <v>3</v>
      </c>
      <c r="BE576" t="s">
        <v>3</v>
      </c>
      <c r="BF576" t="s">
        <v>3</v>
      </c>
      <c r="BG576" t="s">
        <v>3</v>
      </c>
      <c r="BH576">
        <v>0</v>
      </c>
      <c r="BI576">
        <v>4</v>
      </c>
      <c r="BJ576" t="s">
        <v>453</v>
      </c>
      <c r="BM576">
        <v>0</v>
      </c>
      <c r="BN576">
        <v>0</v>
      </c>
      <c r="BO576" t="s">
        <v>3</v>
      </c>
      <c r="BP576">
        <v>0</v>
      </c>
      <c r="BQ576">
        <v>1</v>
      </c>
      <c r="BR576">
        <v>0</v>
      </c>
      <c r="BS576">
        <v>1</v>
      </c>
      <c r="BT576">
        <v>1</v>
      </c>
      <c r="BU576">
        <v>1</v>
      </c>
      <c r="BV576">
        <v>1</v>
      </c>
      <c r="BW576">
        <v>1</v>
      </c>
      <c r="BX576">
        <v>1</v>
      </c>
      <c r="BY576" t="s">
        <v>3</v>
      </c>
      <c r="BZ576">
        <v>70</v>
      </c>
      <c r="CA576">
        <v>10</v>
      </c>
      <c r="CB576" t="s">
        <v>3</v>
      </c>
      <c r="CE576">
        <v>0</v>
      </c>
      <c r="CF576">
        <v>0</v>
      </c>
      <c r="CG576">
        <v>0</v>
      </c>
      <c r="CM576">
        <v>0</v>
      </c>
      <c r="CN576" t="s">
        <v>3</v>
      </c>
      <c r="CO576">
        <v>0</v>
      </c>
      <c r="CP576">
        <f t="shared" si="405"/>
        <v>370.65</v>
      </c>
      <c r="CQ576">
        <f t="shared" si="406"/>
        <v>0.03</v>
      </c>
      <c r="CR576">
        <f>(((((ET576*3))*BB576-((EU576*3))*BS576)+AE576*BS576)*AV576)</f>
        <v>0</v>
      </c>
      <c r="CS576">
        <f t="shared" si="407"/>
        <v>0</v>
      </c>
      <c r="CT576">
        <f t="shared" si="408"/>
        <v>74.099999999999994</v>
      </c>
      <c r="CU576">
        <f t="shared" si="409"/>
        <v>0</v>
      </c>
      <c r="CV576">
        <f t="shared" si="410"/>
        <v>0.12</v>
      </c>
      <c r="CW576">
        <f t="shared" si="411"/>
        <v>0</v>
      </c>
      <c r="CX576">
        <f t="shared" si="412"/>
        <v>0</v>
      </c>
      <c r="CY576">
        <f t="shared" si="413"/>
        <v>259.35000000000002</v>
      </c>
      <c r="CZ576">
        <f t="shared" si="414"/>
        <v>37.049999999999997</v>
      </c>
      <c r="DC576" t="s">
        <v>3</v>
      </c>
      <c r="DD576" t="s">
        <v>167</v>
      </c>
      <c r="DE576" t="s">
        <v>167</v>
      </c>
      <c r="DF576" t="s">
        <v>167</v>
      </c>
      <c r="DG576" t="s">
        <v>167</v>
      </c>
      <c r="DH576" t="s">
        <v>3</v>
      </c>
      <c r="DI576" t="s">
        <v>167</v>
      </c>
      <c r="DJ576" t="s">
        <v>167</v>
      </c>
      <c r="DK576" t="s">
        <v>3</v>
      </c>
      <c r="DL576" t="s">
        <v>3</v>
      </c>
      <c r="DM576" t="s">
        <v>3</v>
      </c>
      <c r="DN576">
        <v>0</v>
      </c>
      <c r="DO576">
        <v>0</v>
      </c>
      <c r="DP576">
        <v>1</v>
      </c>
      <c r="DQ576">
        <v>1</v>
      </c>
      <c r="DU576">
        <v>16987630</v>
      </c>
      <c r="DV576" t="s">
        <v>33</v>
      </c>
      <c r="DW576" t="s">
        <v>33</v>
      </c>
      <c r="DX576">
        <v>1</v>
      </c>
      <c r="DZ576" t="s">
        <v>3</v>
      </c>
      <c r="EA576" t="s">
        <v>3</v>
      </c>
      <c r="EB576" t="s">
        <v>3</v>
      </c>
      <c r="EC576" t="s">
        <v>3</v>
      </c>
      <c r="EE576">
        <v>1441815344</v>
      </c>
      <c r="EF576">
        <v>1</v>
      </c>
      <c r="EG576" t="s">
        <v>21</v>
      </c>
      <c r="EH576">
        <v>0</v>
      </c>
      <c r="EI576" t="s">
        <v>3</v>
      </c>
      <c r="EJ576">
        <v>4</v>
      </c>
      <c r="EK576">
        <v>0</v>
      </c>
      <c r="EL576" t="s">
        <v>22</v>
      </c>
      <c r="EM576" t="s">
        <v>23</v>
      </c>
      <c r="EO576" t="s">
        <v>3</v>
      </c>
      <c r="EQ576">
        <v>1024</v>
      </c>
      <c r="ER576">
        <v>24.71</v>
      </c>
      <c r="ES576">
        <v>0.01</v>
      </c>
      <c r="ET576">
        <v>0</v>
      </c>
      <c r="EU576">
        <v>0</v>
      </c>
      <c r="EV576">
        <v>24.7</v>
      </c>
      <c r="EW576">
        <v>0.04</v>
      </c>
      <c r="EX576">
        <v>0</v>
      </c>
      <c r="EY576">
        <v>0</v>
      </c>
      <c r="FQ576">
        <v>0</v>
      </c>
      <c r="FR576">
        <f t="shared" si="415"/>
        <v>0</v>
      </c>
      <c r="FS576">
        <v>0</v>
      </c>
      <c r="FX576">
        <v>70</v>
      </c>
      <c r="FY576">
        <v>10</v>
      </c>
      <c r="GA576" t="s">
        <v>3</v>
      </c>
      <c r="GD576">
        <v>0</v>
      </c>
      <c r="GF576">
        <v>322852978</v>
      </c>
      <c r="GG576">
        <v>2</v>
      </c>
      <c r="GH576">
        <v>1</v>
      </c>
      <c r="GI576">
        <v>-2</v>
      </c>
      <c r="GJ576">
        <v>0</v>
      </c>
      <c r="GK576">
        <f>ROUND(R576*(R12)/100,2)</f>
        <v>0</v>
      </c>
      <c r="GL576">
        <f t="shared" si="416"/>
        <v>0</v>
      </c>
      <c r="GM576">
        <f t="shared" si="417"/>
        <v>667.05</v>
      </c>
      <c r="GN576">
        <f t="shared" si="418"/>
        <v>0</v>
      </c>
      <c r="GO576">
        <f t="shared" si="419"/>
        <v>0</v>
      </c>
      <c r="GP576">
        <f t="shared" si="420"/>
        <v>667.05</v>
      </c>
      <c r="GR576">
        <v>0</v>
      </c>
      <c r="GS576">
        <v>3</v>
      </c>
      <c r="GT576">
        <v>0</v>
      </c>
      <c r="GU576" t="s">
        <v>3</v>
      </c>
      <c r="GV576">
        <f t="shared" si="421"/>
        <v>0</v>
      </c>
      <c r="GW576">
        <v>1</v>
      </c>
      <c r="GX576">
        <f t="shared" si="422"/>
        <v>0</v>
      </c>
      <c r="HA576">
        <v>0</v>
      </c>
      <c r="HB576">
        <v>0</v>
      </c>
      <c r="HC576">
        <f t="shared" si="423"/>
        <v>0</v>
      </c>
      <c r="HE576" t="s">
        <v>3</v>
      </c>
      <c r="HF576" t="s">
        <v>3</v>
      </c>
      <c r="HM576" t="s">
        <v>3</v>
      </c>
      <c r="HN576" t="s">
        <v>3</v>
      </c>
      <c r="HO576" t="s">
        <v>3</v>
      </c>
      <c r="HP576" t="s">
        <v>3</v>
      </c>
      <c r="HQ576" t="s">
        <v>3</v>
      </c>
      <c r="IK576">
        <v>0</v>
      </c>
    </row>
    <row r="577" spans="1:245" x14ac:dyDescent="0.2">
      <c r="A577">
        <v>17</v>
      </c>
      <c r="B577">
        <v>1</v>
      </c>
      <c r="D577">
        <f>ROW(EtalonRes!A364)</f>
        <v>364</v>
      </c>
      <c r="E577" t="s">
        <v>454</v>
      </c>
      <c r="F577" t="s">
        <v>455</v>
      </c>
      <c r="G577" t="s">
        <v>456</v>
      </c>
      <c r="H577" t="s">
        <v>33</v>
      </c>
      <c r="I577">
        <v>5</v>
      </c>
      <c r="J577">
        <v>0</v>
      </c>
      <c r="K577">
        <v>5</v>
      </c>
      <c r="O577">
        <f t="shared" si="391"/>
        <v>3713.45</v>
      </c>
      <c r="P577">
        <f t="shared" si="392"/>
        <v>8.5</v>
      </c>
      <c r="Q577">
        <f t="shared" si="393"/>
        <v>0</v>
      </c>
      <c r="R577">
        <f t="shared" si="394"/>
        <v>0</v>
      </c>
      <c r="S577">
        <f t="shared" si="395"/>
        <v>3704.95</v>
      </c>
      <c r="T577">
        <f t="shared" si="396"/>
        <v>0</v>
      </c>
      <c r="U577">
        <f t="shared" si="397"/>
        <v>6</v>
      </c>
      <c r="V577">
        <f t="shared" si="398"/>
        <v>0</v>
      </c>
      <c r="W577">
        <f t="shared" si="399"/>
        <v>0</v>
      </c>
      <c r="X577">
        <f t="shared" si="400"/>
        <v>2593.4699999999998</v>
      </c>
      <c r="Y577">
        <f t="shared" si="401"/>
        <v>370.5</v>
      </c>
      <c r="AA577">
        <v>1470944657</v>
      </c>
      <c r="AB577">
        <f t="shared" si="402"/>
        <v>742.69</v>
      </c>
      <c r="AC577">
        <f>ROUND((ES577),6)</f>
        <v>1.7</v>
      </c>
      <c r="AD577">
        <f>ROUND((((ET577)-(EU577))+AE577),6)</f>
        <v>0</v>
      </c>
      <c r="AE577">
        <f>ROUND((EU577),6)</f>
        <v>0</v>
      </c>
      <c r="AF577">
        <f>ROUND((EV577),6)</f>
        <v>740.99</v>
      </c>
      <c r="AG577">
        <f t="shared" si="403"/>
        <v>0</v>
      </c>
      <c r="AH577">
        <f>(EW577)</f>
        <v>1.2</v>
      </c>
      <c r="AI577">
        <f>(EX577)</f>
        <v>0</v>
      </c>
      <c r="AJ577">
        <f t="shared" si="404"/>
        <v>0</v>
      </c>
      <c r="AK577">
        <v>742.69</v>
      </c>
      <c r="AL577">
        <v>1.7</v>
      </c>
      <c r="AM577">
        <v>0</v>
      </c>
      <c r="AN577">
        <v>0</v>
      </c>
      <c r="AO577">
        <v>740.99</v>
      </c>
      <c r="AP577">
        <v>0</v>
      </c>
      <c r="AQ577">
        <v>1.2</v>
      </c>
      <c r="AR577">
        <v>0</v>
      </c>
      <c r="AS577">
        <v>0</v>
      </c>
      <c r="AT577">
        <v>70</v>
      </c>
      <c r="AU577">
        <v>10</v>
      </c>
      <c r="AV577">
        <v>1</v>
      </c>
      <c r="AW577">
        <v>1</v>
      </c>
      <c r="AZ577">
        <v>1</v>
      </c>
      <c r="BA577">
        <v>1</v>
      </c>
      <c r="BB577">
        <v>1</v>
      </c>
      <c r="BC577">
        <v>1</v>
      </c>
      <c r="BD577" t="s">
        <v>3</v>
      </c>
      <c r="BE577" t="s">
        <v>3</v>
      </c>
      <c r="BF577" t="s">
        <v>3</v>
      </c>
      <c r="BG577" t="s">
        <v>3</v>
      </c>
      <c r="BH577">
        <v>0</v>
      </c>
      <c r="BI577">
        <v>4</v>
      </c>
      <c r="BJ577" t="s">
        <v>457</v>
      </c>
      <c r="BM577">
        <v>0</v>
      </c>
      <c r="BN577">
        <v>0</v>
      </c>
      <c r="BO577" t="s">
        <v>3</v>
      </c>
      <c r="BP577">
        <v>0</v>
      </c>
      <c r="BQ577">
        <v>1</v>
      </c>
      <c r="BR577">
        <v>0</v>
      </c>
      <c r="BS577">
        <v>1</v>
      </c>
      <c r="BT577">
        <v>1</v>
      </c>
      <c r="BU577">
        <v>1</v>
      </c>
      <c r="BV577">
        <v>1</v>
      </c>
      <c r="BW577">
        <v>1</v>
      </c>
      <c r="BX577">
        <v>1</v>
      </c>
      <c r="BY577" t="s">
        <v>3</v>
      </c>
      <c r="BZ577">
        <v>70</v>
      </c>
      <c r="CA577">
        <v>10</v>
      </c>
      <c r="CB577" t="s">
        <v>3</v>
      </c>
      <c r="CE577">
        <v>0</v>
      </c>
      <c r="CF577">
        <v>0</v>
      </c>
      <c r="CG577">
        <v>0</v>
      </c>
      <c r="CM577">
        <v>0</v>
      </c>
      <c r="CN577" t="s">
        <v>3</v>
      </c>
      <c r="CO577">
        <v>0</v>
      </c>
      <c r="CP577">
        <f t="shared" si="405"/>
        <v>3713.45</v>
      </c>
      <c r="CQ577">
        <f t="shared" si="406"/>
        <v>1.7</v>
      </c>
      <c r="CR577">
        <f>((((ET577)*BB577-(EU577)*BS577)+AE577*BS577)*AV577)</f>
        <v>0</v>
      </c>
      <c r="CS577">
        <f t="shared" si="407"/>
        <v>0</v>
      </c>
      <c r="CT577">
        <f t="shared" si="408"/>
        <v>740.99</v>
      </c>
      <c r="CU577">
        <f t="shared" si="409"/>
        <v>0</v>
      </c>
      <c r="CV577">
        <f t="shared" si="410"/>
        <v>1.2</v>
      </c>
      <c r="CW577">
        <f t="shared" si="411"/>
        <v>0</v>
      </c>
      <c r="CX577">
        <f t="shared" si="412"/>
        <v>0</v>
      </c>
      <c r="CY577">
        <f t="shared" si="413"/>
        <v>2593.4650000000001</v>
      </c>
      <c r="CZ577">
        <f t="shared" si="414"/>
        <v>370.495</v>
      </c>
      <c r="DC577" t="s">
        <v>3</v>
      </c>
      <c r="DD577" t="s">
        <v>3</v>
      </c>
      <c r="DE577" t="s">
        <v>3</v>
      </c>
      <c r="DF577" t="s">
        <v>3</v>
      </c>
      <c r="DG577" t="s">
        <v>3</v>
      </c>
      <c r="DH577" t="s">
        <v>3</v>
      </c>
      <c r="DI577" t="s">
        <v>3</v>
      </c>
      <c r="DJ577" t="s">
        <v>3</v>
      </c>
      <c r="DK577" t="s">
        <v>3</v>
      </c>
      <c r="DL577" t="s">
        <v>3</v>
      </c>
      <c r="DM577" t="s">
        <v>3</v>
      </c>
      <c r="DN577">
        <v>0</v>
      </c>
      <c r="DO577">
        <v>0</v>
      </c>
      <c r="DP577">
        <v>1</v>
      </c>
      <c r="DQ577">
        <v>1</v>
      </c>
      <c r="DU577">
        <v>16987630</v>
      </c>
      <c r="DV577" t="s">
        <v>33</v>
      </c>
      <c r="DW577" t="s">
        <v>33</v>
      </c>
      <c r="DX577">
        <v>1</v>
      </c>
      <c r="DZ577" t="s">
        <v>3</v>
      </c>
      <c r="EA577" t="s">
        <v>3</v>
      </c>
      <c r="EB577" t="s">
        <v>3</v>
      </c>
      <c r="EC577" t="s">
        <v>3</v>
      </c>
      <c r="EE577">
        <v>1441815344</v>
      </c>
      <c r="EF577">
        <v>1</v>
      </c>
      <c r="EG577" t="s">
        <v>21</v>
      </c>
      <c r="EH577">
        <v>0</v>
      </c>
      <c r="EI577" t="s">
        <v>3</v>
      </c>
      <c r="EJ577">
        <v>4</v>
      </c>
      <c r="EK577">
        <v>0</v>
      </c>
      <c r="EL577" t="s">
        <v>22</v>
      </c>
      <c r="EM577" t="s">
        <v>23</v>
      </c>
      <c r="EO577" t="s">
        <v>3</v>
      </c>
      <c r="EQ577">
        <v>0</v>
      </c>
      <c r="ER577">
        <v>742.69</v>
      </c>
      <c r="ES577">
        <v>1.7</v>
      </c>
      <c r="ET577">
        <v>0</v>
      </c>
      <c r="EU577">
        <v>0</v>
      </c>
      <c r="EV577">
        <v>740.99</v>
      </c>
      <c r="EW577">
        <v>1.2</v>
      </c>
      <c r="EX577">
        <v>0</v>
      </c>
      <c r="EY577">
        <v>0</v>
      </c>
      <c r="FQ577">
        <v>0</v>
      </c>
      <c r="FR577">
        <f t="shared" si="415"/>
        <v>0</v>
      </c>
      <c r="FS577">
        <v>0</v>
      </c>
      <c r="FX577">
        <v>70</v>
      </c>
      <c r="FY577">
        <v>10</v>
      </c>
      <c r="GA577" t="s">
        <v>3</v>
      </c>
      <c r="GD577">
        <v>0</v>
      </c>
      <c r="GF577">
        <v>-773177281</v>
      </c>
      <c r="GG577">
        <v>2</v>
      </c>
      <c r="GH577">
        <v>1</v>
      </c>
      <c r="GI577">
        <v>-2</v>
      </c>
      <c r="GJ577">
        <v>0</v>
      </c>
      <c r="GK577">
        <f>ROUND(R577*(R12)/100,2)</f>
        <v>0</v>
      </c>
      <c r="GL577">
        <f t="shared" si="416"/>
        <v>0</v>
      </c>
      <c r="GM577">
        <f t="shared" si="417"/>
        <v>6677.42</v>
      </c>
      <c r="GN577">
        <f t="shared" si="418"/>
        <v>0</v>
      </c>
      <c r="GO577">
        <f t="shared" si="419"/>
        <v>0</v>
      </c>
      <c r="GP577">
        <f t="shared" si="420"/>
        <v>6677.42</v>
      </c>
      <c r="GR577">
        <v>0</v>
      </c>
      <c r="GS577">
        <v>3</v>
      </c>
      <c r="GT577">
        <v>0</v>
      </c>
      <c r="GU577" t="s">
        <v>3</v>
      </c>
      <c r="GV577">
        <f t="shared" si="421"/>
        <v>0</v>
      </c>
      <c r="GW577">
        <v>1</v>
      </c>
      <c r="GX577">
        <f t="shared" si="422"/>
        <v>0</v>
      </c>
      <c r="HA577">
        <v>0</v>
      </c>
      <c r="HB577">
        <v>0</v>
      </c>
      <c r="HC577">
        <f t="shared" si="423"/>
        <v>0</v>
      </c>
      <c r="HE577" t="s">
        <v>3</v>
      </c>
      <c r="HF577" t="s">
        <v>3</v>
      </c>
      <c r="HM577" t="s">
        <v>3</v>
      </c>
      <c r="HN577" t="s">
        <v>3</v>
      </c>
      <c r="HO577" t="s">
        <v>3</v>
      </c>
      <c r="HP577" t="s">
        <v>3</v>
      </c>
      <c r="HQ577" t="s">
        <v>3</v>
      </c>
      <c r="IK577">
        <v>0</v>
      </c>
    </row>
    <row r="578" spans="1:245" x14ac:dyDescent="0.2">
      <c r="A578">
        <v>17</v>
      </c>
      <c r="B578">
        <v>1</v>
      </c>
      <c r="D578">
        <f>ROW(EtalonRes!A366)</f>
        <v>366</v>
      </c>
      <c r="E578" t="s">
        <v>3</v>
      </c>
      <c r="F578" t="s">
        <v>458</v>
      </c>
      <c r="G578" t="s">
        <v>459</v>
      </c>
      <c r="H578" t="s">
        <v>33</v>
      </c>
      <c r="I578">
        <v>1</v>
      </c>
      <c r="J578">
        <v>0</v>
      </c>
      <c r="K578">
        <v>1</v>
      </c>
      <c r="O578">
        <f t="shared" si="391"/>
        <v>185.34</v>
      </c>
      <c r="P578">
        <f t="shared" si="392"/>
        <v>0.09</v>
      </c>
      <c r="Q578">
        <f t="shared" si="393"/>
        <v>0</v>
      </c>
      <c r="R578">
        <f t="shared" si="394"/>
        <v>0</v>
      </c>
      <c r="S578">
        <f t="shared" si="395"/>
        <v>185.25</v>
      </c>
      <c r="T578">
        <f t="shared" si="396"/>
        <v>0</v>
      </c>
      <c r="U578">
        <f t="shared" si="397"/>
        <v>0.30000000000000004</v>
      </c>
      <c r="V578">
        <f t="shared" si="398"/>
        <v>0</v>
      </c>
      <c r="W578">
        <f t="shared" si="399"/>
        <v>0</v>
      </c>
      <c r="X578">
        <f t="shared" si="400"/>
        <v>129.68</v>
      </c>
      <c r="Y578">
        <f t="shared" si="401"/>
        <v>18.53</v>
      </c>
      <c r="AA578">
        <v>-1</v>
      </c>
      <c r="AB578">
        <f t="shared" si="402"/>
        <v>185.34</v>
      </c>
      <c r="AC578">
        <f>ROUND(((ES578*3)),6)</f>
        <v>0.09</v>
      </c>
      <c r="AD578">
        <f>ROUND(((((ET578*3))-((EU578*3)))+AE578),6)</f>
        <v>0</v>
      </c>
      <c r="AE578">
        <f>ROUND(((EU578*3)),6)</f>
        <v>0</v>
      </c>
      <c r="AF578">
        <f>ROUND(((EV578*3)),6)</f>
        <v>185.25</v>
      </c>
      <c r="AG578">
        <f t="shared" si="403"/>
        <v>0</v>
      </c>
      <c r="AH578">
        <f>((EW578*3))</f>
        <v>0.30000000000000004</v>
      </c>
      <c r="AI578">
        <f>((EX578*3))</f>
        <v>0</v>
      </c>
      <c r="AJ578">
        <f t="shared" si="404"/>
        <v>0</v>
      </c>
      <c r="AK578">
        <v>61.78</v>
      </c>
      <c r="AL578">
        <v>0.03</v>
      </c>
      <c r="AM578">
        <v>0</v>
      </c>
      <c r="AN578">
        <v>0</v>
      </c>
      <c r="AO578">
        <v>61.75</v>
      </c>
      <c r="AP578">
        <v>0</v>
      </c>
      <c r="AQ578">
        <v>0.1</v>
      </c>
      <c r="AR578">
        <v>0</v>
      </c>
      <c r="AS578">
        <v>0</v>
      </c>
      <c r="AT578">
        <v>70</v>
      </c>
      <c r="AU578">
        <v>10</v>
      </c>
      <c r="AV578">
        <v>1</v>
      </c>
      <c r="AW578">
        <v>1</v>
      </c>
      <c r="AZ578">
        <v>1</v>
      </c>
      <c r="BA578">
        <v>1</v>
      </c>
      <c r="BB578">
        <v>1</v>
      </c>
      <c r="BC578">
        <v>1</v>
      </c>
      <c r="BD578" t="s">
        <v>3</v>
      </c>
      <c r="BE578" t="s">
        <v>3</v>
      </c>
      <c r="BF578" t="s">
        <v>3</v>
      </c>
      <c r="BG578" t="s">
        <v>3</v>
      </c>
      <c r="BH578">
        <v>0</v>
      </c>
      <c r="BI578">
        <v>4</v>
      </c>
      <c r="BJ578" t="s">
        <v>460</v>
      </c>
      <c r="BM578">
        <v>0</v>
      </c>
      <c r="BN578">
        <v>0</v>
      </c>
      <c r="BO578" t="s">
        <v>3</v>
      </c>
      <c r="BP578">
        <v>0</v>
      </c>
      <c r="BQ578">
        <v>1</v>
      </c>
      <c r="BR578">
        <v>0</v>
      </c>
      <c r="BS578">
        <v>1</v>
      </c>
      <c r="BT578">
        <v>1</v>
      </c>
      <c r="BU578">
        <v>1</v>
      </c>
      <c r="BV578">
        <v>1</v>
      </c>
      <c r="BW578">
        <v>1</v>
      </c>
      <c r="BX578">
        <v>1</v>
      </c>
      <c r="BY578" t="s">
        <v>3</v>
      </c>
      <c r="BZ578">
        <v>70</v>
      </c>
      <c r="CA578">
        <v>10</v>
      </c>
      <c r="CB578" t="s">
        <v>3</v>
      </c>
      <c r="CE578">
        <v>0</v>
      </c>
      <c r="CF578">
        <v>0</v>
      </c>
      <c r="CG578">
        <v>0</v>
      </c>
      <c r="CM578">
        <v>0</v>
      </c>
      <c r="CN578" t="s">
        <v>3</v>
      </c>
      <c r="CO578">
        <v>0</v>
      </c>
      <c r="CP578">
        <f t="shared" si="405"/>
        <v>185.34</v>
      </c>
      <c r="CQ578">
        <f t="shared" si="406"/>
        <v>0.09</v>
      </c>
      <c r="CR578">
        <f>(((((ET578*3))*BB578-((EU578*3))*BS578)+AE578*BS578)*AV578)</f>
        <v>0</v>
      </c>
      <c r="CS578">
        <f t="shared" si="407"/>
        <v>0</v>
      </c>
      <c r="CT578">
        <f t="shared" si="408"/>
        <v>185.25</v>
      </c>
      <c r="CU578">
        <f t="shared" si="409"/>
        <v>0</v>
      </c>
      <c r="CV578">
        <f t="shared" si="410"/>
        <v>0.30000000000000004</v>
      </c>
      <c r="CW578">
        <f t="shared" si="411"/>
        <v>0</v>
      </c>
      <c r="CX578">
        <f t="shared" si="412"/>
        <v>0</v>
      </c>
      <c r="CY578">
        <f t="shared" si="413"/>
        <v>129.67500000000001</v>
      </c>
      <c r="CZ578">
        <f t="shared" si="414"/>
        <v>18.524999999999999</v>
      </c>
      <c r="DC578" t="s">
        <v>3</v>
      </c>
      <c r="DD578" t="s">
        <v>167</v>
      </c>
      <c r="DE578" t="s">
        <v>167</v>
      </c>
      <c r="DF578" t="s">
        <v>167</v>
      </c>
      <c r="DG578" t="s">
        <v>167</v>
      </c>
      <c r="DH578" t="s">
        <v>3</v>
      </c>
      <c r="DI578" t="s">
        <v>167</v>
      </c>
      <c r="DJ578" t="s">
        <v>167</v>
      </c>
      <c r="DK578" t="s">
        <v>3</v>
      </c>
      <c r="DL578" t="s">
        <v>3</v>
      </c>
      <c r="DM578" t="s">
        <v>3</v>
      </c>
      <c r="DN578">
        <v>0</v>
      </c>
      <c r="DO578">
        <v>0</v>
      </c>
      <c r="DP578">
        <v>1</v>
      </c>
      <c r="DQ578">
        <v>1</v>
      </c>
      <c r="DU578">
        <v>16987630</v>
      </c>
      <c r="DV578" t="s">
        <v>33</v>
      </c>
      <c r="DW578" t="s">
        <v>33</v>
      </c>
      <c r="DX578">
        <v>1</v>
      </c>
      <c r="DZ578" t="s">
        <v>3</v>
      </c>
      <c r="EA578" t="s">
        <v>3</v>
      </c>
      <c r="EB578" t="s">
        <v>3</v>
      </c>
      <c r="EC578" t="s">
        <v>3</v>
      </c>
      <c r="EE578">
        <v>1441815344</v>
      </c>
      <c r="EF578">
        <v>1</v>
      </c>
      <c r="EG578" t="s">
        <v>21</v>
      </c>
      <c r="EH578">
        <v>0</v>
      </c>
      <c r="EI578" t="s">
        <v>3</v>
      </c>
      <c r="EJ578">
        <v>4</v>
      </c>
      <c r="EK578">
        <v>0</v>
      </c>
      <c r="EL578" t="s">
        <v>22</v>
      </c>
      <c r="EM578" t="s">
        <v>23</v>
      </c>
      <c r="EO578" t="s">
        <v>3</v>
      </c>
      <c r="EQ578">
        <v>1024</v>
      </c>
      <c r="ER578">
        <v>61.78</v>
      </c>
      <c r="ES578">
        <v>0.03</v>
      </c>
      <c r="ET578">
        <v>0</v>
      </c>
      <c r="EU578">
        <v>0</v>
      </c>
      <c r="EV578">
        <v>61.75</v>
      </c>
      <c r="EW578">
        <v>0.1</v>
      </c>
      <c r="EX578">
        <v>0</v>
      </c>
      <c r="EY578">
        <v>0</v>
      </c>
      <c r="FQ578">
        <v>0</v>
      </c>
      <c r="FR578">
        <f t="shared" si="415"/>
        <v>0</v>
      </c>
      <c r="FS578">
        <v>0</v>
      </c>
      <c r="FX578">
        <v>70</v>
      </c>
      <c r="FY578">
        <v>10</v>
      </c>
      <c r="GA578" t="s">
        <v>3</v>
      </c>
      <c r="GD578">
        <v>0</v>
      </c>
      <c r="GF578">
        <v>-1781128215</v>
      </c>
      <c r="GG578">
        <v>2</v>
      </c>
      <c r="GH578">
        <v>1</v>
      </c>
      <c r="GI578">
        <v>-2</v>
      </c>
      <c r="GJ578">
        <v>0</v>
      </c>
      <c r="GK578">
        <f>ROUND(R578*(R12)/100,2)</f>
        <v>0</v>
      </c>
      <c r="GL578">
        <f t="shared" si="416"/>
        <v>0</v>
      </c>
      <c r="GM578">
        <f t="shared" si="417"/>
        <v>333.55</v>
      </c>
      <c r="GN578">
        <f t="shared" si="418"/>
        <v>0</v>
      </c>
      <c r="GO578">
        <f t="shared" si="419"/>
        <v>0</v>
      </c>
      <c r="GP578">
        <f t="shared" si="420"/>
        <v>333.55</v>
      </c>
      <c r="GR578">
        <v>0</v>
      </c>
      <c r="GS578">
        <v>3</v>
      </c>
      <c r="GT578">
        <v>0</v>
      </c>
      <c r="GU578" t="s">
        <v>3</v>
      </c>
      <c r="GV578">
        <f t="shared" si="421"/>
        <v>0</v>
      </c>
      <c r="GW578">
        <v>1</v>
      </c>
      <c r="GX578">
        <f t="shared" si="422"/>
        <v>0</v>
      </c>
      <c r="HA578">
        <v>0</v>
      </c>
      <c r="HB578">
        <v>0</v>
      </c>
      <c r="HC578">
        <f t="shared" si="423"/>
        <v>0</v>
      </c>
      <c r="HE578" t="s">
        <v>3</v>
      </c>
      <c r="HF578" t="s">
        <v>3</v>
      </c>
      <c r="HM578" t="s">
        <v>3</v>
      </c>
      <c r="HN578" t="s">
        <v>3</v>
      </c>
      <c r="HO578" t="s">
        <v>3</v>
      </c>
      <c r="HP578" t="s">
        <v>3</v>
      </c>
      <c r="HQ578" t="s">
        <v>3</v>
      </c>
      <c r="IK578">
        <v>0</v>
      </c>
    </row>
    <row r="579" spans="1:245" x14ac:dyDescent="0.2">
      <c r="A579">
        <v>17</v>
      </c>
      <c r="B579">
        <v>1</v>
      </c>
      <c r="D579">
        <f>ROW(EtalonRes!A372)</f>
        <v>372</v>
      </c>
      <c r="E579" t="s">
        <v>461</v>
      </c>
      <c r="F579" t="s">
        <v>462</v>
      </c>
      <c r="G579" t="s">
        <v>463</v>
      </c>
      <c r="H579" t="s">
        <v>33</v>
      </c>
      <c r="I579">
        <v>1</v>
      </c>
      <c r="J579">
        <v>0</v>
      </c>
      <c r="K579">
        <v>1</v>
      </c>
      <c r="O579">
        <f t="shared" si="391"/>
        <v>1877.39</v>
      </c>
      <c r="P579">
        <f t="shared" si="392"/>
        <v>24.92</v>
      </c>
      <c r="Q579">
        <f t="shared" si="393"/>
        <v>0</v>
      </c>
      <c r="R579">
        <f t="shared" si="394"/>
        <v>0</v>
      </c>
      <c r="S579">
        <f t="shared" si="395"/>
        <v>1852.47</v>
      </c>
      <c r="T579">
        <f t="shared" si="396"/>
        <v>0</v>
      </c>
      <c r="U579">
        <f t="shared" si="397"/>
        <v>3</v>
      </c>
      <c r="V579">
        <f t="shared" si="398"/>
        <v>0</v>
      </c>
      <c r="W579">
        <f t="shared" si="399"/>
        <v>0</v>
      </c>
      <c r="X579">
        <f t="shared" si="400"/>
        <v>1296.73</v>
      </c>
      <c r="Y579">
        <f t="shared" si="401"/>
        <v>185.25</v>
      </c>
      <c r="AA579">
        <v>1470944657</v>
      </c>
      <c r="AB579">
        <f t="shared" si="402"/>
        <v>1877.39</v>
      </c>
      <c r="AC579">
        <f>ROUND((ES579),6)</f>
        <v>24.92</v>
      </c>
      <c r="AD579">
        <f>ROUND((((ET579)-(EU579))+AE579),6)</f>
        <v>0</v>
      </c>
      <c r="AE579">
        <f>ROUND((EU579),6)</f>
        <v>0</v>
      </c>
      <c r="AF579">
        <f>ROUND((EV579),6)</f>
        <v>1852.47</v>
      </c>
      <c r="AG579">
        <f t="shared" si="403"/>
        <v>0</v>
      </c>
      <c r="AH579">
        <f>(EW579)</f>
        <v>3</v>
      </c>
      <c r="AI579">
        <f>(EX579)</f>
        <v>0</v>
      </c>
      <c r="AJ579">
        <f t="shared" si="404"/>
        <v>0</v>
      </c>
      <c r="AK579">
        <v>1877.39</v>
      </c>
      <c r="AL579">
        <v>24.92</v>
      </c>
      <c r="AM579">
        <v>0</v>
      </c>
      <c r="AN579">
        <v>0</v>
      </c>
      <c r="AO579">
        <v>1852.47</v>
      </c>
      <c r="AP579">
        <v>0</v>
      </c>
      <c r="AQ579">
        <v>3</v>
      </c>
      <c r="AR579">
        <v>0</v>
      </c>
      <c r="AS579">
        <v>0</v>
      </c>
      <c r="AT579">
        <v>70</v>
      </c>
      <c r="AU579">
        <v>10</v>
      </c>
      <c r="AV579">
        <v>1</v>
      </c>
      <c r="AW579">
        <v>1</v>
      </c>
      <c r="AZ579">
        <v>1</v>
      </c>
      <c r="BA579">
        <v>1</v>
      </c>
      <c r="BB579">
        <v>1</v>
      </c>
      <c r="BC579">
        <v>1</v>
      </c>
      <c r="BD579" t="s">
        <v>3</v>
      </c>
      <c r="BE579" t="s">
        <v>3</v>
      </c>
      <c r="BF579" t="s">
        <v>3</v>
      </c>
      <c r="BG579" t="s">
        <v>3</v>
      </c>
      <c r="BH579">
        <v>0</v>
      </c>
      <c r="BI579">
        <v>4</v>
      </c>
      <c r="BJ579" t="s">
        <v>464</v>
      </c>
      <c r="BM579">
        <v>0</v>
      </c>
      <c r="BN579">
        <v>0</v>
      </c>
      <c r="BO579" t="s">
        <v>3</v>
      </c>
      <c r="BP579">
        <v>0</v>
      </c>
      <c r="BQ579">
        <v>1</v>
      </c>
      <c r="BR579">
        <v>0</v>
      </c>
      <c r="BS579">
        <v>1</v>
      </c>
      <c r="BT579">
        <v>1</v>
      </c>
      <c r="BU579">
        <v>1</v>
      </c>
      <c r="BV579">
        <v>1</v>
      </c>
      <c r="BW579">
        <v>1</v>
      </c>
      <c r="BX579">
        <v>1</v>
      </c>
      <c r="BY579" t="s">
        <v>3</v>
      </c>
      <c r="BZ579">
        <v>70</v>
      </c>
      <c r="CA579">
        <v>10</v>
      </c>
      <c r="CB579" t="s">
        <v>3</v>
      </c>
      <c r="CE579">
        <v>0</v>
      </c>
      <c r="CF579">
        <v>0</v>
      </c>
      <c r="CG579">
        <v>0</v>
      </c>
      <c r="CM579">
        <v>0</v>
      </c>
      <c r="CN579" t="s">
        <v>3</v>
      </c>
      <c r="CO579">
        <v>0</v>
      </c>
      <c r="CP579">
        <f t="shared" si="405"/>
        <v>1877.39</v>
      </c>
      <c r="CQ579">
        <f t="shared" si="406"/>
        <v>24.92</v>
      </c>
      <c r="CR579">
        <f>((((ET579)*BB579-(EU579)*BS579)+AE579*BS579)*AV579)</f>
        <v>0</v>
      </c>
      <c r="CS579">
        <f t="shared" si="407"/>
        <v>0</v>
      </c>
      <c r="CT579">
        <f t="shared" si="408"/>
        <v>1852.47</v>
      </c>
      <c r="CU579">
        <f t="shared" si="409"/>
        <v>0</v>
      </c>
      <c r="CV579">
        <f t="shared" si="410"/>
        <v>3</v>
      </c>
      <c r="CW579">
        <f t="shared" si="411"/>
        <v>0</v>
      </c>
      <c r="CX579">
        <f t="shared" si="412"/>
        <v>0</v>
      </c>
      <c r="CY579">
        <f t="shared" si="413"/>
        <v>1296.729</v>
      </c>
      <c r="CZ579">
        <f t="shared" si="414"/>
        <v>185.24700000000001</v>
      </c>
      <c r="DC579" t="s">
        <v>3</v>
      </c>
      <c r="DD579" t="s">
        <v>3</v>
      </c>
      <c r="DE579" t="s">
        <v>3</v>
      </c>
      <c r="DF579" t="s">
        <v>3</v>
      </c>
      <c r="DG579" t="s">
        <v>3</v>
      </c>
      <c r="DH579" t="s">
        <v>3</v>
      </c>
      <c r="DI579" t="s">
        <v>3</v>
      </c>
      <c r="DJ579" t="s">
        <v>3</v>
      </c>
      <c r="DK579" t="s">
        <v>3</v>
      </c>
      <c r="DL579" t="s">
        <v>3</v>
      </c>
      <c r="DM579" t="s">
        <v>3</v>
      </c>
      <c r="DN579">
        <v>0</v>
      </c>
      <c r="DO579">
        <v>0</v>
      </c>
      <c r="DP579">
        <v>1</v>
      </c>
      <c r="DQ579">
        <v>1</v>
      </c>
      <c r="DU579">
        <v>16987630</v>
      </c>
      <c r="DV579" t="s">
        <v>33</v>
      </c>
      <c r="DW579" t="s">
        <v>33</v>
      </c>
      <c r="DX579">
        <v>1</v>
      </c>
      <c r="DZ579" t="s">
        <v>3</v>
      </c>
      <c r="EA579" t="s">
        <v>3</v>
      </c>
      <c r="EB579" t="s">
        <v>3</v>
      </c>
      <c r="EC579" t="s">
        <v>3</v>
      </c>
      <c r="EE579">
        <v>1441815344</v>
      </c>
      <c r="EF579">
        <v>1</v>
      </c>
      <c r="EG579" t="s">
        <v>21</v>
      </c>
      <c r="EH579">
        <v>0</v>
      </c>
      <c r="EI579" t="s">
        <v>3</v>
      </c>
      <c r="EJ579">
        <v>4</v>
      </c>
      <c r="EK579">
        <v>0</v>
      </c>
      <c r="EL579" t="s">
        <v>22</v>
      </c>
      <c r="EM579" t="s">
        <v>23</v>
      </c>
      <c r="EO579" t="s">
        <v>3</v>
      </c>
      <c r="EQ579">
        <v>0</v>
      </c>
      <c r="ER579">
        <v>1877.39</v>
      </c>
      <c r="ES579">
        <v>24.92</v>
      </c>
      <c r="ET579">
        <v>0</v>
      </c>
      <c r="EU579">
        <v>0</v>
      </c>
      <c r="EV579">
        <v>1852.47</v>
      </c>
      <c r="EW579">
        <v>3</v>
      </c>
      <c r="EX579">
        <v>0</v>
      </c>
      <c r="EY579">
        <v>0</v>
      </c>
      <c r="FQ579">
        <v>0</v>
      </c>
      <c r="FR579">
        <f t="shared" si="415"/>
        <v>0</v>
      </c>
      <c r="FS579">
        <v>0</v>
      </c>
      <c r="FX579">
        <v>70</v>
      </c>
      <c r="FY579">
        <v>10</v>
      </c>
      <c r="GA579" t="s">
        <v>3</v>
      </c>
      <c r="GD579">
        <v>0</v>
      </c>
      <c r="GF579">
        <v>-1971998553</v>
      </c>
      <c r="GG579">
        <v>2</v>
      </c>
      <c r="GH579">
        <v>1</v>
      </c>
      <c r="GI579">
        <v>-2</v>
      </c>
      <c r="GJ579">
        <v>0</v>
      </c>
      <c r="GK579">
        <f>ROUND(R579*(R12)/100,2)</f>
        <v>0</v>
      </c>
      <c r="GL579">
        <f t="shared" si="416"/>
        <v>0</v>
      </c>
      <c r="GM579">
        <f t="shared" si="417"/>
        <v>3359.37</v>
      </c>
      <c r="GN579">
        <f t="shared" si="418"/>
        <v>0</v>
      </c>
      <c r="GO579">
        <f t="shared" si="419"/>
        <v>0</v>
      </c>
      <c r="GP579">
        <f t="shared" si="420"/>
        <v>3359.37</v>
      </c>
      <c r="GR579">
        <v>0</v>
      </c>
      <c r="GS579">
        <v>3</v>
      </c>
      <c r="GT579">
        <v>0</v>
      </c>
      <c r="GU579" t="s">
        <v>3</v>
      </c>
      <c r="GV579">
        <f t="shared" si="421"/>
        <v>0</v>
      </c>
      <c r="GW579">
        <v>1</v>
      </c>
      <c r="GX579">
        <f t="shared" si="422"/>
        <v>0</v>
      </c>
      <c r="HA579">
        <v>0</v>
      </c>
      <c r="HB579">
        <v>0</v>
      </c>
      <c r="HC579">
        <f t="shared" si="423"/>
        <v>0</v>
      </c>
      <c r="HE579" t="s">
        <v>3</v>
      </c>
      <c r="HF579" t="s">
        <v>3</v>
      </c>
      <c r="HM579" t="s">
        <v>3</v>
      </c>
      <c r="HN579" t="s">
        <v>3</v>
      </c>
      <c r="HO579" t="s">
        <v>3</v>
      </c>
      <c r="HP579" t="s">
        <v>3</v>
      </c>
      <c r="HQ579" t="s">
        <v>3</v>
      </c>
      <c r="IK579">
        <v>0</v>
      </c>
    </row>
    <row r="580" spans="1:245" x14ac:dyDescent="0.2">
      <c r="A580">
        <v>17</v>
      </c>
      <c r="B580">
        <v>1</v>
      </c>
      <c r="D580">
        <f>ROW(EtalonRes!A378)</f>
        <v>378</v>
      </c>
      <c r="E580" t="s">
        <v>465</v>
      </c>
      <c r="F580" t="s">
        <v>466</v>
      </c>
      <c r="G580" t="s">
        <v>467</v>
      </c>
      <c r="H580" t="s">
        <v>33</v>
      </c>
      <c r="I580">
        <v>13</v>
      </c>
      <c r="J580">
        <v>0</v>
      </c>
      <c r="K580">
        <v>13</v>
      </c>
      <c r="O580">
        <f t="shared" si="391"/>
        <v>9191.39</v>
      </c>
      <c r="P580">
        <f t="shared" si="392"/>
        <v>120.51</v>
      </c>
      <c r="Q580">
        <f t="shared" si="393"/>
        <v>0</v>
      </c>
      <c r="R580">
        <f t="shared" si="394"/>
        <v>0</v>
      </c>
      <c r="S580">
        <f t="shared" si="395"/>
        <v>9070.8799999999992</v>
      </c>
      <c r="T580">
        <f t="shared" si="396"/>
        <v>0</v>
      </c>
      <c r="U580">
        <f t="shared" si="397"/>
        <v>14.689999999999998</v>
      </c>
      <c r="V580">
        <f t="shared" si="398"/>
        <v>0</v>
      </c>
      <c r="W580">
        <f t="shared" si="399"/>
        <v>0</v>
      </c>
      <c r="X580">
        <f t="shared" si="400"/>
        <v>6349.62</v>
      </c>
      <c r="Y580">
        <f t="shared" si="401"/>
        <v>907.09</v>
      </c>
      <c r="AA580">
        <v>1470944657</v>
      </c>
      <c r="AB580">
        <f t="shared" si="402"/>
        <v>707.03</v>
      </c>
      <c r="AC580">
        <f>ROUND((ES580),6)</f>
        <v>9.27</v>
      </c>
      <c r="AD580">
        <f>ROUND((((ET580)-(EU580))+AE580),6)</f>
        <v>0</v>
      </c>
      <c r="AE580">
        <f>ROUND((EU580),6)</f>
        <v>0</v>
      </c>
      <c r="AF580">
        <f>ROUND((EV580),6)</f>
        <v>697.76</v>
      </c>
      <c r="AG580">
        <f t="shared" si="403"/>
        <v>0</v>
      </c>
      <c r="AH580">
        <f>(EW580)</f>
        <v>1.1299999999999999</v>
      </c>
      <c r="AI580">
        <f>(EX580)</f>
        <v>0</v>
      </c>
      <c r="AJ580">
        <f t="shared" si="404"/>
        <v>0</v>
      </c>
      <c r="AK580">
        <v>707.03</v>
      </c>
      <c r="AL580">
        <v>9.27</v>
      </c>
      <c r="AM580">
        <v>0</v>
      </c>
      <c r="AN580">
        <v>0</v>
      </c>
      <c r="AO580">
        <v>697.76</v>
      </c>
      <c r="AP580">
        <v>0</v>
      </c>
      <c r="AQ580">
        <v>1.1299999999999999</v>
      </c>
      <c r="AR580">
        <v>0</v>
      </c>
      <c r="AS580">
        <v>0</v>
      </c>
      <c r="AT580">
        <v>70</v>
      </c>
      <c r="AU580">
        <v>10</v>
      </c>
      <c r="AV580">
        <v>1</v>
      </c>
      <c r="AW580">
        <v>1</v>
      </c>
      <c r="AZ580">
        <v>1</v>
      </c>
      <c r="BA580">
        <v>1</v>
      </c>
      <c r="BB580">
        <v>1</v>
      </c>
      <c r="BC580">
        <v>1</v>
      </c>
      <c r="BD580" t="s">
        <v>3</v>
      </c>
      <c r="BE580" t="s">
        <v>3</v>
      </c>
      <c r="BF580" t="s">
        <v>3</v>
      </c>
      <c r="BG580" t="s">
        <v>3</v>
      </c>
      <c r="BH580">
        <v>0</v>
      </c>
      <c r="BI580">
        <v>4</v>
      </c>
      <c r="BJ580" t="s">
        <v>468</v>
      </c>
      <c r="BM580">
        <v>0</v>
      </c>
      <c r="BN580">
        <v>0</v>
      </c>
      <c r="BO580" t="s">
        <v>3</v>
      </c>
      <c r="BP580">
        <v>0</v>
      </c>
      <c r="BQ580">
        <v>1</v>
      </c>
      <c r="BR580">
        <v>0</v>
      </c>
      <c r="BS580">
        <v>1</v>
      </c>
      <c r="BT580">
        <v>1</v>
      </c>
      <c r="BU580">
        <v>1</v>
      </c>
      <c r="BV580">
        <v>1</v>
      </c>
      <c r="BW580">
        <v>1</v>
      </c>
      <c r="BX580">
        <v>1</v>
      </c>
      <c r="BY580" t="s">
        <v>3</v>
      </c>
      <c r="BZ580">
        <v>70</v>
      </c>
      <c r="CA580">
        <v>10</v>
      </c>
      <c r="CB580" t="s">
        <v>3</v>
      </c>
      <c r="CE580">
        <v>0</v>
      </c>
      <c r="CF580">
        <v>0</v>
      </c>
      <c r="CG580">
        <v>0</v>
      </c>
      <c r="CM580">
        <v>0</v>
      </c>
      <c r="CN580" t="s">
        <v>3</v>
      </c>
      <c r="CO580">
        <v>0</v>
      </c>
      <c r="CP580">
        <f t="shared" si="405"/>
        <v>9191.39</v>
      </c>
      <c r="CQ580">
        <f t="shared" si="406"/>
        <v>9.27</v>
      </c>
      <c r="CR580">
        <f>((((ET580)*BB580-(EU580)*BS580)+AE580*BS580)*AV580)</f>
        <v>0</v>
      </c>
      <c r="CS580">
        <f t="shared" si="407"/>
        <v>0</v>
      </c>
      <c r="CT580">
        <f t="shared" si="408"/>
        <v>697.76</v>
      </c>
      <c r="CU580">
        <f t="shared" si="409"/>
        <v>0</v>
      </c>
      <c r="CV580">
        <f t="shared" si="410"/>
        <v>1.1299999999999999</v>
      </c>
      <c r="CW580">
        <f t="shared" si="411"/>
        <v>0</v>
      </c>
      <c r="CX580">
        <f t="shared" si="412"/>
        <v>0</v>
      </c>
      <c r="CY580">
        <f t="shared" si="413"/>
        <v>6349.616</v>
      </c>
      <c r="CZ580">
        <f t="shared" si="414"/>
        <v>907.08799999999985</v>
      </c>
      <c r="DC580" t="s">
        <v>3</v>
      </c>
      <c r="DD580" t="s">
        <v>3</v>
      </c>
      <c r="DE580" t="s">
        <v>3</v>
      </c>
      <c r="DF580" t="s">
        <v>3</v>
      </c>
      <c r="DG580" t="s">
        <v>3</v>
      </c>
      <c r="DH580" t="s">
        <v>3</v>
      </c>
      <c r="DI580" t="s">
        <v>3</v>
      </c>
      <c r="DJ580" t="s">
        <v>3</v>
      </c>
      <c r="DK580" t="s">
        <v>3</v>
      </c>
      <c r="DL580" t="s">
        <v>3</v>
      </c>
      <c r="DM580" t="s">
        <v>3</v>
      </c>
      <c r="DN580">
        <v>0</v>
      </c>
      <c r="DO580">
        <v>0</v>
      </c>
      <c r="DP580">
        <v>1</v>
      </c>
      <c r="DQ580">
        <v>1</v>
      </c>
      <c r="DU580">
        <v>16987630</v>
      </c>
      <c r="DV580" t="s">
        <v>33</v>
      </c>
      <c r="DW580" t="s">
        <v>33</v>
      </c>
      <c r="DX580">
        <v>1</v>
      </c>
      <c r="DZ580" t="s">
        <v>3</v>
      </c>
      <c r="EA580" t="s">
        <v>3</v>
      </c>
      <c r="EB580" t="s">
        <v>3</v>
      </c>
      <c r="EC580" t="s">
        <v>3</v>
      </c>
      <c r="EE580">
        <v>1441815344</v>
      </c>
      <c r="EF580">
        <v>1</v>
      </c>
      <c r="EG580" t="s">
        <v>21</v>
      </c>
      <c r="EH580">
        <v>0</v>
      </c>
      <c r="EI580" t="s">
        <v>3</v>
      </c>
      <c r="EJ580">
        <v>4</v>
      </c>
      <c r="EK580">
        <v>0</v>
      </c>
      <c r="EL580" t="s">
        <v>22</v>
      </c>
      <c r="EM580" t="s">
        <v>23</v>
      </c>
      <c r="EO580" t="s">
        <v>3</v>
      </c>
      <c r="EQ580">
        <v>0</v>
      </c>
      <c r="ER580">
        <v>707.03</v>
      </c>
      <c r="ES580">
        <v>9.27</v>
      </c>
      <c r="ET580">
        <v>0</v>
      </c>
      <c r="EU580">
        <v>0</v>
      </c>
      <c r="EV580">
        <v>697.76</v>
      </c>
      <c r="EW580">
        <v>1.1299999999999999</v>
      </c>
      <c r="EX580">
        <v>0</v>
      </c>
      <c r="EY580">
        <v>0</v>
      </c>
      <c r="FQ580">
        <v>0</v>
      </c>
      <c r="FR580">
        <f t="shared" si="415"/>
        <v>0</v>
      </c>
      <c r="FS580">
        <v>0</v>
      </c>
      <c r="FX580">
        <v>70</v>
      </c>
      <c r="FY580">
        <v>10</v>
      </c>
      <c r="GA580" t="s">
        <v>3</v>
      </c>
      <c r="GD580">
        <v>0</v>
      </c>
      <c r="GF580">
        <v>-1049753866</v>
      </c>
      <c r="GG580">
        <v>2</v>
      </c>
      <c r="GH580">
        <v>1</v>
      </c>
      <c r="GI580">
        <v>-2</v>
      </c>
      <c r="GJ580">
        <v>0</v>
      </c>
      <c r="GK580">
        <f>ROUND(R580*(R12)/100,2)</f>
        <v>0</v>
      </c>
      <c r="GL580">
        <f t="shared" si="416"/>
        <v>0</v>
      </c>
      <c r="GM580">
        <f t="shared" si="417"/>
        <v>16448.099999999999</v>
      </c>
      <c r="GN580">
        <f t="shared" si="418"/>
        <v>0</v>
      </c>
      <c r="GO580">
        <f t="shared" si="419"/>
        <v>0</v>
      </c>
      <c r="GP580">
        <f t="shared" si="420"/>
        <v>16448.099999999999</v>
      </c>
      <c r="GR580">
        <v>0</v>
      </c>
      <c r="GS580">
        <v>3</v>
      </c>
      <c r="GT580">
        <v>0</v>
      </c>
      <c r="GU580" t="s">
        <v>3</v>
      </c>
      <c r="GV580">
        <f t="shared" si="421"/>
        <v>0</v>
      </c>
      <c r="GW580">
        <v>1</v>
      </c>
      <c r="GX580">
        <f t="shared" si="422"/>
        <v>0</v>
      </c>
      <c r="HA580">
        <v>0</v>
      </c>
      <c r="HB580">
        <v>0</v>
      </c>
      <c r="HC580">
        <f t="shared" si="423"/>
        <v>0</v>
      </c>
      <c r="HE580" t="s">
        <v>3</v>
      </c>
      <c r="HF580" t="s">
        <v>3</v>
      </c>
      <c r="HM580" t="s">
        <v>3</v>
      </c>
      <c r="HN580" t="s">
        <v>3</v>
      </c>
      <c r="HO580" t="s">
        <v>3</v>
      </c>
      <c r="HP580" t="s">
        <v>3</v>
      </c>
      <c r="HQ580" t="s">
        <v>3</v>
      </c>
      <c r="IK580">
        <v>0</v>
      </c>
    </row>
    <row r="581" spans="1:245" x14ac:dyDescent="0.2">
      <c r="A581">
        <v>17</v>
      </c>
      <c r="B581">
        <v>1</v>
      </c>
      <c r="D581">
        <f>ROW(EtalonRes!A379)</f>
        <v>379</v>
      </c>
      <c r="E581" t="s">
        <v>3</v>
      </c>
      <c r="F581" t="s">
        <v>469</v>
      </c>
      <c r="G581" t="s">
        <v>470</v>
      </c>
      <c r="H581" t="s">
        <v>33</v>
      </c>
      <c r="I581">
        <v>13</v>
      </c>
      <c r="J581">
        <v>0</v>
      </c>
      <c r="K581">
        <v>13</v>
      </c>
      <c r="O581">
        <f t="shared" si="391"/>
        <v>963.3</v>
      </c>
      <c r="P581">
        <f t="shared" si="392"/>
        <v>0</v>
      </c>
      <c r="Q581">
        <f t="shared" si="393"/>
        <v>0</v>
      </c>
      <c r="R581">
        <f t="shared" si="394"/>
        <v>0</v>
      </c>
      <c r="S581">
        <f t="shared" si="395"/>
        <v>963.3</v>
      </c>
      <c r="T581">
        <f t="shared" si="396"/>
        <v>0</v>
      </c>
      <c r="U581">
        <f t="shared" si="397"/>
        <v>1.56</v>
      </c>
      <c r="V581">
        <f t="shared" si="398"/>
        <v>0</v>
      </c>
      <c r="W581">
        <f t="shared" si="399"/>
        <v>0</v>
      </c>
      <c r="X581">
        <f t="shared" si="400"/>
        <v>674.31</v>
      </c>
      <c r="Y581">
        <f t="shared" si="401"/>
        <v>96.33</v>
      </c>
      <c r="AA581">
        <v>-1</v>
      </c>
      <c r="AB581">
        <f t="shared" si="402"/>
        <v>74.099999999999994</v>
      </c>
      <c r="AC581">
        <f>ROUND(((ES581*3)),6)</f>
        <v>0</v>
      </c>
      <c r="AD581">
        <f>ROUND(((((ET581*3))-((EU581*3)))+AE581),6)</f>
        <v>0</v>
      </c>
      <c r="AE581">
        <f>ROUND(((EU581*3)),6)</f>
        <v>0</v>
      </c>
      <c r="AF581">
        <f>ROUND(((EV581*3)),6)</f>
        <v>74.099999999999994</v>
      </c>
      <c r="AG581">
        <f t="shared" si="403"/>
        <v>0</v>
      </c>
      <c r="AH581">
        <f>((EW581*3))</f>
        <v>0.12</v>
      </c>
      <c r="AI581">
        <f>((EX581*3))</f>
        <v>0</v>
      </c>
      <c r="AJ581">
        <f t="shared" si="404"/>
        <v>0</v>
      </c>
      <c r="AK581">
        <v>24.7</v>
      </c>
      <c r="AL581">
        <v>0</v>
      </c>
      <c r="AM581">
        <v>0</v>
      </c>
      <c r="AN581">
        <v>0</v>
      </c>
      <c r="AO581">
        <v>24.7</v>
      </c>
      <c r="AP581">
        <v>0</v>
      </c>
      <c r="AQ581">
        <v>0.04</v>
      </c>
      <c r="AR581">
        <v>0</v>
      </c>
      <c r="AS581">
        <v>0</v>
      </c>
      <c r="AT581">
        <v>70</v>
      </c>
      <c r="AU581">
        <v>10</v>
      </c>
      <c r="AV581">
        <v>1</v>
      </c>
      <c r="AW581">
        <v>1</v>
      </c>
      <c r="AZ581">
        <v>1</v>
      </c>
      <c r="BA581">
        <v>1</v>
      </c>
      <c r="BB581">
        <v>1</v>
      </c>
      <c r="BC581">
        <v>1</v>
      </c>
      <c r="BD581" t="s">
        <v>3</v>
      </c>
      <c r="BE581" t="s">
        <v>3</v>
      </c>
      <c r="BF581" t="s">
        <v>3</v>
      </c>
      <c r="BG581" t="s">
        <v>3</v>
      </c>
      <c r="BH581">
        <v>0</v>
      </c>
      <c r="BI581">
        <v>4</v>
      </c>
      <c r="BJ581" t="s">
        <v>471</v>
      </c>
      <c r="BM581">
        <v>0</v>
      </c>
      <c r="BN581">
        <v>0</v>
      </c>
      <c r="BO581" t="s">
        <v>3</v>
      </c>
      <c r="BP581">
        <v>0</v>
      </c>
      <c r="BQ581">
        <v>1</v>
      </c>
      <c r="BR581">
        <v>0</v>
      </c>
      <c r="BS581">
        <v>1</v>
      </c>
      <c r="BT581">
        <v>1</v>
      </c>
      <c r="BU581">
        <v>1</v>
      </c>
      <c r="BV581">
        <v>1</v>
      </c>
      <c r="BW581">
        <v>1</v>
      </c>
      <c r="BX581">
        <v>1</v>
      </c>
      <c r="BY581" t="s">
        <v>3</v>
      </c>
      <c r="BZ581">
        <v>70</v>
      </c>
      <c r="CA581">
        <v>10</v>
      </c>
      <c r="CB581" t="s">
        <v>3</v>
      </c>
      <c r="CE581">
        <v>0</v>
      </c>
      <c r="CF581">
        <v>0</v>
      </c>
      <c r="CG581">
        <v>0</v>
      </c>
      <c r="CM581">
        <v>0</v>
      </c>
      <c r="CN581" t="s">
        <v>3</v>
      </c>
      <c r="CO581">
        <v>0</v>
      </c>
      <c r="CP581">
        <f t="shared" si="405"/>
        <v>963.3</v>
      </c>
      <c r="CQ581">
        <f t="shared" si="406"/>
        <v>0</v>
      </c>
      <c r="CR581">
        <f>(((((ET581*3))*BB581-((EU581*3))*BS581)+AE581*BS581)*AV581)</f>
        <v>0</v>
      </c>
      <c r="CS581">
        <f t="shared" si="407"/>
        <v>0</v>
      </c>
      <c r="CT581">
        <f t="shared" si="408"/>
        <v>74.099999999999994</v>
      </c>
      <c r="CU581">
        <f t="shared" si="409"/>
        <v>0</v>
      </c>
      <c r="CV581">
        <f t="shared" si="410"/>
        <v>0.12</v>
      </c>
      <c r="CW581">
        <f t="shared" si="411"/>
        <v>0</v>
      </c>
      <c r="CX581">
        <f t="shared" si="412"/>
        <v>0</v>
      </c>
      <c r="CY581">
        <f t="shared" si="413"/>
        <v>674.31</v>
      </c>
      <c r="CZ581">
        <f t="shared" si="414"/>
        <v>96.33</v>
      </c>
      <c r="DC581" t="s">
        <v>3</v>
      </c>
      <c r="DD581" t="s">
        <v>167</v>
      </c>
      <c r="DE581" t="s">
        <v>167</v>
      </c>
      <c r="DF581" t="s">
        <v>167</v>
      </c>
      <c r="DG581" t="s">
        <v>167</v>
      </c>
      <c r="DH581" t="s">
        <v>3</v>
      </c>
      <c r="DI581" t="s">
        <v>167</v>
      </c>
      <c r="DJ581" t="s">
        <v>167</v>
      </c>
      <c r="DK581" t="s">
        <v>3</v>
      </c>
      <c r="DL581" t="s">
        <v>3</v>
      </c>
      <c r="DM581" t="s">
        <v>3</v>
      </c>
      <c r="DN581">
        <v>0</v>
      </c>
      <c r="DO581">
        <v>0</v>
      </c>
      <c r="DP581">
        <v>1</v>
      </c>
      <c r="DQ581">
        <v>1</v>
      </c>
      <c r="DU581">
        <v>16987630</v>
      </c>
      <c r="DV581" t="s">
        <v>33</v>
      </c>
      <c r="DW581" t="s">
        <v>33</v>
      </c>
      <c r="DX581">
        <v>1</v>
      </c>
      <c r="DZ581" t="s">
        <v>3</v>
      </c>
      <c r="EA581" t="s">
        <v>3</v>
      </c>
      <c r="EB581" t="s">
        <v>3</v>
      </c>
      <c r="EC581" t="s">
        <v>3</v>
      </c>
      <c r="EE581">
        <v>1441815344</v>
      </c>
      <c r="EF581">
        <v>1</v>
      </c>
      <c r="EG581" t="s">
        <v>21</v>
      </c>
      <c r="EH581">
        <v>0</v>
      </c>
      <c r="EI581" t="s">
        <v>3</v>
      </c>
      <c r="EJ581">
        <v>4</v>
      </c>
      <c r="EK581">
        <v>0</v>
      </c>
      <c r="EL581" t="s">
        <v>22</v>
      </c>
      <c r="EM581" t="s">
        <v>23</v>
      </c>
      <c r="EO581" t="s">
        <v>3</v>
      </c>
      <c r="EQ581">
        <v>1024</v>
      </c>
      <c r="ER581">
        <v>24.7</v>
      </c>
      <c r="ES581">
        <v>0</v>
      </c>
      <c r="ET581">
        <v>0</v>
      </c>
      <c r="EU581">
        <v>0</v>
      </c>
      <c r="EV581">
        <v>24.7</v>
      </c>
      <c r="EW581">
        <v>0.04</v>
      </c>
      <c r="EX581">
        <v>0</v>
      </c>
      <c r="EY581">
        <v>0</v>
      </c>
      <c r="FQ581">
        <v>0</v>
      </c>
      <c r="FR581">
        <f t="shared" si="415"/>
        <v>0</v>
      </c>
      <c r="FS581">
        <v>0</v>
      </c>
      <c r="FX581">
        <v>70</v>
      </c>
      <c r="FY581">
        <v>10</v>
      </c>
      <c r="GA581" t="s">
        <v>3</v>
      </c>
      <c r="GD581">
        <v>0</v>
      </c>
      <c r="GF581">
        <v>1394787006</v>
      </c>
      <c r="GG581">
        <v>2</v>
      </c>
      <c r="GH581">
        <v>1</v>
      </c>
      <c r="GI581">
        <v>-2</v>
      </c>
      <c r="GJ581">
        <v>0</v>
      </c>
      <c r="GK581">
        <f>ROUND(R581*(R12)/100,2)</f>
        <v>0</v>
      </c>
      <c r="GL581">
        <f t="shared" si="416"/>
        <v>0</v>
      </c>
      <c r="GM581">
        <f t="shared" si="417"/>
        <v>1733.94</v>
      </c>
      <c r="GN581">
        <f t="shared" si="418"/>
        <v>0</v>
      </c>
      <c r="GO581">
        <f t="shared" si="419"/>
        <v>0</v>
      </c>
      <c r="GP581">
        <f t="shared" si="420"/>
        <v>1733.94</v>
      </c>
      <c r="GR581">
        <v>0</v>
      </c>
      <c r="GS581">
        <v>3</v>
      </c>
      <c r="GT581">
        <v>0</v>
      </c>
      <c r="GU581" t="s">
        <v>3</v>
      </c>
      <c r="GV581">
        <f t="shared" si="421"/>
        <v>0</v>
      </c>
      <c r="GW581">
        <v>1</v>
      </c>
      <c r="GX581">
        <f t="shared" si="422"/>
        <v>0</v>
      </c>
      <c r="HA581">
        <v>0</v>
      </c>
      <c r="HB581">
        <v>0</v>
      </c>
      <c r="HC581">
        <f t="shared" si="423"/>
        <v>0</v>
      </c>
      <c r="HE581" t="s">
        <v>3</v>
      </c>
      <c r="HF581" t="s">
        <v>3</v>
      </c>
      <c r="HM581" t="s">
        <v>3</v>
      </c>
      <c r="HN581" t="s">
        <v>3</v>
      </c>
      <c r="HO581" t="s">
        <v>3</v>
      </c>
      <c r="HP581" t="s">
        <v>3</v>
      </c>
      <c r="HQ581" t="s">
        <v>3</v>
      </c>
      <c r="IK581">
        <v>0</v>
      </c>
    </row>
    <row r="582" spans="1:245" x14ac:dyDescent="0.2">
      <c r="A582">
        <v>17</v>
      </c>
      <c r="B582">
        <v>1</v>
      </c>
      <c r="D582">
        <f>ROW(EtalonRes!A382)</f>
        <v>382</v>
      </c>
      <c r="E582" t="s">
        <v>3</v>
      </c>
      <c r="F582" t="s">
        <v>448</v>
      </c>
      <c r="G582" t="s">
        <v>449</v>
      </c>
      <c r="H582" t="s">
        <v>33</v>
      </c>
      <c r="I582">
        <v>1</v>
      </c>
      <c r="J582">
        <v>0</v>
      </c>
      <c r="K582">
        <v>1</v>
      </c>
      <c r="O582">
        <f t="shared" si="391"/>
        <v>1113.8399999999999</v>
      </c>
      <c r="P582">
        <f t="shared" si="392"/>
        <v>2.37</v>
      </c>
      <c r="Q582">
        <f t="shared" si="393"/>
        <v>0</v>
      </c>
      <c r="R582">
        <f t="shared" si="394"/>
        <v>0</v>
      </c>
      <c r="S582">
        <f t="shared" si="395"/>
        <v>1111.47</v>
      </c>
      <c r="T582">
        <f t="shared" si="396"/>
        <v>0</v>
      </c>
      <c r="U582">
        <f t="shared" si="397"/>
        <v>1.7999999999999998</v>
      </c>
      <c r="V582">
        <f t="shared" si="398"/>
        <v>0</v>
      </c>
      <c r="W582">
        <f t="shared" si="399"/>
        <v>0</v>
      </c>
      <c r="X582">
        <f t="shared" si="400"/>
        <v>778.03</v>
      </c>
      <c r="Y582">
        <f t="shared" si="401"/>
        <v>111.15</v>
      </c>
      <c r="AA582">
        <v>-1</v>
      </c>
      <c r="AB582">
        <f t="shared" si="402"/>
        <v>1113.8399999999999</v>
      </c>
      <c r="AC582">
        <f>ROUND(((ES582*3)),6)</f>
        <v>2.37</v>
      </c>
      <c r="AD582">
        <f>ROUND(((((ET582*3))-((EU582*3)))+AE582),6)</f>
        <v>0</v>
      </c>
      <c r="AE582">
        <f>ROUND(((EU582*3)),6)</f>
        <v>0</v>
      </c>
      <c r="AF582">
        <f>ROUND(((EV582*3)),6)</f>
        <v>1111.47</v>
      </c>
      <c r="AG582">
        <f t="shared" si="403"/>
        <v>0</v>
      </c>
      <c r="AH582">
        <f>((EW582*3))</f>
        <v>1.7999999999999998</v>
      </c>
      <c r="AI582">
        <f>((EX582*3))</f>
        <v>0</v>
      </c>
      <c r="AJ582">
        <f t="shared" si="404"/>
        <v>0</v>
      </c>
      <c r="AK582">
        <v>371.28</v>
      </c>
      <c r="AL582">
        <v>0.79</v>
      </c>
      <c r="AM582">
        <v>0</v>
      </c>
      <c r="AN582">
        <v>0</v>
      </c>
      <c r="AO582">
        <v>370.49</v>
      </c>
      <c r="AP582">
        <v>0</v>
      </c>
      <c r="AQ582">
        <v>0.6</v>
      </c>
      <c r="AR582">
        <v>0</v>
      </c>
      <c r="AS582">
        <v>0</v>
      </c>
      <c r="AT582">
        <v>70</v>
      </c>
      <c r="AU582">
        <v>10</v>
      </c>
      <c r="AV582">
        <v>1</v>
      </c>
      <c r="AW582">
        <v>1</v>
      </c>
      <c r="AZ582">
        <v>1</v>
      </c>
      <c r="BA582">
        <v>1</v>
      </c>
      <c r="BB582">
        <v>1</v>
      </c>
      <c r="BC582">
        <v>1</v>
      </c>
      <c r="BD582" t="s">
        <v>3</v>
      </c>
      <c r="BE582" t="s">
        <v>3</v>
      </c>
      <c r="BF582" t="s">
        <v>3</v>
      </c>
      <c r="BG582" t="s">
        <v>3</v>
      </c>
      <c r="BH582">
        <v>0</v>
      </c>
      <c r="BI582">
        <v>4</v>
      </c>
      <c r="BJ582" t="s">
        <v>450</v>
      </c>
      <c r="BM582">
        <v>0</v>
      </c>
      <c r="BN582">
        <v>0</v>
      </c>
      <c r="BO582" t="s">
        <v>3</v>
      </c>
      <c r="BP582">
        <v>0</v>
      </c>
      <c r="BQ582">
        <v>1</v>
      </c>
      <c r="BR582">
        <v>0</v>
      </c>
      <c r="BS582">
        <v>1</v>
      </c>
      <c r="BT582">
        <v>1</v>
      </c>
      <c r="BU582">
        <v>1</v>
      </c>
      <c r="BV582">
        <v>1</v>
      </c>
      <c r="BW582">
        <v>1</v>
      </c>
      <c r="BX582">
        <v>1</v>
      </c>
      <c r="BY582" t="s">
        <v>3</v>
      </c>
      <c r="BZ582">
        <v>70</v>
      </c>
      <c r="CA582">
        <v>10</v>
      </c>
      <c r="CB582" t="s">
        <v>3</v>
      </c>
      <c r="CE582">
        <v>0</v>
      </c>
      <c r="CF582">
        <v>0</v>
      </c>
      <c r="CG582">
        <v>0</v>
      </c>
      <c r="CM582">
        <v>0</v>
      </c>
      <c r="CN582" t="s">
        <v>3</v>
      </c>
      <c r="CO582">
        <v>0</v>
      </c>
      <c r="CP582">
        <f t="shared" si="405"/>
        <v>1113.8399999999999</v>
      </c>
      <c r="CQ582">
        <f t="shared" si="406"/>
        <v>2.37</v>
      </c>
      <c r="CR582">
        <f>(((((ET582*3))*BB582-((EU582*3))*BS582)+AE582*BS582)*AV582)</f>
        <v>0</v>
      </c>
      <c r="CS582">
        <f t="shared" si="407"/>
        <v>0</v>
      </c>
      <c r="CT582">
        <f t="shared" si="408"/>
        <v>1111.47</v>
      </c>
      <c r="CU582">
        <f t="shared" si="409"/>
        <v>0</v>
      </c>
      <c r="CV582">
        <f t="shared" si="410"/>
        <v>1.7999999999999998</v>
      </c>
      <c r="CW582">
        <f t="shared" si="411"/>
        <v>0</v>
      </c>
      <c r="CX582">
        <f t="shared" si="412"/>
        <v>0</v>
      </c>
      <c r="CY582">
        <f t="shared" si="413"/>
        <v>778.02900000000011</v>
      </c>
      <c r="CZ582">
        <f t="shared" si="414"/>
        <v>111.14700000000001</v>
      </c>
      <c r="DC582" t="s">
        <v>3</v>
      </c>
      <c r="DD582" t="s">
        <v>167</v>
      </c>
      <c r="DE582" t="s">
        <v>167</v>
      </c>
      <c r="DF582" t="s">
        <v>167</v>
      </c>
      <c r="DG582" t="s">
        <v>167</v>
      </c>
      <c r="DH582" t="s">
        <v>3</v>
      </c>
      <c r="DI582" t="s">
        <v>167</v>
      </c>
      <c r="DJ582" t="s">
        <v>167</v>
      </c>
      <c r="DK582" t="s">
        <v>3</v>
      </c>
      <c r="DL582" t="s">
        <v>3</v>
      </c>
      <c r="DM582" t="s">
        <v>3</v>
      </c>
      <c r="DN582">
        <v>0</v>
      </c>
      <c r="DO582">
        <v>0</v>
      </c>
      <c r="DP582">
        <v>1</v>
      </c>
      <c r="DQ582">
        <v>1</v>
      </c>
      <c r="DU582">
        <v>16987630</v>
      </c>
      <c r="DV582" t="s">
        <v>33</v>
      </c>
      <c r="DW582" t="s">
        <v>33</v>
      </c>
      <c r="DX582">
        <v>1</v>
      </c>
      <c r="DZ582" t="s">
        <v>3</v>
      </c>
      <c r="EA582" t="s">
        <v>3</v>
      </c>
      <c r="EB582" t="s">
        <v>3</v>
      </c>
      <c r="EC582" t="s">
        <v>3</v>
      </c>
      <c r="EE582">
        <v>1441815344</v>
      </c>
      <c r="EF582">
        <v>1</v>
      </c>
      <c r="EG582" t="s">
        <v>21</v>
      </c>
      <c r="EH582">
        <v>0</v>
      </c>
      <c r="EI582" t="s">
        <v>3</v>
      </c>
      <c r="EJ582">
        <v>4</v>
      </c>
      <c r="EK582">
        <v>0</v>
      </c>
      <c r="EL582" t="s">
        <v>22</v>
      </c>
      <c r="EM582" t="s">
        <v>23</v>
      </c>
      <c r="EO582" t="s">
        <v>3</v>
      </c>
      <c r="EQ582">
        <v>1024</v>
      </c>
      <c r="ER582">
        <v>371.28</v>
      </c>
      <c r="ES582">
        <v>0.79</v>
      </c>
      <c r="ET582">
        <v>0</v>
      </c>
      <c r="EU582">
        <v>0</v>
      </c>
      <c r="EV582">
        <v>370.49</v>
      </c>
      <c r="EW582">
        <v>0.6</v>
      </c>
      <c r="EX582">
        <v>0</v>
      </c>
      <c r="EY582">
        <v>0</v>
      </c>
      <c r="FQ582">
        <v>0</v>
      </c>
      <c r="FR582">
        <f t="shared" si="415"/>
        <v>0</v>
      </c>
      <c r="FS582">
        <v>0</v>
      </c>
      <c r="FX582">
        <v>70</v>
      </c>
      <c r="FY582">
        <v>10</v>
      </c>
      <c r="GA582" t="s">
        <v>3</v>
      </c>
      <c r="GD582">
        <v>0</v>
      </c>
      <c r="GF582">
        <v>-146745639</v>
      </c>
      <c r="GG582">
        <v>2</v>
      </c>
      <c r="GH582">
        <v>1</v>
      </c>
      <c r="GI582">
        <v>-2</v>
      </c>
      <c r="GJ582">
        <v>0</v>
      </c>
      <c r="GK582">
        <f>ROUND(R582*(R12)/100,2)</f>
        <v>0</v>
      </c>
      <c r="GL582">
        <f t="shared" si="416"/>
        <v>0</v>
      </c>
      <c r="GM582">
        <f t="shared" si="417"/>
        <v>2003.02</v>
      </c>
      <c r="GN582">
        <f t="shared" si="418"/>
        <v>0</v>
      </c>
      <c r="GO582">
        <f t="shared" si="419"/>
        <v>0</v>
      </c>
      <c r="GP582">
        <f t="shared" si="420"/>
        <v>2003.02</v>
      </c>
      <c r="GR582">
        <v>0</v>
      </c>
      <c r="GS582">
        <v>3</v>
      </c>
      <c r="GT582">
        <v>0</v>
      </c>
      <c r="GU582" t="s">
        <v>3</v>
      </c>
      <c r="GV582">
        <f t="shared" si="421"/>
        <v>0</v>
      </c>
      <c r="GW582">
        <v>1</v>
      </c>
      <c r="GX582">
        <f t="shared" si="422"/>
        <v>0</v>
      </c>
      <c r="HA582">
        <v>0</v>
      </c>
      <c r="HB582">
        <v>0</v>
      </c>
      <c r="HC582">
        <f t="shared" si="423"/>
        <v>0</v>
      </c>
      <c r="HE582" t="s">
        <v>3</v>
      </c>
      <c r="HF582" t="s">
        <v>3</v>
      </c>
      <c r="HM582" t="s">
        <v>3</v>
      </c>
      <c r="HN582" t="s">
        <v>3</v>
      </c>
      <c r="HO582" t="s">
        <v>3</v>
      </c>
      <c r="HP582" t="s">
        <v>3</v>
      </c>
      <c r="HQ582" t="s">
        <v>3</v>
      </c>
      <c r="IK582">
        <v>0</v>
      </c>
    </row>
    <row r="583" spans="1:245" x14ac:dyDescent="0.2">
      <c r="A583">
        <v>17</v>
      </c>
      <c r="B583">
        <v>1</v>
      </c>
      <c r="D583">
        <f>ROW(EtalonRes!A387)</f>
        <v>387</v>
      </c>
      <c r="E583" t="s">
        <v>472</v>
      </c>
      <c r="F583" t="s">
        <v>445</v>
      </c>
      <c r="G583" t="s">
        <v>446</v>
      </c>
      <c r="H583" t="s">
        <v>33</v>
      </c>
      <c r="I583">
        <v>1</v>
      </c>
      <c r="J583">
        <v>0</v>
      </c>
      <c r="K583">
        <v>1</v>
      </c>
      <c r="O583">
        <f t="shared" si="391"/>
        <v>11268.96</v>
      </c>
      <c r="P583">
        <f t="shared" si="392"/>
        <v>154.13999999999999</v>
      </c>
      <c r="Q583">
        <f t="shared" si="393"/>
        <v>0</v>
      </c>
      <c r="R583">
        <f t="shared" si="394"/>
        <v>0</v>
      </c>
      <c r="S583">
        <f t="shared" si="395"/>
        <v>11114.82</v>
      </c>
      <c r="T583">
        <f t="shared" si="396"/>
        <v>0</v>
      </c>
      <c r="U583">
        <f t="shared" si="397"/>
        <v>18</v>
      </c>
      <c r="V583">
        <f t="shared" si="398"/>
        <v>0</v>
      </c>
      <c r="W583">
        <f t="shared" si="399"/>
        <v>0</v>
      </c>
      <c r="X583">
        <f t="shared" si="400"/>
        <v>7780.37</v>
      </c>
      <c r="Y583">
        <f t="shared" si="401"/>
        <v>1111.48</v>
      </c>
      <c r="AA583">
        <v>1470944657</v>
      </c>
      <c r="AB583">
        <f t="shared" si="402"/>
        <v>11268.96</v>
      </c>
      <c r="AC583">
        <f>ROUND((ES583),6)</f>
        <v>154.13999999999999</v>
      </c>
      <c r="AD583">
        <f>ROUND((((ET583)-(EU583))+AE583),6)</f>
        <v>0</v>
      </c>
      <c r="AE583">
        <f>ROUND((EU583),6)</f>
        <v>0</v>
      </c>
      <c r="AF583">
        <f>ROUND((EV583),6)</f>
        <v>11114.82</v>
      </c>
      <c r="AG583">
        <f t="shared" si="403"/>
        <v>0</v>
      </c>
      <c r="AH583">
        <f>(EW583)</f>
        <v>18</v>
      </c>
      <c r="AI583">
        <f>(EX583)</f>
        <v>0</v>
      </c>
      <c r="AJ583">
        <f t="shared" si="404"/>
        <v>0</v>
      </c>
      <c r="AK583">
        <v>11268.96</v>
      </c>
      <c r="AL583">
        <v>154.13999999999999</v>
      </c>
      <c r="AM583">
        <v>0</v>
      </c>
      <c r="AN583">
        <v>0</v>
      </c>
      <c r="AO583">
        <v>11114.82</v>
      </c>
      <c r="AP583">
        <v>0</v>
      </c>
      <c r="AQ583">
        <v>18</v>
      </c>
      <c r="AR583">
        <v>0</v>
      </c>
      <c r="AS583">
        <v>0</v>
      </c>
      <c r="AT583">
        <v>70</v>
      </c>
      <c r="AU583">
        <v>10</v>
      </c>
      <c r="AV583">
        <v>1</v>
      </c>
      <c r="AW583">
        <v>1</v>
      </c>
      <c r="AZ583">
        <v>1</v>
      </c>
      <c r="BA583">
        <v>1</v>
      </c>
      <c r="BB583">
        <v>1</v>
      </c>
      <c r="BC583">
        <v>1</v>
      </c>
      <c r="BD583" t="s">
        <v>3</v>
      </c>
      <c r="BE583" t="s">
        <v>3</v>
      </c>
      <c r="BF583" t="s">
        <v>3</v>
      </c>
      <c r="BG583" t="s">
        <v>3</v>
      </c>
      <c r="BH583">
        <v>0</v>
      </c>
      <c r="BI583">
        <v>4</v>
      </c>
      <c r="BJ583" t="s">
        <v>447</v>
      </c>
      <c r="BM583">
        <v>0</v>
      </c>
      <c r="BN583">
        <v>0</v>
      </c>
      <c r="BO583" t="s">
        <v>3</v>
      </c>
      <c r="BP583">
        <v>0</v>
      </c>
      <c r="BQ583">
        <v>1</v>
      </c>
      <c r="BR583">
        <v>0</v>
      </c>
      <c r="BS583">
        <v>1</v>
      </c>
      <c r="BT583">
        <v>1</v>
      </c>
      <c r="BU583">
        <v>1</v>
      </c>
      <c r="BV583">
        <v>1</v>
      </c>
      <c r="BW583">
        <v>1</v>
      </c>
      <c r="BX583">
        <v>1</v>
      </c>
      <c r="BY583" t="s">
        <v>3</v>
      </c>
      <c r="BZ583">
        <v>70</v>
      </c>
      <c r="CA583">
        <v>10</v>
      </c>
      <c r="CB583" t="s">
        <v>3</v>
      </c>
      <c r="CE583">
        <v>0</v>
      </c>
      <c r="CF583">
        <v>0</v>
      </c>
      <c r="CG583">
        <v>0</v>
      </c>
      <c r="CM583">
        <v>0</v>
      </c>
      <c r="CN583" t="s">
        <v>3</v>
      </c>
      <c r="CO583">
        <v>0</v>
      </c>
      <c r="CP583">
        <f t="shared" si="405"/>
        <v>11268.96</v>
      </c>
      <c r="CQ583">
        <f t="shared" si="406"/>
        <v>154.13999999999999</v>
      </c>
      <c r="CR583">
        <f>((((ET583)*BB583-(EU583)*BS583)+AE583*BS583)*AV583)</f>
        <v>0</v>
      </c>
      <c r="CS583">
        <f t="shared" si="407"/>
        <v>0</v>
      </c>
      <c r="CT583">
        <f t="shared" si="408"/>
        <v>11114.82</v>
      </c>
      <c r="CU583">
        <f t="shared" si="409"/>
        <v>0</v>
      </c>
      <c r="CV583">
        <f t="shared" si="410"/>
        <v>18</v>
      </c>
      <c r="CW583">
        <f t="shared" si="411"/>
        <v>0</v>
      </c>
      <c r="CX583">
        <f t="shared" si="412"/>
        <v>0</v>
      </c>
      <c r="CY583">
        <f t="shared" si="413"/>
        <v>7780.3739999999998</v>
      </c>
      <c r="CZ583">
        <f t="shared" si="414"/>
        <v>1111.482</v>
      </c>
      <c r="DC583" t="s">
        <v>3</v>
      </c>
      <c r="DD583" t="s">
        <v>3</v>
      </c>
      <c r="DE583" t="s">
        <v>3</v>
      </c>
      <c r="DF583" t="s">
        <v>3</v>
      </c>
      <c r="DG583" t="s">
        <v>3</v>
      </c>
      <c r="DH583" t="s">
        <v>3</v>
      </c>
      <c r="DI583" t="s">
        <v>3</v>
      </c>
      <c r="DJ583" t="s">
        <v>3</v>
      </c>
      <c r="DK583" t="s">
        <v>3</v>
      </c>
      <c r="DL583" t="s">
        <v>3</v>
      </c>
      <c r="DM583" t="s">
        <v>3</v>
      </c>
      <c r="DN583">
        <v>0</v>
      </c>
      <c r="DO583">
        <v>0</v>
      </c>
      <c r="DP583">
        <v>1</v>
      </c>
      <c r="DQ583">
        <v>1</v>
      </c>
      <c r="DU583">
        <v>16987630</v>
      </c>
      <c r="DV583" t="s">
        <v>33</v>
      </c>
      <c r="DW583" t="s">
        <v>33</v>
      </c>
      <c r="DX583">
        <v>1</v>
      </c>
      <c r="DZ583" t="s">
        <v>3</v>
      </c>
      <c r="EA583" t="s">
        <v>3</v>
      </c>
      <c r="EB583" t="s">
        <v>3</v>
      </c>
      <c r="EC583" t="s">
        <v>3</v>
      </c>
      <c r="EE583">
        <v>1441815344</v>
      </c>
      <c r="EF583">
        <v>1</v>
      </c>
      <c r="EG583" t="s">
        <v>21</v>
      </c>
      <c r="EH583">
        <v>0</v>
      </c>
      <c r="EI583" t="s">
        <v>3</v>
      </c>
      <c r="EJ583">
        <v>4</v>
      </c>
      <c r="EK583">
        <v>0</v>
      </c>
      <c r="EL583" t="s">
        <v>22</v>
      </c>
      <c r="EM583" t="s">
        <v>23</v>
      </c>
      <c r="EO583" t="s">
        <v>3</v>
      </c>
      <c r="EQ583">
        <v>0</v>
      </c>
      <c r="ER583">
        <v>11268.96</v>
      </c>
      <c r="ES583">
        <v>154.13999999999999</v>
      </c>
      <c r="ET583">
        <v>0</v>
      </c>
      <c r="EU583">
        <v>0</v>
      </c>
      <c r="EV583">
        <v>11114.82</v>
      </c>
      <c r="EW583">
        <v>18</v>
      </c>
      <c r="EX583">
        <v>0</v>
      </c>
      <c r="EY583">
        <v>0</v>
      </c>
      <c r="FQ583">
        <v>0</v>
      </c>
      <c r="FR583">
        <f t="shared" si="415"/>
        <v>0</v>
      </c>
      <c r="FS583">
        <v>0</v>
      </c>
      <c r="FX583">
        <v>70</v>
      </c>
      <c r="FY583">
        <v>10</v>
      </c>
      <c r="GA583" t="s">
        <v>3</v>
      </c>
      <c r="GD583">
        <v>0</v>
      </c>
      <c r="GF583">
        <v>314340866</v>
      </c>
      <c r="GG583">
        <v>2</v>
      </c>
      <c r="GH583">
        <v>1</v>
      </c>
      <c r="GI583">
        <v>-2</v>
      </c>
      <c r="GJ583">
        <v>0</v>
      </c>
      <c r="GK583">
        <f>ROUND(R583*(R12)/100,2)</f>
        <v>0</v>
      </c>
      <c r="GL583">
        <f t="shared" si="416"/>
        <v>0</v>
      </c>
      <c r="GM583">
        <f t="shared" si="417"/>
        <v>20160.810000000001</v>
      </c>
      <c r="GN583">
        <f t="shared" si="418"/>
        <v>0</v>
      </c>
      <c r="GO583">
        <f t="shared" si="419"/>
        <v>0</v>
      </c>
      <c r="GP583">
        <f t="shared" si="420"/>
        <v>20160.810000000001</v>
      </c>
      <c r="GR583">
        <v>0</v>
      </c>
      <c r="GS583">
        <v>3</v>
      </c>
      <c r="GT583">
        <v>0</v>
      </c>
      <c r="GU583" t="s">
        <v>3</v>
      </c>
      <c r="GV583">
        <f t="shared" si="421"/>
        <v>0</v>
      </c>
      <c r="GW583">
        <v>1</v>
      </c>
      <c r="GX583">
        <f t="shared" si="422"/>
        <v>0</v>
      </c>
      <c r="HA583">
        <v>0</v>
      </c>
      <c r="HB583">
        <v>0</v>
      </c>
      <c r="HC583">
        <f t="shared" si="423"/>
        <v>0</v>
      </c>
      <c r="HE583" t="s">
        <v>3</v>
      </c>
      <c r="HF583" t="s">
        <v>3</v>
      </c>
      <c r="HM583" t="s">
        <v>3</v>
      </c>
      <c r="HN583" t="s">
        <v>3</v>
      </c>
      <c r="HO583" t="s">
        <v>3</v>
      </c>
      <c r="HP583" t="s">
        <v>3</v>
      </c>
      <c r="HQ583" t="s">
        <v>3</v>
      </c>
      <c r="IK583">
        <v>0</v>
      </c>
    </row>
    <row r="584" spans="1:245" x14ac:dyDescent="0.2">
      <c r="A584">
        <v>17</v>
      </c>
      <c r="B584">
        <v>1</v>
      </c>
      <c r="D584">
        <f>ROW(EtalonRes!A389)</f>
        <v>389</v>
      </c>
      <c r="E584" t="s">
        <v>3</v>
      </c>
      <c r="F584" t="s">
        <v>451</v>
      </c>
      <c r="G584" t="s">
        <v>452</v>
      </c>
      <c r="H584" t="s">
        <v>33</v>
      </c>
      <c r="I584">
        <v>1</v>
      </c>
      <c r="J584">
        <v>0</v>
      </c>
      <c r="K584">
        <v>1</v>
      </c>
      <c r="O584">
        <f t="shared" si="391"/>
        <v>74.13</v>
      </c>
      <c r="P584">
        <f t="shared" si="392"/>
        <v>0.03</v>
      </c>
      <c r="Q584">
        <f t="shared" si="393"/>
        <v>0</v>
      </c>
      <c r="R584">
        <f t="shared" si="394"/>
        <v>0</v>
      </c>
      <c r="S584">
        <f t="shared" si="395"/>
        <v>74.099999999999994</v>
      </c>
      <c r="T584">
        <f t="shared" si="396"/>
        <v>0</v>
      </c>
      <c r="U584">
        <f t="shared" si="397"/>
        <v>0.12</v>
      </c>
      <c r="V584">
        <f t="shared" si="398"/>
        <v>0</v>
      </c>
      <c r="W584">
        <f t="shared" si="399"/>
        <v>0</v>
      </c>
      <c r="X584">
        <f t="shared" si="400"/>
        <v>51.87</v>
      </c>
      <c r="Y584">
        <f t="shared" si="401"/>
        <v>7.41</v>
      </c>
      <c r="AA584">
        <v>-1</v>
      </c>
      <c r="AB584">
        <f t="shared" si="402"/>
        <v>74.13</v>
      </c>
      <c r="AC584">
        <f>ROUND(((ES584*3)),6)</f>
        <v>0.03</v>
      </c>
      <c r="AD584">
        <f>ROUND(((((ET584*3))-((EU584*3)))+AE584),6)</f>
        <v>0</v>
      </c>
      <c r="AE584">
        <f>ROUND(((EU584*3)),6)</f>
        <v>0</v>
      </c>
      <c r="AF584">
        <f>ROUND(((EV584*3)),6)</f>
        <v>74.099999999999994</v>
      </c>
      <c r="AG584">
        <f t="shared" si="403"/>
        <v>0</v>
      </c>
      <c r="AH584">
        <f>((EW584*3))</f>
        <v>0.12</v>
      </c>
      <c r="AI584">
        <f>((EX584*3))</f>
        <v>0</v>
      </c>
      <c r="AJ584">
        <f t="shared" si="404"/>
        <v>0</v>
      </c>
      <c r="AK584">
        <v>24.71</v>
      </c>
      <c r="AL584">
        <v>0.01</v>
      </c>
      <c r="AM584">
        <v>0</v>
      </c>
      <c r="AN584">
        <v>0</v>
      </c>
      <c r="AO584">
        <v>24.7</v>
      </c>
      <c r="AP584">
        <v>0</v>
      </c>
      <c r="AQ584">
        <v>0.04</v>
      </c>
      <c r="AR584">
        <v>0</v>
      </c>
      <c r="AS584">
        <v>0</v>
      </c>
      <c r="AT584">
        <v>70</v>
      </c>
      <c r="AU584">
        <v>10</v>
      </c>
      <c r="AV584">
        <v>1</v>
      </c>
      <c r="AW584">
        <v>1</v>
      </c>
      <c r="AZ584">
        <v>1</v>
      </c>
      <c r="BA584">
        <v>1</v>
      </c>
      <c r="BB584">
        <v>1</v>
      </c>
      <c r="BC584">
        <v>1</v>
      </c>
      <c r="BD584" t="s">
        <v>3</v>
      </c>
      <c r="BE584" t="s">
        <v>3</v>
      </c>
      <c r="BF584" t="s">
        <v>3</v>
      </c>
      <c r="BG584" t="s">
        <v>3</v>
      </c>
      <c r="BH584">
        <v>0</v>
      </c>
      <c r="BI584">
        <v>4</v>
      </c>
      <c r="BJ584" t="s">
        <v>453</v>
      </c>
      <c r="BM584">
        <v>0</v>
      </c>
      <c r="BN584">
        <v>0</v>
      </c>
      <c r="BO584" t="s">
        <v>3</v>
      </c>
      <c r="BP584">
        <v>0</v>
      </c>
      <c r="BQ584">
        <v>1</v>
      </c>
      <c r="BR584">
        <v>0</v>
      </c>
      <c r="BS584">
        <v>1</v>
      </c>
      <c r="BT584">
        <v>1</v>
      </c>
      <c r="BU584">
        <v>1</v>
      </c>
      <c r="BV584">
        <v>1</v>
      </c>
      <c r="BW584">
        <v>1</v>
      </c>
      <c r="BX584">
        <v>1</v>
      </c>
      <c r="BY584" t="s">
        <v>3</v>
      </c>
      <c r="BZ584">
        <v>70</v>
      </c>
      <c r="CA584">
        <v>10</v>
      </c>
      <c r="CB584" t="s">
        <v>3</v>
      </c>
      <c r="CE584">
        <v>0</v>
      </c>
      <c r="CF584">
        <v>0</v>
      </c>
      <c r="CG584">
        <v>0</v>
      </c>
      <c r="CM584">
        <v>0</v>
      </c>
      <c r="CN584" t="s">
        <v>3</v>
      </c>
      <c r="CO584">
        <v>0</v>
      </c>
      <c r="CP584">
        <f t="shared" si="405"/>
        <v>74.13</v>
      </c>
      <c r="CQ584">
        <f t="shared" si="406"/>
        <v>0.03</v>
      </c>
      <c r="CR584">
        <f>(((((ET584*3))*BB584-((EU584*3))*BS584)+AE584*BS584)*AV584)</f>
        <v>0</v>
      </c>
      <c r="CS584">
        <f t="shared" si="407"/>
        <v>0</v>
      </c>
      <c r="CT584">
        <f t="shared" si="408"/>
        <v>74.099999999999994</v>
      </c>
      <c r="CU584">
        <f t="shared" si="409"/>
        <v>0</v>
      </c>
      <c r="CV584">
        <f t="shared" si="410"/>
        <v>0.12</v>
      </c>
      <c r="CW584">
        <f t="shared" si="411"/>
        <v>0</v>
      </c>
      <c r="CX584">
        <f t="shared" si="412"/>
        <v>0</v>
      </c>
      <c r="CY584">
        <f t="shared" si="413"/>
        <v>51.87</v>
      </c>
      <c r="CZ584">
        <f t="shared" si="414"/>
        <v>7.41</v>
      </c>
      <c r="DC584" t="s">
        <v>3</v>
      </c>
      <c r="DD584" t="s">
        <v>167</v>
      </c>
      <c r="DE584" t="s">
        <v>167</v>
      </c>
      <c r="DF584" t="s">
        <v>167</v>
      </c>
      <c r="DG584" t="s">
        <v>167</v>
      </c>
      <c r="DH584" t="s">
        <v>3</v>
      </c>
      <c r="DI584" t="s">
        <v>167</v>
      </c>
      <c r="DJ584" t="s">
        <v>167</v>
      </c>
      <c r="DK584" t="s">
        <v>3</v>
      </c>
      <c r="DL584" t="s">
        <v>3</v>
      </c>
      <c r="DM584" t="s">
        <v>3</v>
      </c>
      <c r="DN584">
        <v>0</v>
      </c>
      <c r="DO584">
        <v>0</v>
      </c>
      <c r="DP584">
        <v>1</v>
      </c>
      <c r="DQ584">
        <v>1</v>
      </c>
      <c r="DU584">
        <v>16987630</v>
      </c>
      <c r="DV584" t="s">
        <v>33</v>
      </c>
      <c r="DW584" t="s">
        <v>33</v>
      </c>
      <c r="DX584">
        <v>1</v>
      </c>
      <c r="DZ584" t="s">
        <v>3</v>
      </c>
      <c r="EA584" t="s">
        <v>3</v>
      </c>
      <c r="EB584" t="s">
        <v>3</v>
      </c>
      <c r="EC584" t="s">
        <v>3</v>
      </c>
      <c r="EE584">
        <v>1441815344</v>
      </c>
      <c r="EF584">
        <v>1</v>
      </c>
      <c r="EG584" t="s">
        <v>21</v>
      </c>
      <c r="EH584">
        <v>0</v>
      </c>
      <c r="EI584" t="s">
        <v>3</v>
      </c>
      <c r="EJ584">
        <v>4</v>
      </c>
      <c r="EK584">
        <v>0</v>
      </c>
      <c r="EL584" t="s">
        <v>22</v>
      </c>
      <c r="EM584" t="s">
        <v>23</v>
      </c>
      <c r="EO584" t="s">
        <v>3</v>
      </c>
      <c r="EQ584">
        <v>1024</v>
      </c>
      <c r="ER584">
        <v>24.71</v>
      </c>
      <c r="ES584">
        <v>0.01</v>
      </c>
      <c r="ET584">
        <v>0</v>
      </c>
      <c r="EU584">
        <v>0</v>
      </c>
      <c r="EV584">
        <v>24.7</v>
      </c>
      <c r="EW584">
        <v>0.04</v>
      </c>
      <c r="EX584">
        <v>0</v>
      </c>
      <c r="EY584">
        <v>0</v>
      </c>
      <c r="FQ584">
        <v>0</v>
      </c>
      <c r="FR584">
        <f t="shared" si="415"/>
        <v>0</v>
      </c>
      <c r="FS584">
        <v>0</v>
      </c>
      <c r="FX584">
        <v>70</v>
      </c>
      <c r="FY584">
        <v>10</v>
      </c>
      <c r="GA584" t="s">
        <v>3</v>
      </c>
      <c r="GD584">
        <v>0</v>
      </c>
      <c r="GF584">
        <v>322852978</v>
      </c>
      <c r="GG584">
        <v>2</v>
      </c>
      <c r="GH584">
        <v>1</v>
      </c>
      <c r="GI584">
        <v>-2</v>
      </c>
      <c r="GJ584">
        <v>0</v>
      </c>
      <c r="GK584">
        <f>ROUND(R584*(R12)/100,2)</f>
        <v>0</v>
      </c>
      <c r="GL584">
        <f t="shared" si="416"/>
        <v>0</v>
      </c>
      <c r="GM584">
        <f t="shared" si="417"/>
        <v>133.41</v>
      </c>
      <c r="GN584">
        <f t="shared" si="418"/>
        <v>0</v>
      </c>
      <c r="GO584">
        <f t="shared" si="419"/>
        <v>0</v>
      </c>
      <c r="GP584">
        <f t="shared" si="420"/>
        <v>133.41</v>
      </c>
      <c r="GR584">
        <v>0</v>
      </c>
      <c r="GS584">
        <v>3</v>
      </c>
      <c r="GT584">
        <v>0</v>
      </c>
      <c r="GU584" t="s">
        <v>3</v>
      </c>
      <c r="GV584">
        <f t="shared" si="421"/>
        <v>0</v>
      </c>
      <c r="GW584">
        <v>1</v>
      </c>
      <c r="GX584">
        <f t="shared" si="422"/>
        <v>0</v>
      </c>
      <c r="HA584">
        <v>0</v>
      </c>
      <c r="HB584">
        <v>0</v>
      </c>
      <c r="HC584">
        <f t="shared" si="423"/>
        <v>0</v>
      </c>
      <c r="HE584" t="s">
        <v>3</v>
      </c>
      <c r="HF584" t="s">
        <v>3</v>
      </c>
      <c r="HM584" t="s">
        <v>3</v>
      </c>
      <c r="HN584" t="s">
        <v>3</v>
      </c>
      <c r="HO584" t="s">
        <v>3</v>
      </c>
      <c r="HP584" t="s">
        <v>3</v>
      </c>
      <c r="HQ584" t="s">
        <v>3</v>
      </c>
      <c r="IK584">
        <v>0</v>
      </c>
    </row>
    <row r="585" spans="1:245" x14ac:dyDescent="0.2">
      <c r="A585">
        <v>17</v>
      </c>
      <c r="B585">
        <v>1</v>
      </c>
      <c r="D585">
        <f>ROW(EtalonRes!A392)</f>
        <v>392</v>
      </c>
      <c r="E585" t="s">
        <v>473</v>
      </c>
      <c r="F585" t="s">
        <v>455</v>
      </c>
      <c r="G585" t="s">
        <v>456</v>
      </c>
      <c r="H585" t="s">
        <v>33</v>
      </c>
      <c r="I585">
        <v>1</v>
      </c>
      <c r="J585">
        <v>0</v>
      </c>
      <c r="K585">
        <v>1</v>
      </c>
      <c r="O585">
        <f t="shared" si="391"/>
        <v>742.69</v>
      </c>
      <c r="P585">
        <f t="shared" si="392"/>
        <v>1.7</v>
      </c>
      <c r="Q585">
        <f t="shared" si="393"/>
        <v>0</v>
      </c>
      <c r="R585">
        <f t="shared" si="394"/>
        <v>0</v>
      </c>
      <c r="S585">
        <f t="shared" si="395"/>
        <v>740.99</v>
      </c>
      <c r="T585">
        <f t="shared" si="396"/>
        <v>0</v>
      </c>
      <c r="U585">
        <f t="shared" si="397"/>
        <v>1.2</v>
      </c>
      <c r="V585">
        <f t="shared" si="398"/>
        <v>0</v>
      </c>
      <c r="W585">
        <f t="shared" si="399"/>
        <v>0</v>
      </c>
      <c r="X585">
        <f t="shared" si="400"/>
        <v>518.69000000000005</v>
      </c>
      <c r="Y585">
        <f t="shared" si="401"/>
        <v>74.099999999999994</v>
      </c>
      <c r="AA585">
        <v>1470944657</v>
      </c>
      <c r="AB585">
        <f t="shared" si="402"/>
        <v>742.69</v>
      </c>
      <c r="AC585">
        <f>ROUND((ES585),6)</f>
        <v>1.7</v>
      </c>
      <c r="AD585">
        <f>ROUND((((ET585)-(EU585))+AE585),6)</f>
        <v>0</v>
      </c>
      <c r="AE585">
        <f>ROUND((EU585),6)</f>
        <v>0</v>
      </c>
      <c r="AF585">
        <f>ROUND((EV585),6)</f>
        <v>740.99</v>
      </c>
      <c r="AG585">
        <f t="shared" si="403"/>
        <v>0</v>
      </c>
      <c r="AH585">
        <f>(EW585)</f>
        <v>1.2</v>
      </c>
      <c r="AI585">
        <f>(EX585)</f>
        <v>0</v>
      </c>
      <c r="AJ585">
        <f t="shared" si="404"/>
        <v>0</v>
      </c>
      <c r="AK585">
        <v>742.69</v>
      </c>
      <c r="AL585">
        <v>1.7</v>
      </c>
      <c r="AM585">
        <v>0</v>
      </c>
      <c r="AN585">
        <v>0</v>
      </c>
      <c r="AO585">
        <v>740.99</v>
      </c>
      <c r="AP585">
        <v>0</v>
      </c>
      <c r="AQ585">
        <v>1.2</v>
      </c>
      <c r="AR585">
        <v>0</v>
      </c>
      <c r="AS585">
        <v>0</v>
      </c>
      <c r="AT585">
        <v>70</v>
      </c>
      <c r="AU585">
        <v>10</v>
      </c>
      <c r="AV585">
        <v>1</v>
      </c>
      <c r="AW585">
        <v>1</v>
      </c>
      <c r="AZ585">
        <v>1</v>
      </c>
      <c r="BA585">
        <v>1</v>
      </c>
      <c r="BB585">
        <v>1</v>
      </c>
      <c r="BC585">
        <v>1</v>
      </c>
      <c r="BD585" t="s">
        <v>3</v>
      </c>
      <c r="BE585" t="s">
        <v>3</v>
      </c>
      <c r="BF585" t="s">
        <v>3</v>
      </c>
      <c r="BG585" t="s">
        <v>3</v>
      </c>
      <c r="BH585">
        <v>0</v>
      </c>
      <c r="BI585">
        <v>4</v>
      </c>
      <c r="BJ585" t="s">
        <v>457</v>
      </c>
      <c r="BM585">
        <v>0</v>
      </c>
      <c r="BN585">
        <v>0</v>
      </c>
      <c r="BO585" t="s">
        <v>3</v>
      </c>
      <c r="BP585">
        <v>0</v>
      </c>
      <c r="BQ585">
        <v>1</v>
      </c>
      <c r="BR585">
        <v>0</v>
      </c>
      <c r="BS585">
        <v>1</v>
      </c>
      <c r="BT585">
        <v>1</v>
      </c>
      <c r="BU585">
        <v>1</v>
      </c>
      <c r="BV585">
        <v>1</v>
      </c>
      <c r="BW585">
        <v>1</v>
      </c>
      <c r="BX585">
        <v>1</v>
      </c>
      <c r="BY585" t="s">
        <v>3</v>
      </c>
      <c r="BZ585">
        <v>70</v>
      </c>
      <c r="CA585">
        <v>10</v>
      </c>
      <c r="CB585" t="s">
        <v>3</v>
      </c>
      <c r="CE585">
        <v>0</v>
      </c>
      <c r="CF585">
        <v>0</v>
      </c>
      <c r="CG585">
        <v>0</v>
      </c>
      <c r="CM585">
        <v>0</v>
      </c>
      <c r="CN585" t="s">
        <v>3</v>
      </c>
      <c r="CO585">
        <v>0</v>
      </c>
      <c r="CP585">
        <f t="shared" si="405"/>
        <v>742.69</v>
      </c>
      <c r="CQ585">
        <f t="shared" si="406"/>
        <v>1.7</v>
      </c>
      <c r="CR585">
        <f>((((ET585)*BB585-(EU585)*BS585)+AE585*BS585)*AV585)</f>
        <v>0</v>
      </c>
      <c r="CS585">
        <f t="shared" si="407"/>
        <v>0</v>
      </c>
      <c r="CT585">
        <f t="shared" si="408"/>
        <v>740.99</v>
      </c>
      <c r="CU585">
        <f t="shared" si="409"/>
        <v>0</v>
      </c>
      <c r="CV585">
        <f t="shared" si="410"/>
        <v>1.2</v>
      </c>
      <c r="CW585">
        <f t="shared" si="411"/>
        <v>0</v>
      </c>
      <c r="CX585">
        <f t="shared" si="412"/>
        <v>0</v>
      </c>
      <c r="CY585">
        <f t="shared" si="413"/>
        <v>518.69299999999998</v>
      </c>
      <c r="CZ585">
        <f t="shared" si="414"/>
        <v>74.09899999999999</v>
      </c>
      <c r="DC585" t="s">
        <v>3</v>
      </c>
      <c r="DD585" t="s">
        <v>3</v>
      </c>
      <c r="DE585" t="s">
        <v>3</v>
      </c>
      <c r="DF585" t="s">
        <v>3</v>
      </c>
      <c r="DG585" t="s">
        <v>3</v>
      </c>
      <c r="DH585" t="s">
        <v>3</v>
      </c>
      <c r="DI585" t="s">
        <v>3</v>
      </c>
      <c r="DJ585" t="s">
        <v>3</v>
      </c>
      <c r="DK585" t="s">
        <v>3</v>
      </c>
      <c r="DL585" t="s">
        <v>3</v>
      </c>
      <c r="DM585" t="s">
        <v>3</v>
      </c>
      <c r="DN585">
        <v>0</v>
      </c>
      <c r="DO585">
        <v>0</v>
      </c>
      <c r="DP585">
        <v>1</v>
      </c>
      <c r="DQ585">
        <v>1</v>
      </c>
      <c r="DU585">
        <v>16987630</v>
      </c>
      <c r="DV585" t="s">
        <v>33</v>
      </c>
      <c r="DW585" t="s">
        <v>33</v>
      </c>
      <c r="DX585">
        <v>1</v>
      </c>
      <c r="DZ585" t="s">
        <v>3</v>
      </c>
      <c r="EA585" t="s">
        <v>3</v>
      </c>
      <c r="EB585" t="s">
        <v>3</v>
      </c>
      <c r="EC585" t="s">
        <v>3</v>
      </c>
      <c r="EE585">
        <v>1441815344</v>
      </c>
      <c r="EF585">
        <v>1</v>
      </c>
      <c r="EG585" t="s">
        <v>21</v>
      </c>
      <c r="EH585">
        <v>0</v>
      </c>
      <c r="EI585" t="s">
        <v>3</v>
      </c>
      <c r="EJ585">
        <v>4</v>
      </c>
      <c r="EK585">
        <v>0</v>
      </c>
      <c r="EL585" t="s">
        <v>22</v>
      </c>
      <c r="EM585" t="s">
        <v>23</v>
      </c>
      <c r="EO585" t="s">
        <v>3</v>
      </c>
      <c r="EQ585">
        <v>0</v>
      </c>
      <c r="ER585">
        <v>742.69</v>
      </c>
      <c r="ES585">
        <v>1.7</v>
      </c>
      <c r="ET585">
        <v>0</v>
      </c>
      <c r="EU585">
        <v>0</v>
      </c>
      <c r="EV585">
        <v>740.99</v>
      </c>
      <c r="EW585">
        <v>1.2</v>
      </c>
      <c r="EX585">
        <v>0</v>
      </c>
      <c r="EY585">
        <v>0</v>
      </c>
      <c r="FQ585">
        <v>0</v>
      </c>
      <c r="FR585">
        <f t="shared" si="415"/>
        <v>0</v>
      </c>
      <c r="FS585">
        <v>0</v>
      </c>
      <c r="FX585">
        <v>70</v>
      </c>
      <c r="FY585">
        <v>10</v>
      </c>
      <c r="GA585" t="s">
        <v>3</v>
      </c>
      <c r="GD585">
        <v>0</v>
      </c>
      <c r="GF585">
        <v>-773177281</v>
      </c>
      <c r="GG585">
        <v>2</v>
      </c>
      <c r="GH585">
        <v>1</v>
      </c>
      <c r="GI585">
        <v>-2</v>
      </c>
      <c r="GJ585">
        <v>0</v>
      </c>
      <c r="GK585">
        <f>ROUND(R585*(R12)/100,2)</f>
        <v>0</v>
      </c>
      <c r="GL585">
        <f t="shared" si="416"/>
        <v>0</v>
      </c>
      <c r="GM585">
        <f t="shared" si="417"/>
        <v>1335.48</v>
      </c>
      <c r="GN585">
        <f t="shared" si="418"/>
        <v>0</v>
      </c>
      <c r="GO585">
        <f t="shared" si="419"/>
        <v>0</v>
      </c>
      <c r="GP585">
        <f t="shared" si="420"/>
        <v>1335.48</v>
      </c>
      <c r="GR585">
        <v>0</v>
      </c>
      <c r="GS585">
        <v>3</v>
      </c>
      <c r="GT585">
        <v>0</v>
      </c>
      <c r="GU585" t="s">
        <v>3</v>
      </c>
      <c r="GV585">
        <f t="shared" si="421"/>
        <v>0</v>
      </c>
      <c r="GW585">
        <v>1</v>
      </c>
      <c r="GX585">
        <f t="shared" si="422"/>
        <v>0</v>
      </c>
      <c r="HA585">
        <v>0</v>
      </c>
      <c r="HB585">
        <v>0</v>
      </c>
      <c r="HC585">
        <f t="shared" si="423"/>
        <v>0</v>
      </c>
      <c r="HE585" t="s">
        <v>3</v>
      </c>
      <c r="HF585" t="s">
        <v>3</v>
      </c>
      <c r="HM585" t="s">
        <v>3</v>
      </c>
      <c r="HN585" t="s">
        <v>3</v>
      </c>
      <c r="HO585" t="s">
        <v>3</v>
      </c>
      <c r="HP585" t="s">
        <v>3</v>
      </c>
      <c r="HQ585" t="s">
        <v>3</v>
      </c>
      <c r="IK585">
        <v>0</v>
      </c>
    </row>
    <row r="586" spans="1:245" x14ac:dyDescent="0.2">
      <c r="A586">
        <v>17</v>
      </c>
      <c r="B586">
        <v>1</v>
      </c>
      <c r="D586">
        <f>ROW(EtalonRes!A394)</f>
        <v>394</v>
      </c>
      <c r="E586" t="s">
        <v>3</v>
      </c>
      <c r="F586" t="s">
        <v>458</v>
      </c>
      <c r="G586" t="s">
        <v>459</v>
      </c>
      <c r="H586" t="s">
        <v>33</v>
      </c>
      <c r="I586">
        <v>3</v>
      </c>
      <c r="J586">
        <v>0</v>
      </c>
      <c r="K586">
        <v>3</v>
      </c>
      <c r="O586">
        <f t="shared" si="391"/>
        <v>556.02</v>
      </c>
      <c r="P586">
        <f t="shared" si="392"/>
        <v>0.27</v>
      </c>
      <c r="Q586">
        <f t="shared" si="393"/>
        <v>0</v>
      </c>
      <c r="R586">
        <f t="shared" si="394"/>
        <v>0</v>
      </c>
      <c r="S586">
        <f t="shared" si="395"/>
        <v>555.75</v>
      </c>
      <c r="T586">
        <f t="shared" si="396"/>
        <v>0</v>
      </c>
      <c r="U586">
        <f t="shared" si="397"/>
        <v>0.90000000000000013</v>
      </c>
      <c r="V586">
        <f t="shared" si="398"/>
        <v>0</v>
      </c>
      <c r="W586">
        <f t="shared" si="399"/>
        <v>0</v>
      </c>
      <c r="X586">
        <f t="shared" si="400"/>
        <v>389.03</v>
      </c>
      <c r="Y586">
        <f t="shared" si="401"/>
        <v>55.58</v>
      </c>
      <c r="AA586">
        <v>-1</v>
      </c>
      <c r="AB586">
        <f t="shared" si="402"/>
        <v>185.34</v>
      </c>
      <c r="AC586">
        <f>ROUND(((ES586*3)),6)</f>
        <v>0.09</v>
      </c>
      <c r="AD586">
        <f>ROUND(((((ET586*3))-((EU586*3)))+AE586),6)</f>
        <v>0</v>
      </c>
      <c r="AE586">
        <f>ROUND(((EU586*3)),6)</f>
        <v>0</v>
      </c>
      <c r="AF586">
        <f>ROUND(((EV586*3)),6)</f>
        <v>185.25</v>
      </c>
      <c r="AG586">
        <f t="shared" si="403"/>
        <v>0</v>
      </c>
      <c r="AH586">
        <f>((EW586*3))</f>
        <v>0.30000000000000004</v>
      </c>
      <c r="AI586">
        <f>((EX586*3))</f>
        <v>0</v>
      </c>
      <c r="AJ586">
        <f t="shared" si="404"/>
        <v>0</v>
      </c>
      <c r="AK586">
        <v>61.78</v>
      </c>
      <c r="AL586">
        <v>0.03</v>
      </c>
      <c r="AM586">
        <v>0</v>
      </c>
      <c r="AN586">
        <v>0</v>
      </c>
      <c r="AO586">
        <v>61.75</v>
      </c>
      <c r="AP586">
        <v>0</v>
      </c>
      <c r="AQ586">
        <v>0.1</v>
      </c>
      <c r="AR586">
        <v>0</v>
      </c>
      <c r="AS586">
        <v>0</v>
      </c>
      <c r="AT586">
        <v>70</v>
      </c>
      <c r="AU586">
        <v>10</v>
      </c>
      <c r="AV586">
        <v>1</v>
      </c>
      <c r="AW586">
        <v>1</v>
      </c>
      <c r="AZ586">
        <v>1</v>
      </c>
      <c r="BA586">
        <v>1</v>
      </c>
      <c r="BB586">
        <v>1</v>
      </c>
      <c r="BC586">
        <v>1</v>
      </c>
      <c r="BD586" t="s">
        <v>3</v>
      </c>
      <c r="BE586" t="s">
        <v>3</v>
      </c>
      <c r="BF586" t="s">
        <v>3</v>
      </c>
      <c r="BG586" t="s">
        <v>3</v>
      </c>
      <c r="BH586">
        <v>0</v>
      </c>
      <c r="BI586">
        <v>4</v>
      </c>
      <c r="BJ586" t="s">
        <v>460</v>
      </c>
      <c r="BM586">
        <v>0</v>
      </c>
      <c r="BN586">
        <v>0</v>
      </c>
      <c r="BO586" t="s">
        <v>3</v>
      </c>
      <c r="BP586">
        <v>0</v>
      </c>
      <c r="BQ586">
        <v>1</v>
      </c>
      <c r="BR586">
        <v>0</v>
      </c>
      <c r="BS586">
        <v>1</v>
      </c>
      <c r="BT586">
        <v>1</v>
      </c>
      <c r="BU586">
        <v>1</v>
      </c>
      <c r="BV586">
        <v>1</v>
      </c>
      <c r="BW586">
        <v>1</v>
      </c>
      <c r="BX586">
        <v>1</v>
      </c>
      <c r="BY586" t="s">
        <v>3</v>
      </c>
      <c r="BZ586">
        <v>70</v>
      </c>
      <c r="CA586">
        <v>10</v>
      </c>
      <c r="CB586" t="s">
        <v>3</v>
      </c>
      <c r="CE586">
        <v>0</v>
      </c>
      <c r="CF586">
        <v>0</v>
      </c>
      <c r="CG586">
        <v>0</v>
      </c>
      <c r="CM586">
        <v>0</v>
      </c>
      <c r="CN586" t="s">
        <v>3</v>
      </c>
      <c r="CO586">
        <v>0</v>
      </c>
      <c r="CP586">
        <f t="shared" si="405"/>
        <v>556.02</v>
      </c>
      <c r="CQ586">
        <f t="shared" si="406"/>
        <v>0.09</v>
      </c>
      <c r="CR586">
        <f>(((((ET586*3))*BB586-((EU586*3))*BS586)+AE586*BS586)*AV586)</f>
        <v>0</v>
      </c>
      <c r="CS586">
        <f t="shared" si="407"/>
        <v>0</v>
      </c>
      <c r="CT586">
        <f t="shared" si="408"/>
        <v>185.25</v>
      </c>
      <c r="CU586">
        <f t="shared" si="409"/>
        <v>0</v>
      </c>
      <c r="CV586">
        <f t="shared" si="410"/>
        <v>0.30000000000000004</v>
      </c>
      <c r="CW586">
        <f t="shared" si="411"/>
        <v>0</v>
      </c>
      <c r="CX586">
        <f t="shared" si="412"/>
        <v>0</v>
      </c>
      <c r="CY586">
        <f t="shared" si="413"/>
        <v>389.02499999999998</v>
      </c>
      <c r="CZ586">
        <f t="shared" si="414"/>
        <v>55.575000000000003</v>
      </c>
      <c r="DC586" t="s">
        <v>3</v>
      </c>
      <c r="DD586" t="s">
        <v>167</v>
      </c>
      <c r="DE586" t="s">
        <v>167</v>
      </c>
      <c r="DF586" t="s">
        <v>167</v>
      </c>
      <c r="DG586" t="s">
        <v>167</v>
      </c>
      <c r="DH586" t="s">
        <v>3</v>
      </c>
      <c r="DI586" t="s">
        <v>167</v>
      </c>
      <c r="DJ586" t="s">
        <v>167</v>
      </c>
      <c r="DK586" t="s">
        <v>3</v>
      </c>
      <c r="DL586" t="s">
        <v>3</v>
      </c>
      <c r="DM586" t="s">
        <v>3</v>
      </c>
      <c r="DN586">
        <v>0</v>
      </c>
      <c r="DO586">
        <v>0</v>
      </c>
      <c r="DP586">
        <v>1</v>
      </c>
      <c r="DQ586">
        <v>1</v>
      </c>
      <c r="DU586">
        <v>16987630</v>
      </c>
      <c r="DV586" t="s">
        <v>33</v>
      </c>
      <c r="DW586" t="s">
        <v>33</v>
      </c>
      <c r="DX586">
        <v>1</v>
      </c>
      <c r="DZ586" t="s">
        <v>3</v>
      </c>
      <c r="EA586" t="s">
        <v>3</v>
      </c>
      <c r="EB586" t="s">
        <v>3</v>
      </c>
      <c r="EC586" t="s">
        <v>3</v>
      </c>
      <c r="EE586">
        <v>1441815344</v>
      </c>
      <c r="EF586">
        <v>1</v>
      </c>
      <c r="EG586" t="s">
        <v>21</v>
      </c>
      <c r="EH586">
        <v>0</v>
      </c>
      <c r="EI586" t="s">
        <v>3</v>
      </c>
      <c r="EJ586">
        <v>4</v>
      </c>
      <c r="EK586">
        <v>0</v>
      </c>
      <c r="EL586" t="s">
        <v>22</v>
      </c>
      <c r="EM586" t="s">
        <v>23</v>
      </c>
      <c r="EO586" t="s">
        <v>3</v>
      </c>
      <c r="EQ586">
        <v>1024</v>
      </c>
      <c r="ER586">
        <v>61.78</v>
      </c>
      <c r="ES586">
        <v>0.03</v>
      </c>
      <c r="ET586">
        <v>0</v>
      </c>
      <c r="EU586">
        <v>0</v>
      </c>
      <c r="EV586">
        <v>61.75</v>
      </c>
      <c r="EW586">
        <v>0.1</v>
      </c>
      <c r="EX586">
        <v>0</v>
      </c>
      <c r="EY586">
        <v>0</v>
      </c>
      <c r="FQ586">
        <v>0</v>
      </c>
      <c r="FR586">
        <f t="shared" si="415"/>
        <v>0</v>
      </c>
      <c r="FS586">
        <v>0</v>
      </c>
      <c r="FX586">
        <v>70</v>
      </c>
      <c r="FY586">
        <v>10</v>
      </c>
      <c r="GA586" t="s">
        <v>3</v>
      </c>
      <c r="GD586">
        <v>0</v>
      </c>
      <c r="GF586">
        <v>-1781128215</v>
      </c>
      <c r="GG586">
        <v>2</v>
      </c>
      <c r="GH586">
        <v>1</v>
      </c>
      <c r="GI586">
        <v>-2</v>
      </c>
      <c r="GJ586">
        <v>0</v>
      </c>
      <c r="GK586">
        <f>ROUND(R586*(R12)/100,2)</f>
        <v>0</v>
      </c>
      <c r="GL586">
        <f t="shared" si="416"/>
        <v>0</v>
      </c>
      <c r="GM586">
        <f t="shared" si="417"/>
        <v>1000.63</v>
      </c>
      <c r="GN586">
        <f t="shared" si="418"/>
        <v>0</v>
      </c>
      <c r="GO586">
        <f t="shared" si="419"/>
        <v>0</v>
      </c>
      <c r="GP586">
        <f t="shared" si="420"/>
        <v>1000.63</v>
      </c>
      <c r="GR586">
        <v>0</v>
      </c>
      <c r="GS586">
        <v>3</v>
      </c>
      <c r="GT586">
        <v>0</v>
      </c>
      <c r="GU586" t="s">
        <v>3</v>
      </c>
      <c r="GV586">
        <f t="shared" si="421"/>
        <v>0</v>
      </c>
      <c r="GW586">
        <v>1</v>
      </c>
      <c r="GX586">
        <f t="shared" si="422"/>
        <v>0</v>
      </c>
      <c r="HA586">
        <v>0</v>
      </c>
      <c r="HB586">
        <v>0</v>
      </c>
      <c r="HC586">
        <f t="shared" si="423"/>
        <v>0</v>
      </c>
      <c r="HE586" t="s">
        <v>3</v>
      </c>
      <c r="HF586" t="s">
        <v>3</v>
      </c>
      <c r="HM586" t="s">
        <v>3</v>
      </c>
      <c r="HN586" t="s">
        <v>3</v>
      </c>
      <c r="HO586" t="s">
        <v>3</v>
      </c>
      <c r="HP586" t="s">
        <v>3</v>
      </c>
      <c r="HQ586" t="s">
        <v>3</v>
      </c>
      <c r="IK586">
        <v>0</v>
      </c>
    </row>
    <row r="587" spans="1:245" x14ac:dyDescent="0.2">
      <c r="A587">
        <v>17</v>
      </c>
      <c r="B587">
        <v>1</v>
      </c>
      <c r="D587">
        <f>ROW(EtalonRes!A400)</f>
        <v>400</v>
      </c>
      <c r="E587" t="s">
        <v>474</v>
      </c>
      <c r="F587" t="s">
        <v>462</v>
      </c>
      <c r="G587" t="s">
        <v>463</v>
      </c>
      <c r="H587" t="s">
        <v>33</v>
      </c>
      <c r="I587">
        <v>3</v>
      </c>
      <c r="J587">
        <v>0</v>
      </c>
      <c r="K587">
        <v>3</v>
      </c>
      <c r="O587">
        <f t="shared" si="391"/>
        <v>5632.17</v>
      </c>
      <c r="P587">
        <f t="shared" si="392"/>
        <v>74.760000000000005</v>
      </c>
      <c r="Q587">
        <f t="shared" si="393"/>
        <v>0</v>
      </c>
      <c r="R587">
        <f t="shared" si="394"/>
        <v>0</v>
      </c>
      <c r="S587">
        <f t="shared" si="395"/>
        <v>5557.41</v>
      </c>
      <c r="T587">
        <f t="shared" si="396"/>
        <v>0</v>
      </c>
      <c r="U587">
        <f t="shared" si="397"/>
        <v>9</v>
      </c>
      <c r="V587">
        <f t="shared" si="398"/>
        <v>0</v>
      </c>
      <c r="W587">
        <f t="shared" si="399"/>
        <v>0</v>
      </c>
      <c r="X587">
        <f t="shared" si="400"/>
        <v>3890.19</v>
      </c>
      <c r="Y587">
        <f t="shared" si="401"/>
        <v>555.74</v>
      </c>
      <c r="AA587">
        <v>1470944657</v>
      </c>
      <c r="AB587">
        <f t="shared" si="402"/>
        <v>1877.39</v>
      </c>
      <c r="AC587">
        <f>ROUND((ES587),6)</f>
        <v>24.92</v>
      </c>
      <c r="AD587">
        <f>ROUND((((ET587)-(EU587))+AE587),6)</f>
        <v>0</v>
      </c>
      <c r="AE587">
        <f>ROUND((EU587),6)</f>
        <v>0</v>
      </c>
      <c r="AF587">
        <f>ROUND((EV587),6)</f>
        <v>1852.47</v>
      </c>
      <c r="AG587">
        <f t="shared" si="403"/>
        <v>0</v>
      </c>
      <c r="AH587">
        <f>(EW587)</f>
        <v>3</v>
      </c>
      <c r="AI587">
        <f>(EX587)</f>
        <v>0</v>
      </c>
      <c r="AJ587">
        <f t="shared" si="404"/>
        <v>0</v>
      </c>
      <c r="AK587">
        <v>1877.39</v>
      </c>
      <c r="AL587">
        <v>24.92</v>
      </c>
      <c r="AM587">
        <v>0</v>
      </c>
      <c r="AN587">
        <v>0</v>
      </c>
      <c r="AO587">
        <v>1852.47</v>
      </c>
      <c r="AP587">
        <v>0</v>
      </c>
      <c r="AQ587">
        <v>3</v>
      </c>
      <c r="AR587">
        <v>0</v>
      </c>
      <c r="AS587">
        <v>0</v>
      </c>
      <c r="AT587">
        <v>70</v>
      </c>
      <c r="AU587">
        <v>10</v>
      </c>
      <c r="AV587">
        <v>1</v>
      </c>
      <c r="AW587">
        <v>1</v>
      </c>
      <c r="AZ587">
        <v>1</v>
      </c>
      <c r="BA587">
        <v>1</v>
      </c>
      <c r="BB587">
        <v>1</v>
      </c>
      <c r="BC587">
        <v>1</v>
      </c>
      <c r="BD587" t="s">
        <v>3</v>
      </c>
      <c r="BE587" t="s">
        <v>3</v>
      </c>
      <c r="BF587" t="s">
        <v>3</v>
      </c>
      <c r="BG587" t="s">
        <v>3</v>
      </c>
      <c r="BH587">
        <v>0</v>
      </c>
      <c r="BI587">
        <v>4</v>
      </c>
      <c r="BJ587" t="s">
        <v>464</v>
      </c>
      <c r="BM587">
        <v>0</v>
      </c>
      <c r="BN587">
        <v>0</v>
      </c>
      <c r="BO587" t="s">
        <v>3</v>
      </c>
      <c r="BP587">
        <v>0</v>
      </c>
      <c r="BQ587">
        <v>1</v>
      </c>
      <c r="BR587">
        <v>0</v>
      </c>
      <c r="BS587">
        <v>1</v>
      </c>
      <c r="BT587">
        <v>1</v>
      </c>
      <c r="BU587">
        <v>1</v>
      </c>
      <c r="BV587">
        <v>1</v>
      </c>
      <c r="BW587">
        <v>1</v>
      </c>
      <c r="BX587">
        <v>1</v>
      </c>
      <c r="BY587" t="s">
        <v>3</v>
      </c>
      <c r="BZ587">
        <v>70</v>
      </c>
      <c r="CA587">
        <v>10</v>
      </c>
      <c r="CB587" t="s">
        <v>3</v>
      </c>
      <c r="CE587">
        <v>0</v>
      </c>
      <c r="CF587">
        <v>0</v>
      </c>
      <c r="CG587">
        <v>0</v>
      </c>
      <c r="CM587">
        <v>0</v>
      </c>
      <c r="CN587" t="s">
        <v>3</v>
      </c>
      <c r="CO587">
        <v>0</v>
      </c>
      <c r="CP587">
        <f t="shared" si="405"/>
        <v>5632.17</v>
      </c>
      <c r="CQ587">
        <f t="shared" si="406"/>
        <v>24.92</v>
      </c>
      <c r="CR587">
        <f>((((ET587)*BB587-(EU587)*BS587)+AE587*BS587)*AV587)</f>
        <v>0</v>
      </c>
      <c r="CS587">
        <f t="shared" si="407"/>
        <v>0</v>
      </c>
      <c r="CT587">
        <f t="shared" si="408"/>
        <v>1852.47</v>
      </c>
      <c r="CU587">
        <f t="shared" si="409"/>
        <v>0</v>
      </c>
      <c r="CV587">
        <f t="shared" si="410"/>
        <v>3</v>
      </c>
      <c r="CW587">
        <f t="shared" si="411"/>
        <v>0</v>
      </c>
      <c r="CX587">
        <f t="shared" si="412"/>
        <v>0</v>
      </c>
      <c r="CY587">
        <f t="shared" si="413"/>
        <v>3890.1869999999999</v>
      </c>
      <c r="CZ587">
        <f t="shared" si="414"/>
        <v>555.74099999999999</v>
      </c>
      <c r="DC587" t="s">
        <v>3</v>
      </c>
      <c r="DD587" t="s">
        <v>3</v>
      </c>
      <c r="DE587" t="s">
        <v>3</v>
      </c>
      <c r="DF587" t="s">
        <v>3</v>
      </c>
      <c r="DG587" t="s">
        <v>3</v>
      </c>
      <c r="DH587" t="s">
        <v>3</v>
      </c>
      <c r="DI587" t="s">
        <v>3</v>
      </c>
      <c r="DJ587" t="s">
        <v>3</v>
      </c>
      <c r="DK587" t="s">
        <v>3</v>
      </c>
      <c r="DL587" t="s">
        <v>3</v>
      </c>
      <c r="DM587" t="s">
        <v>3</v>
      </c>
      <c r="DN587">
        <v>0</v>
      </c>
      <c r="DO587">
        <v>0</v>
      </c>
      <c r="DP587">
        <v>1</v>
      </c>
      <c r="DQ587">
        <v>1</v>
      </c>
      <c r="DU587">
        <v>16987630</v>
      </c>
      <c r="DV587" t="s">
        <v>33</v>
      </c>
      <c r="DW587" t="s">
        <v>33</v>
      </c>
      <c r="DX587">
        <v>1</v>
      </c>
      <c r="DZ587" t="s">
        <v>3</v>
      </c>
      <c r="EA587" t="s">
        <v>3</v>
      </c>
      <c r="EB587" t="s">
        <v>3</v>
      </c>
      <c r="EC587" t="s">
        <v>3</v>
      </c>
      <c r="EE587">
        <v>1441815344</v>
      </c>
      <c r="EF587">
        <v>1</v>
      </c>
      <c r="EG587" t="s">
        <v>21</v>
      </c>
      <c r="EH587">
        <v>0</v>
      </c>
      <c r="EI587" t="s">
        <v>3</v>
      </c>
      <c r="EJ587">
        <v>4</v>
      </c>
      <c r="EK587">
        <v>0</v>
      </c>
      <c r="EL587" t="s">
        <v>22</v>
      </c>
      <c r="EM587" t="s">
        <v>23</v>
      </c>
      <c r="EO587" t="s">
        <v>3</v>
      </c>
      <c r="EQ587">
        <v>0</v>
      </c>
      <c r="ER587">
        <v>1877.39</v>
      </c>
      <c r="ES587">
        <v>24.92</v>
      </c>
      <c r="ET587">
        <v>0</v>
      </c>
      <c r="EU587">
        <v>0</v>
      </c>
      <c r="EV587">
        <v>1852.47</v>
      </c>
      <c r="EW587">
        <v>3</v>
      </c>
      <c r="EX587">
        <v>0</v>
      </c>
      <c r="EY587">
        <v>0</v>
      </c>
      <c r="FQ587">
        <v>0</v>
      </c>
      <c r="FR587">
        <f t="shared" si="415"/>
        <v>0</v>
      </c>
      <c r="FS587">
        <v>0</v>
      </c>
      <c r="FX587">
        <v>70</v>
      </c>
      <c r="FY587">
        <v>10</v>
      </c>
      <c r="GA587" t="s">
        <v>3</v>
      </c>
      <c r="GD587">
        <v>0</v>
      </c>
      <c r="GF587">
        <v>-1971998553</v>
      </c>
      <c r="GG587">
        <v>2</v>
      </c>
      <c r="GH587">
        <v>1</v>
      </c>
      <c r="GI587">
        <v>-2</v>
      </c>
      <c r="GJ587">
        <v>0</v>
      </c>
      <c r="GK587">
        <f>ROUND(R587*(R12)/100,2)</f>
        <v>0</v>
      </c>
      <c r="GL587">
        <f t="shared" si="416"/>
        <v>0</v>
      </c>
      <c r="GM587">
        <f t="shared" si="417"/>
        <v>10078.1</v>
      </c>
      <c r="GN587">
        <f t="shared" si="418"/>
        <v>0</v>
      </c>
      <c r="GO587">
        <f t="shared" si="419"/>
        <v>0</v>
      </c>
      <c r="GP587">
        <f t="shared" si="420"/>
        <v>10078.1</v>
      </c>
      <c r="GR587">
        <v>0</v>
      </c>
      <c r="GS587">
        <v>3</v>
      </c>
      <c r="GT587">
        <v>0</v>
      </c>
      <c r="GU587" t="s">
        <v>3</v>
      </c>
      <c r="GV587">
        <f t="shared" si="421"/>
        <v>0</v>
      </c>
      <c r="GW587">
        <v>1</v>
      </c>
      <c r="GX587">
        <f t="shared" si="422"/>
        <v>0</v>
      </c>
      <c r="HA587">
        <v>0</v>
      </c>
      <c r="HB587">
        <v>0</v>
      </c>
      <c r="HC587">
        <f t="shared" si="423"/>
        <v>0</v>
      </c>
      <c r="HE587" t="s">
        <v>3</v>
      </c>
      <c r="HF587" t="s">
        <v>3</v>
      </c>
      <c r="HM587" t="s">
        <v>3</v>
      </c>
      <c r="HN587" t="s">
        <v>3</v>
      </c>
      <c r="HO587" t="s">
        <v>3</v>
      </c>
      <c r="HP587" t="s">
        <v>3</v>
      </c>
      <c r="HQ587" t="s">
        <v>3</v>
      </c>
      <c r="IK587">
        <v>0</v>
      </c>
    </row>
    <row r="588" spans="1:245" x14ac:dyDescent="0.2">
      <c r="A588">
        <v>17</v>
      </c>
      <c r="B588">
        <v>1</v>
      </c>
      <c r="D588">
        <f>ROW(EtalonRes!A406)</f>
        <v>406</v>
      </c>
      <c r="E588" t="s">
        <v>475</v>
      </c>
      <c r="F588" t="s">
        <v>466</v>
      </c>
      <c r="G588" t="s">
        <v>467</v>
      </c>
      <c r="H588" t="s">
        <v>33</v>
      </c>
      <c r="I588">
        <v>35</v>
      </c>
      <c r="J588">
        <v>0</v>
      </c>
      <c r="K588">
        <v>35</v>
      </c>
      <c r="O588">
        <f t="shared" si="391"/>
        <v>24746.05</v>
      </c>
      <c r="P588">
        <f t="shared" si="392"/>
        <v>324.45</v>
      </c>
      <c r="Q588">
        <f t="shared" si="393"/>
        <v>0</v>
      </c>
      <c r="R588">
        <f t="shared" si="394"/>
        <v>0</v>
      </c>
      <c r="S588">
        <f t="shared" si="395"/>
        <v>24421.599999999999</v>
      </c>
      <c r="T588">
        <f t="shared" si="396"/>
        <v>0</v>
      </c>
      <c r="U588">
        <f t="shared" si="397"/>
        <v>39.549999999999997</v>
      </c>
      <c r="V588">
        <f t="shared" si="398"/>
        <v>0</v>
      </c>
      <c r="W588">
        <f t="shared" si="399"/>
        <v>0</v>
      </c>
      <c r="X588">
        <f t="shared" si="400"/>
        <v>17095.12</v>
      </c>
      <c r="Y588">
        <f t="shared" si="401"/>
        <v>2442.16</v>
      </c>
      <c r="AA588">
        <v>1470944657</v>
      </c>
      <c r="AB588">
        <f t="shared" si="402"/>
        <v>707.03</v>
      </c>
      <c r="AC588">
        <f>ROUND((ES588),6)</f>
        <v>9.27</v>
      </c>
      <c r="AD588">
        <f>ROUND((((ET588)-(EU588))+AE588),6)</f>
        <v>0</v>
      </c>
      <c r="AE588">
        <f>ROUND((EU588),6)</f>
        <v>0</v>
      </c>
      <c r="AF588">
        <f>ROUND((EV588),6)</f>
        <v>697.76</v>
      </c>
      <c r="AG588">
        <f t="shared" si="403"/>
        <v>0</v>
      </c>
      <c r="AH588">
        <f>(EW588)</f>
        <v>1.1299999999999999</v>
      </c>
      <c r="AI588">
        <f>(EX588)</f>
        <v>0</v>
      </c>
      <c r="AJ588">
        <f t="shared" si="404"/>
        <v>0</v>
      </c>
      <c r="AK588">
        <v>707.03</v>
      </c>
      <c r="AL588">
        <v>9.27</v>
      </c>
      <c r="AM588">
        <v>0</v>
      </c>
      <c r="AN588">
        <v>0</v>
      </c>
      <c r="AO588">
        <v>697.76</v>
      </c>
      <c r="AP588">
        <v>0</v>
      </c>
      <c r="AQ588">
        <v>1.1299999999999999</v>
      </c>
      <c r="AR588">
        <v>0</v>
      </c>
      <c r="AS588">
        <v>0</v>
      </c>
      <c r="AT588">
        <v>70</v>
      </c>
      <c r="AU588">
        <v>10</v>
      </c>
      <c r="AV588">
        <v>1</v>
      </c>
      <c r="AW588">
        <v>1</v>
      </c>
      <c r="AZ588">
        <v>1</v>
      </c>
      <c r="BA588">
        <v>1</v>
      </c>
      <c r="BB588">
        <v>1</v>
      </c>
      <c r="BC588">
        <v>1</v>
      </c>
      <c r="BD588" t="s">
        <v>3</v>
      </c>
      <c r="BE588" t="s">
        <v>3</v>
      </c>
      <c r="BF588" t="s">
        <v>3</v>
      </c>
      <c r="BG588" t="s">
        <v>3</v>
      </c>
      <c r="BH588">
        <v>0</v>
      </c>
      <c r="BI588">
        <v>4</v>
      </c>
      <c r="BJ588" t="s">
        <v>468</v>
      </c>
      <c r="BM588">
        <v>0</v>
      </c>
      <c r="BN588">
        <v>0</v>
      </c>
      <c r="BO588" t="s">
        <v>3</v>
      </c>
      <c r="BP588">
        <v>0</v>
      </c>
      <c r="BQ588">
        <v>1</v>
      </c>
      <c r="BR588">
        <v>0</v>
      </c>
      <c r="BS588">
        <v>1</v>
      </c>
      <c r="BT588">
        <v>1</v>
      </c>
      <c r="BU588">
        <v>1</v>
      </c>
      <c r="BV588">
        <v>1</v>
      </c>
      <c r="BW588">
        <v>1</v>
      </c>
      <c r="BX588">
        <v>1</v>
      </c>
      <c r="BY588" t="s">
        <v>3</v>
      </c>
      <c r="BZ588">
        <v>70</v>
      </c>
      <c r="CA588">
        <v>10</v>
      </c>
      <c r="CB588" t="s">
        <v>3</v>
      </c>
      <c r="CE588">
        <v>0</v>
      </c>
      <c r="CF588">
        <v>0</v>
      </c>
      <c r="CG588">
        <v>0</v>
      </c>
      <c r="CM588">
        <v>0</v>
      </c>
      <c r="CN588" t="s">
        <v>3</v>
      </c>
      <c r="CO588">
        <v>0</v>
      </c>
      <c r="CP588">
        <f t="shared" si="405"/>
        <v>24746.05</v>
      </c>
      <c r="CQ588">
        <f t="shared" si="406"/>
        <v>9.27</v>
      </c>
      <c r="CR588">
        <f>((((ET588)*BB588-(EU588)*BS588)+AE588*BS588)*AV588)</f>
        <v>0</v>
      </c>
      <c r="CS588">
        <f t="shared" si="407"/>
        <v>0</v>
      </c>
      <c r="CT588">
        <f t="shared" si="408"/>
        <v>697.76</v>
      </c>
      <c r="CU588">
        <f t="shared" si="409"/>
        <v>0</v>
      </c>
      <c r="CV588">
        <f t="shared" si="410"/>
        <v>1.1299999999999999</v>
      </c>
      <c r="CW588">
        <f t="shared" si="411"/>
        <v>0</v>
      </c>
      <c r="CX588">
        <f t="shared" si="412"/>
        <v>0</v>
      </c>
      <c r="CY588">
        <f t="shared" si="413"/>
        <v>17095.12</v>
      </c>
      <c r="CZ588">
        <f t="shared" si="414"/>
        <v>2442.16</v>
      </c>
      <c r="DC588" t="s">
        <v>3</v>
      </c>
      <c r="DD588" t="s">
        <v>3</v>
      </c>
      <c r="DE588" t="s">
        <v>3</v>
      </c>
      <c r="DF588" t="s">
        <v>3</v>
      </c>
      <c r="DG588" t="s">
        <v>3</v>
      </c>
      <c r="DH588" t="s">
        <v>3</v>
      </c>
      <c r="DI588" t="s">
        <v>3</v>
      </c>
      <c r="DJ588" t="s">
        <v>3</v>
      </c>
      <c r="DK588" t="s">
        <v>3</v>
      </c>
      <c r="DL588" t="s">
        <v>3</v>
      </c>
      <c r="DM588" t="s">
        <v>3</v>
      </c>
      <c r="DN588">
        <v>0</v>
      </c>
      <c r="DO588">
        <v>0</v>
      </c>
      <c r="DP588">
        <v>1</v>
      </c>
      <c r="DQ588">
        <v>1</v>
      </c>
      <c r="DU588">
        <v>16987630</v>
      </c>
      <c r="DV588" t="s">
        <v>33</v>
      </c>
      <c r="DW588" t="s">
        <v>33</v>
      </c>
      <c r="DX588">
        <v>1</v>
      </c>
      <c r="DZ588" t="s">
        <v>3</v>
      </c>
      <c r="EA588" t="s">
        <v>3</v>
      </c>
      <c r="EB588" t="s">
        <v>3</v>
      </c>
      <c r="EC588" t="s">
        <v>3</v>
      </c>
      <c r="EE588">
        <v>1441815344</v>
      </c>
      <c r="EF588">
        <v>1</v>
      </c>
      <c r="EG588" t="s">
        <v>21</v>
      </c>
      <c r="EH588">
        <v>0</v>
      </c>
      <c r="EI588" t="s">
        <v>3</v>
      </c>
      <c r="EJ588">
        <v>4</v>
      </c>
      <c r="EK588">
        <v>0</v>
      </c>
      <c r="EL588" t="s">
        <v>22</v>
      </c>
      <c r="EM588" t="s">
        <v>23</v>
      </c>
      <c r="EO588" t="s">
        <v>3</v>
      </c>
      <c r="EQ588">
        <v>0</v>
      </c>
      <c r="ER588">
        <v>707.03</v>
      </c>
      <c r="ES588">
        <v>9.27</v>
      </c>
      <c r="ET588">
        <v>0</v>
      </c>
      <c r="EU588">
        <v>0</v>
      </c>
      <c r="EV588">
        <v>697.76</v>
      </c>
      <c r="EW588">
        <v>1.1299999999999999</v>
      </c>
      <c r="EX588">
        <v>0</v>
      </c>
      <c r="EY588">
        <v>0</v>
      </c>
      <c r="FQ588">
        <v>0</v>
      </c>
      <c r="FR588">
        <f t="shared" si="415"/>
        <v>0</v>
      </c>
      <c r="FS588">
        <v>0</v>
      </c>
      <c r="FX588">
        <v>70</v>
      </c>
      <c r="FY588">
        <v>10</v>
      </c>
      <c r="GA588" t="s">
        <v>3</v>
      </c>
      <c r="GD588">
        <v>0</v>
      </c>
      <c r="GF588">
        <v>-1049753866</v>
      </c>
      <c r="GG588">
        <v>2</v>
      </c>
      <c r="GH588">
        <v>1</v>
      </c>
      <c r="GI588">
        <v>-2</v>
      </c>
      <c r="GJ588">
        <v>0</v>
      </c>
      <c r="GK588">
        <f>ROUND(R588*(R12)/100,2)</f>
        <v>0</v>
      </c>
      <c r="GL588">
        <f t="shared" si="416"/>
        <v>0</v>
      </c>
      <c r="GM588">
        <f t="shared" si="417"/>
        <v>44283.33</v>
      </c>
      <c r="GN588">
        <f t="shared" si="418"/>
        <v>0</v>
      </c>
      <c r="GO588">
        <f t="shared" si="419"/>
        <v>0</v>
      </c>
      <c r="GP588">
        <f t="shared" si="420"/>
        <v>44283.33</v>
      </c>
      <c r="GR588">
        <v>0</v>
      </c>
      <c r="GS588">
        <v>3</v>
      </c>
      <c r="GT588">
        <v>0</v>
      </c>
      <c r="GU588" t="s">
        <v>3</v>
      </c>
      <c r="GV588">
        <f t="shared" si="421"/>
        <v>0</v>
      </c>
      <c r="GW588">
        <v>1</v>
      </c>
      <c r="GX588">
        <f t="shared" si="422"/>
        <v>0</v>
      </c>
      <c r="HA588">
        <v>0</v>
      </c>
      <c r="HB588">
        <v>0</v>
      </c>
      <c r="HC588">
        <f t="shared" si="423"/>
        <v>0</v>
      </c>
      <c r="HE588" t="s">
        <v>3</v>
      </c>
      <c r="HF588" t="s">
        <v>3</v>
      </c>
      <c r="HM588" t="s">
        <v>3</v>
      </c>
      <c r="HN588" t="s">
        <v>3</v>
      </c>
      <c r="HO588" t="s">
        <v>3</v>
      </c>
      <c r="HP588" t="s">
        <v>3</v>
      </c>
      <c r="HQ588" t="s">
        <v>3</v>
      </c>
      <c r="IK588">
        <v>0</v>
      </c>
    </row>
    <row r="589" spans="1:245" x14ac:dyDescent="0.2">
      <c r="A589">
        <v>17</v>
      </c>
      <c r="B589">
        <v>1</v>
      </c>
      <c r="D589">
        <f>ROW(EtalonRes!A407)</f>
        <v>407</v>
      </c>
      <c r="E589" t="s">
        <v>3</v>
      </c>
      <c r="F589" t="s">
        <v>469</v>
      </c>
      <c r="G589" t="s">
        <v>470</v>
      </c>
      <c r="H589" t="s">
        <v>33</v>
      </c>
      <c r="I589">
        <v>35</v>
      </c>
      <c r="J589">
        <v>0</v>
      </c>
      <c r="K589">
        <v>35</v>
      </c>
      <c r="O589">
        <f t="shared" si="391"/>
        <v>2593.5</v>
      </c>
      <c r="P589">
        <f t="shared" si="392"/>
        <v>0</v>
      </c>
      <c r="Q589">
        <f t="shared" si="393"/>
        <v>0</v>
      </c>
      <c r="R589">
        <f t="shared" si="394"/>
        <v>0</v>
      </c>
      <c r="S589">
        <f t="shared" si="395"/>
        <v>2593.5</v>
      </c>
      <c r="T589">
        <f t="shared" si="396"/>
        <v>0</v>
      </c>
      <c r="U589">
        <f t="shared" si="397"/>
        <v>4.2</v>
      </c>
      <c r="V589">
        <f t="shared" si="398"/>
        <v>0</v>
      </c>
      <c r="W589">
        <f t="shared" si="399"/>
        <v>0</v>
      </c>
      <c r="X589">
        <f t="shared" si="400"/>
        <v>1815.45</v>
      </c>
      <c r="Y589">
        <f t="shared" si="401"/>
        <v>259.35000000000002</v>
      </c>
      <c r="AA589">
        <v>-1</v>
      </c>
      <c r="AB589">
        <f t="shared" si="402"/>
        <v>74.099999999999994</v>
      </c>
      <c r="AC589">
        <f>ROUND(((ES589*3)),6)</f>
        <v>0</v>
      </c>
      <c r="AD589">
        <f>ROUND(((((ET589*3))-((EU589*3)))+AE589),6)</f>
        <v>0</v>
      </c>
      <c r="AE589">
        <f>ROUND(((EU589*3)),6)</f>
        <v>0</v>
      </c>
      <c r="AF589">
        <f>ROUND(((EV589*3)),6)</f>
        <v>74.099999999999994</v>
      </c>
      <c r="AG589">
        <f t="shared" si="403"/>
        <v>0</v>
      </c>
      <c r="AH589">
        <f>((EW589*3))</f>
        <v>0.12</v>
      </c>
      <c r="AI589">
        <f>((EX589*3))</f>
        <v>0</v>
      </c>
      <c r="AJ589">
        <f t="shared" si="404"/>
        <v>0</v>
      </c>
      <c r="AK589">
        <v>24.7</v>
      </c>
      <c r="AL589">
        <v>0</v>
      </c>
      <c r="AM589">
        <v>0</v>
      </c>
      <c r="AN589">
        <v>0</v>
      </c>
      <c r="AO589">
        <v>24.7</v>
      </c>
      <c r="AP589">
        <v>0</v>
      </c>
      <c r="AQ589">
        <v>0.04</v>
      </c>
      <c r="AR589">
        <v>0</v>
      </c>
      <c r="AS589">
        <v>0</v>
      </c>
      <c r="AT589">
        <v>70</v>
      </c>
      <c r="AU589">
        <v>10</v>
      </c>
      <c r="AV589">
        <v>1</v>
      </c>
      <c r="AW589">
        <v>1</v>
      </c>
      <c r="AZ589">
        <v>1</v>
      </c>
      <c r="BA589">
        <v>1</v>
      </c>
      <c r="BB589">
        <v>1</v>
      </c>
      <c r="BC589">
        <v>1</v>
      </c>
      <c r="BD589" t="s">
        <v>3</v>
      </c>
      <c r="BE589" t="s">
        <v>3</v>
      </c>
      <c r="BF589" t="s">
        <v>3</v>
      </c>
      <c r="BG589" t="s">
        <v>3</v>
      </c>
      <c r="BH589">
        <v>0</v>
      </c>
      <c r="BI589">
        <v>4</v>
      </c>
      <c r="BJ589" t="s">
        <v>471</v>
      </c>
      <c r="BM589">
        <v>0</v>
      </c>
      <c r="BN589">
        <v>0</v>
      </c>
      <c r="BO589" t="s">
        <v>3</v>
      </c>
      <c r="BP589">
        <v>0</v>
      </c>
      <c r="BQ589">
        <v>1</v>
      </c>
      <c r="BR589">
        <v>0</v>
      </c>
      <c r="BS589">
        <v>1</v>
      </c>
      <c r="BT589">
        <v>1</v>
      </c>
      <c r="BU589">
        <v>1</v>
      </c>
      <c r="BV589">
        <v>1</v>
      </c>
      <c r="BW589">
        <v>1</v>
      </c>
      <c r="BX589">
        <v>1</v>
      </c>
      <c r="BY589" t="s">
        <v>3</v>
      </c>
      <c r="BZ589">
        <v>70</v>
      </c>
      <c r="CA589">
        <v>10</v>
      </c>
      <c r="CB589" t="s">
        <v>3</v>
      </c>
      <c r="CE589">
        <v>0</v>
      </c>
      <c r="CF589">
        <v>0</v>
      </c>
      <c r="CG589">
        <v>0</v>
      </c>
      <c r="CM589">
        <v>0</v>
      </c>
      <c r="CN589" t="s">
        <v>3</v>
      </c>
      <c r="CO589">
        <v>0</v>
      </c>
      <c r="CP589">
        <f t="shared" si="405"/>
        <v>2593.5</v>
      </c>
      <c r="CQ589">
        <f t="shared" si="406"/>
        <v>0</v>
      </c>
      <c r="CR589">
        <f>(((((ET589*3))*BB589-((EU589*3))*BS589)+AE589*BS589)*AV589)</f>
        <v>0</v>
      </c>
      <c r="CS589">
        <f t="shared" si="407"/>
        <v>0</v>
      </c>
      <c r="CT589">
        <f t="shared" si="408"/>
        <v>74.099999999999994</v>
      </c>
      <c r="CU589">
        <f t="shared" si="409"/>
        <v>0</v>
      </c>
      <c r="CV589">
        <f t="shared" si="410"/>
        <v>0.12</v>
      </c>
      <c r="CW589">
        <f t="shared" si="411"/>
        <v>0</v>
      </c>
      <c r="CX589">
        <f t="shared" si="412"/>
        <v>0</v>
      </c>
      <c r="CY589">
        <f t="shared" si="413"/>
        <v>1815.45</v>
      </c>
      <c r="CZ589">
        <f t="shared" si="414"/>
        <v>259.35000000000002</v>
      </c>
      <c r="DC589" t="s">
        <v>3</v>
      </c>
      <c r="DD589" t="s">
        <v>167</v>
      </c>
      <c r="DE589" t="s">
        <v>167</v>
      </c>
      <c r="DF589" t="s">
        <v>167</v>
      </c>
      <c r="DG589" t="s">
        <v>167</v>
      </c>
      <c r="DH589" t="s">
        <v>3</v>
      </c>
      <c r="DI589" t="s">
        <v>167</v>
      </c>
      <c r="DJ589" t="s">
        <v>167</v>
      </c>
      <c r="DK589" t="s">
        <v>3</v>
      </c>
      <c r="DL589" t="s">
        <v>3</v>
      </c>
      <c r="DM589" t="s">
        <v>3</v>
      </c>
      <c r="DN589">
        <v>0</v>
      </c>
      <c r="DO589">
        <v>0</v>
      </c>
      <c r="DP589">
        <v>1</v>
      </c>
      <c r="DQ589">
        <v>1</v>
      </c>
      <c r="DU589">
        <v>16987630</v>
      </c>
      <c r="DV589" t="s">
        <v>33</v>
      </c>
      <c r="DW589" t="s">
        <v>33</v>
      </c>
      <c r="DX589">
        <v>1</v>
      </c>
      <c r="DZ589" t="s">
        <v>3</v>
      </c>
      <c r="EA589" t="s">
        <v>3</v>
      </c>
      <c r="EB589" t="s">
        <v>3</v>
      </c>
      <c r="EC589" t="s">
        <v>3</v>
      </c>
      <c r="EE589">
        <v>1441815344</v>
      </c>
      <c r="EF589">
        <v>1</v>
      </c>
      <c r="EG589" t="s">
        <v>21</v>
      </c>
      <c r="EH589">
        <v>0</v>
      </c>
      <c r="EI589" t="s">
        <v>3</v>
      </c>
      <c r="EJ589">
        <v>4</v>
      </c>
      <c r="EK589">
        <v>0</v>
      </c>
      <c r="EL589" t="s">
        <v>22</v>
      </c>
      <c r="EM589" t="s">
        <v>23</v>
      </c>
      <c r="EO589" t="s">
        <v>3</v>
      </c>
      <c r="EQ589">
        <v>1024</v>
      </c>
      <c r="ER589">
        <v>24.7</v>
      </c>
      <c r="ES589">
        <v>0</v>
      </c>
      <c r="ET589">
        <v>0</v>
      </c>
      <c r="EU589">
        <v>0</v>
      </c>
      <c r="EV589">
        <v>24.7</v>
      </c>
      <c r="EW589">
        <v>0.04</v>
      </c>
      <c r="EX589">
        <v>0</v>
      </c>
      <c r="EY589">
        <v>0</v>
      </c>
      <c r="FQ589">
        <v>0</v>
      </c>
      <c r="FR589">
        <f t="shared" si="415"/>
        <v>0</v>
      </c>
      <c r="FS589">
        <v>0</v>
      </c>
      <c r="FX589">
        <v>70</v>
      </c>
      <c r="FY589">
        <v>10</v>
      </c>
      <c r="GA589" t="s">
        <v>3</v>
      </c>
      <c r="GD589">
        <v>0</v>
      </c>
      <c r="GF589">
        <v>1394787006</v>
      </c>
      <c r="GG589">
        <v>2</v>
      </c>
      <c r="GH589">
        <v>1</v>
      </c>
      <c r="GI589">
        <v>-2</v>
      </c>
      <c r="GJ589">
        <v>0</v>
      </c>
      <c r="GK589">
        <f>ROUND(R589*(R12)/100,2)</f>
        <v>0</v>
      </c>
      <c r="GL589">
        <f t="shared" si="416"/>
        <v>0</v>
      </c>
      <c r="GM589">
        <f t="shared" si="417"/>
        <v>4668.3</v>
      </c>
      <c r="GN589">
        <f t="shared" si="418"/>
        <v>0</v>
      </c>
      <c r="GO589">
        <f t="shared" si="419"/>
        <v>0</v>
      </c>
      <c r="GP589">
        <f t="shared" si="420"/>
        <v>4668.3</v>
      </c>
      <c r="GR589">
        <v>0</v>
      </c>
      <c r="GS589">
        <v>3</v>
      </c>
      <c r="GT589">
        <v>0</v>
      </c>
      <c r="GU589" t="s">
        <v>3</v>
      </c>
      <c r="GV589">
        <f t="shared" si="421"/>
        <v>0</v>
      </c>
      <c r="GW589">
        <v>1</v>
      </c>
      <c r="GX589">
        <f t="shared" si="422"/>
        <v>0</v>
      </c>
      <c r="HA589">
        <v>0</v>
      </c>
      <c r="HB589">
        <v>0</v>
      </c>
      <c r="HC589">
        <f t="shared" si="423"/>
        <v>0</v>
      </c>
      <c r="HE589" t="s">
        <v>3</v>
      </c>
      <c r="HF589" t="s">
        <v>3</v>
      </c>
      <c r="HM589" t="s">
        <v>3</v>
      </c>
      <c r="HN589" t="s">
        <v>3</v>
      </c>
      <c r="HO589" t="s">
        <v>3</v>
      </c>
      <c r="HP589" t="s">
        <v>3</v>
      </c>
      <c r="HQ589" t="s">
        <v>3</v>
      </c>
      <c r="IK589">
        <v>0</v>
      </c>
    </row>
    <row r="590" spans="1:245" x14ac:dyDescent="0.2">
      <c r="A590">
        <v>17</v>
      </c>
      <c r="B590">
        <v>1</v>
      </c>
      <c r="D590">
        <f>ROW(EtalonRes!A410)</f>
        <v>410</v>
      </c>
      <c r="E590" t="s">
        <v>3</v>
      </c>
      <c r="F590" t="s">
        <v>448</v>
      </c>
      <c r="G590" t="s">
        <v>449</v>
      </c>
      <c r="H590" t="s">
        <v>33</v>
      </c>
      <c r="I590">
        <v>1</v>
      </c>
      <c r="J590">
        <v>0</v>
      </c>
      <c r="K590">
        <v>1</v>
      </c>
      <c r="O590">
        <f t="shared" si="391"/>
        <v>1113.8399999999999</v>
      </c>
      <c r="P590">
        <f t="shared" si="392"/>
        <v>2.37</v>
      </c>
      <c r="Q590">
        <f t="shared" si="393"/>
        <v>0</v>
      </c>
      <c r="R590">
        <f t="shared" si="394"/>
        <v>0</v>
      </c>
      <c r="S590">
        <f t="shared" si="395"/>
        <v>1111.47</v>
      </c>
      <c r="T590">
        <f t="shared" si="396"/>
        <v>0</v>
      </c>
      <c r="U590">
        <f t="shared" si="397"/>
        <v>1.7999999999999998</v>
      </c>
      <c r="V590">
        <f t="shared" si="398"/>
        <v>0</v>
      </c>
      <c r="W590">
        <f t="shared" si="399"/>
        <v>0</v>
      </c>
      <c r="X590">
        <f t="shared" si="400"/>
        <v>778.03</v>
      </c>
      <c r="Y590">
        <f t="shared" si="401"/>
        <v>111.15</v>
      </c>
      <c r="AA590">
        <v>-1</v>
      </c>
      <c r="AB590">
        <f t="shared" si="402"/>
        <v>1113.8399999999999</v>
      </c>
      <c r="AC590">
        <f>ROUND(((ES590*3)),6)</f>
        <v>2.37</v>
      </c>
      <c r="AD590">
        <f>ROUND(((((ET590*3))-((EU590*3)))+AE590),6)</f>
        <v>0</v>
      </c>
      <c r="AE590">
        <f>ROUND(((EU590*3)),6)</f>
        <v>0</v>
      </c>
      <c r="AF590">
        <f>ROUND(((EV590*3)),6)</f>
        <v>1111.47</v>
      </c>
      <c r="AG590">
        <f t="shared" si="403"/>
        <v>0</v>
      </c>
      <c r="AH590">
        <f>((EW590*3))</f>
        <v>1.7999999999999998</v>
      </c>
      <c r="AI590">
        <f>((EX590*3))</f>
        <v>0</v>
      </c>
      <c r="AJ590">
        <f t="shared" si="404"/>
        <v>0</v>
      </c>
      <c r="AK590">
        <v>371.28</v>
      </c>
      <c r="AL590">
        <v>0.79</v>
      </c>
      <c r="AM590">
        <v>0</v>
      </c>
      <c r="AN590">
        <v>0</v>
      </c>
      <c r="AO590">
        <v>370.49</v>
      </c>
      <c r="AP590">
        <v>0</v>
      </c>
      <c r="AQ590">
        <v>0.6</v>
      </c>
      <c r="AR590">
        <v>0</v>
      </c>
      <c r="AS590">
        <v>0</v>
      </c>
      <c r="AT590">
        <v>70</v>
      </c>
      <c r="AU590">
        <v>10</v>
      </c>
      <c r="AV590">
        <v>1</v>
      </c>
      <c r="AW590">
        <v>1</v>
      </c>
      <c r="AZ590">
        <v>1</v>
      </c>
      <c r="BA590">
        <v>1</v>
      </c>
      <c r="BB590">
        <v>1</v>
      </c>
      <c r="BC590">
        <v>1</v>
      </c>
      <c r="BD590" t="s">
        <v>3</v>
      </c>
      <c r="BE590" t="s">
        <v>3</v>
      </c>
      <c r="BF590" t="s">
        <v>3</v>
      </c>
      <c r="BG590" t="s">
        <v>3</v>
      </c>
      <c r="BH590">
        <v>0</v>
      </c>
      <c r="BI590">
        <v>4</v>
      </c>
      <c r="BJ590" t="s">
        <v>450</v>
      </c>
      <c r="BM590">
        <v>0</v>
      </c>
      <c r="BN590">
        <v>0</v>
      </c>
      <c r="BO590" t="s">
        <v>3</v>
      </c>
      <c r="BP590">
        <v>0</v>
      </c>
      <c r="BQ590">
        <v>1</v>
      </c>
      <c r="BR590">
        <v>0</v>
      </c>
      <c r="BS590">
        <v>1</v>
      </c>
      <c r="BT590">
        <v>1</v>
      </c>
      <c r="BU590">
        <v>1</v>
      </c>
      <c r="BV590">
        <v>1</v>
      </c>
      <c r="BW590">
        <v>1</v>
      </c>
      <c r="BX590">
        <v>1</v>
      </c>
      <c r="BY590" t="s">
        <v>3</v>
      </c>
      <c r="BZ590">
        <v>70</v>
      </c>
      <c r="CA590">
        <v>10</v>
      </c>
      <c r="CB590" t="s">
        <v>3</v>
      </c>
      <c r="CE590">
        <v>0</v>
      </c>
      <c r="CF590">
        <v>0</v>
      </c>
      <c r="CG590">
        <v>0</v>
      </c>
      <c r="CM590">
        <v>0</v>
      </c>
      <c r="CN590" t="s">
        <v>3</v>
      </c>
      <c r="CO590">
        <v>0</v>
      </c>
      <c r="CP590">
        <f t="shared" si="405"/>
        <v>1113.8399999999999</v>
      </c>
      <c r="CQ590">
        <f t="shared" si="406"/>
        <v>2.37</v>
      </c>
      <c r="CR590">
        <f>(((((ET590*3))*BB590-((EU590*3))*BS590)+AE590*BS590)*AV590)</f>
        <v>0</v>
      </c>
      <c r="CS590">
        <f t="shared" si="407"/>
        <v>0</v>
      </c>
      <c r="CT590">
        <f t="shared" si="408"/>
        <v>1111.47</v>
      </c>
      <c r="CU590">
        <f t="shared" si="409"/>
        <v>0</v>
      </c>
      <c r="CV590">
        <f t="shared" si="410"/>
        <v>1.7999999999999998</v>
      </c>
      <c r="CW590">
        <f t="shared" si="411"/>
        <v>0</v>
      </c>
      <c r="CX590">
        <f t="shared" si="412"/>
        <v>0</v>
      </c>
      <c r="CY590">
        <f t="shared" si="413"/>
        <v>778.02900000000011</v>
      </c>
      <c r="CZ590">
        <f t="shared" si="414"/>
        <v>111.14700000000001</v>
      </c>
      <c r="DC590" t="s">
        <v>3</v>
      </c>
      <c r="DD590" t="s">
        <v>167</v>
      </c>
      <c r="DE590" t="s">
        <v>167</v>
      </c>
      <c r="DF590" t="s">
        <v>167</v>
      </c>
      <c r="DG590" t="s">
        <v>167</v>
      </c>
      <c r="DH590" t="s">
        <v>3</v>
      </c>
      <c r="DI590" t="s">
        <v>167</v>
      </c>
      <c r="DJ590" t="s">
        <v>167</v>
      </c>
      <c r="DK590" t="s">
        <v>3</v>
      </c>
      <c r="DL590" t="s">
        <v>3</v>
      </c>
      <c r="DM590" t="s">
        <v>3</v>
      </c>
      <c r="DN590">
        <v>0</v>
      </c>
      <c r="DO590">
        <v>0</v>
      </c>
      <c r="DP590">
        <v>1</v>
      </c>
      <c r="DQ590">
        <v>1</v>
      </c>
      <c r="DU590">
        <v>16987630</v>
      </c>
      <c r="DV590" t="s">
        <v>33</v>
      </c>
      <c r="DW590" t="s">
        <v>33</v>
      </c>
      <c r="DX590">
        <v>1</v>
      </c>
      <c r="DZ590" t="s">
        <v>3</v>
      </c>
      <c r="EA590" t="s">
        <v>3</v>
      </c>
      <c r="EB590" t="s">
        <v>3</v>
      </c>
      <c r="EC590" t="s">
        <v>3</v>
      </c>
      <c r="EE590">
        <v>1441815344</v>
      </c>
      <c r="EF590">
        <v>1</v>
      </c>
      <c r="EG590" t="s">
        <v>21</v>
      </c>
      <c r="EH590">
        <v>0</v>
      </c>
      <c r="EI590" t="s">
        <v>3</v>
      </c>
      <c r="EJ590">
        <v>4</v>
      </c>
      <c r="EK590">
        <v>0</v>
      </c>
      <c r="EL590" t="s">
        <v>22</v>
      </c>
      <c r="EM590" t="s">
        <v>23</v>
      </c>
      <c r="EO590" t="s">
        <v>3</v>
      </c>
      <c r="EQ590">
        <v>1024</v>
      </c>
      <c r="ER590">
        <v>371.28</v>
      </c>
      <c r="ES590">
        <v>0.79</v>
      </c>
      <c r="ET590">
        <v>0</v>
      </c>
      <c r="EU590">
        <v>0</v>
      </c>
      <c r="EV590">
        <v>370.49</v>
      </c>
      <c r="EW590">
        <v>0.6</v>
      </c>
      <c r="EX590">
        <v>0</v>
      </c>
      <c r="EY590">
        <v>0</v>
      </c>
      <c r="FQ590">
        <v>0</v>
      </c>
      <c r="FR590">
        <f t="shared" si="415"/>
        <v>0</v>
      </c>
      <c r="FS590">
        <v>0</v>
      </c>
      <c r="FX590">
        <v>70</v>
      </c>
      <c r="FY590">
        <v>10</v>
      </c>
      <c r="GA590" t="s">
        <v>3</v>
      </c>
      <c r="GD590">
        <v>0</v>
      </c>
      <c r="GF590">
        <v>-146745639</v>
      </c>
      <c r="GG590">
        <v>2</v>
      </c>
      <c r="GH590">
        <v>1</v>
      </c>
      <c r="GI590">
        <v>-2</v>
      </c>
      <c r="GJ590">
        <v>0</v>
      </c>
      <c r="GK590">
        <f>ROUND(R590*(R12)/100,2)</f>
        <v>0</v>
      </c>
      <c r="GL590">
        <f t="shared" si="416"/>
        <v>0</v>
      </c>
      <c r="GM590">
        <f t="shared" si="417"/>
        <v>2003.02</v>
      </c>
      <c r="GN590">
        <f t="shared" si="418"/>
        <v>0</v>
      </c>
      <c r="GO590">
        <f t="shared" si="419"/>
        <v>0</v>
      </c>
      <c r="GP590">
        <f t="shared" si="420"/>
        <v>2003.02</v>
      </c>
      <c r="GR590">
        <v>0</v>
      </c>
      <c r="GS590">
        <v>3</v>
      </c>
      <c r="GT590">
        <v>0</v>
      </c>
      <c r="GU590" t="s">
        <v>3</v>
      </c>
      <c r="GV590">
        <f t="shared" si="421"/>
        <v>0</v>
      </c>
      <c r="GW590">
        <v>1</v>
      </c>
      <c r="GX590">
        <f t="shared" si="422"/>
        <v>0</v>
      </c>
      <c r="HA590">
        <v>0</v>
      </c>
      <c r="HB590">
        <v>0</v>
      </c>
      <c r="HC590">
        <f t="shared" si="423"/>
        <v>0</v>
      </c>
      <c r="HE590" t="s">
        <v>3</v>
      </c>
      <c r="HF590" t="s">
        <v>3</v>
      </c>
      <c r="HM590" t="s">
        <v>3</v>
      </c>
      <c r="HN590" t="s">
        <v>3</v>
      </c>
      <c r="HO590" t="s">
        <v>3</v>
      </c>
      <c r="HP590" t="s">
        <v>3</v>
      </c>
      <c r="HQ590" t="s">
        <v>3</v>
      </c>
      <c r="IK590">
        <v>0</v>
      </c>
    </row>
    <row r="591" spans="1:245" x14ac:dyDescent="0.2">
      <c r="A591">
        <v>17</v>
      </c>
      <c r="B591">
        <v>1</v>
      </c>
      <c r="D591">
        <f>ROW(EtalonRes!A415)</f>
        <v>415</v>
      </c>
      <c r="E591" t="s">
        <v>476</v>
      </c>
      <c r="F591" t="s">
        <v>445</v>
      </c>
      <c r="G591" t="s">
        <v>446</v>
      </c>
      <c r="H591" t="s">
        <v>33</v>
      </c>
      <c r="I591">
        <v>1</v>
      </c>
      <c r="J591">
        <v>0</v>
      </c>
      <c r="K591">
        <v>1</v>
      </c>
      <c r="O591">
        <f t="shared" si="391"/>
        <v>11268.96</v>
      </c>
      <c r="P591">
        <f t="shared" si="392"/>
        <v>154.13999999999999</v>
      </c>
      <c r="Q591">
        <f t="shared" si="393"/>
        <v>0</v>
      </c>
      <c r="R591">
        <f t="shared" si="394"/>
        <v>0</v>
      </c>
      <c r="S591">
        <f t="shared" si="395"/>
        <v>11114.82</v>
      </c>
      <c r="T591">
        <f t="shared" si="396"/>
        <v>0</v>
      </c>
      <c r="U591">
        <f t="shared" si="397"/>
        <v>18</v>
      </c>
      <c r="V591">
        <f t="shared" si="398"/>
        <v>0</v>
      </c>
      <c r="W591">
        <f t="shared" si="399"/>
        <v>0</v>
      </c>
      <c r="X591">
        <f t="shared" si="400"/>
        <v>7780.37</v>
      </c>
      <c r="Y591">
        <f t="shared" si="401"/>
        <v>1111.48</v>
      </c>
      <c r="AA591">
        <v>1470944657</v>
      </c>
      <c r="AB591">
        <f t="shared" si="402"/>
        <v>11268.96</v>
      </c>
      <c r="AC591">
        <f>ROUND((ES591),6)</f>
        <v>154.13999999999999</v>
      </c>
      <c r="AD591">
        <f>ROUND((((ET591)-(EU591))+AE591),6)</f>
        <v>0</v>
      </c>
      <c r="AE591">
        <f>ROUND((EU591),6)</f>
        <v>0</v>
      </c>
      <c r="AF591">
        <f>ROUND((EV591),6)</f>
        <v>11114.82</v>
      </c>
      <c r="AG591">
        <f t="shared" si="403"/>
        <v>0</v>
      </c>
      <c r="AH591">
        <f>(EW591)</f>
        <v>18</v>
      </c>
      <c r="AI591">
        <f>(EX591)</f>
        <v>0</v>
      </c>
      <c r="AJ591">
        <f t="shared" si="404"/>
        <v>0</v>
      </c>
      <c r="AK591">
        <v>11268.96</v>
      </c>
      <c r="AL591">
        <v>154.13999999999999</v>
      </c>
      <c r="AM591">
        <v>0</v>
      </c>
      <c r="AN591">
        <v>0</v>
      </c>
      <c r="AO591">
        <v>11114.82</v>
      </c>
      <c r="AP591">
        <v>0</v>
      </c>
      <c r="AQ591">
        <v>18</v>
      </c>
      <c r="AR591">
        <v>0</v>
      </c>
      <c r="AS591">
        <v>0</v>
      </c>
      <c r="AT591">
        <v>70</v>
      </c>
      <c r="AU591">
        <v>10</v>
      </c>
      <c r="AV591">
        <v>1</v>
      </c>
      <c r="AW591">
        <v>1</v>
      </c>
      <c r="AZ591">
        <v>1</v>
      </c>
      <c r="BA591">
        <v>1</v>
      </c>
      <c r="BB591">
        <v>1</v>
      </c>
      <c r="BC591">
        <v>1</v>
      </c>
      <c r="BD591" t="s">
        <v>3</v>
      </c>
      <c r="BE591" t="s">
        <v>3</v>
      </c>
      <c r="BF591" t="s">
        <v>3</v>
      </c>
      <c r="BG591" t="s">
        <v>3</v>
      </c>
      <c r="BH591">
        <v>0</v>
      </c>
      <c r="BI591">
        <v>4</v>
      </c>
      <c r="BJ591" t="s">
        <v>447</v>
      </c>
      <c r="BM591">
        <v>0</v>
      </c>
      <c r="BN591">
        <v>0</v>
      </c>
      <c r="BO591" t="s">
        <v>3</v>
      </c>
      <c r="BP591">
        <v>0</v>
      </c>
      <c r="BQ591">
        <v>1</v>
      </c>
      <c r="BR591">
        <v>0</v>
      </c>
      <c r="BS591">
        <v>1</v>
      </c>
      <c r="BT591">
        <v>1</v>
      </c>
      <c r="BU591">
        <v>1</v>
      </c>
      <c r="BV591">
        <v>1</v>
      </c>
      <c r="BW591">
        <v>1</v>
      </c>
      <c r="BX591">
        <v>1</v>
      </c>
      <c r="BY591" t="s">
        <v>3</v>
      </c>
      <c r="BZ591">
        <v>70</v>
      </c>
      <c r="CA591">
        <v>10</v>
      </c>
      <c r="CB591" t="s">
        <v>3</v>
      </c>
      <c r="CE591">
        <v>0</v>
      </c>
      <c r="CF591">
        <v>0</v>
      </c>
      <c r="CG591">
        <v>0</v>
      </c>
      <c r="CM591">
        <v>0</v>
      </c>
      <c r="CN591" t="s">
        <v>3</v>
      </c>
      <c r="CO591">
        <v>0</v>
      </c>
      <c r="CP591">
        <f t="shared" si="405"/>
        <v>11268.96</v>
      </c>
      <c r="CQ591">
        <f t="shared" si="406"/>
        <v>154.13999999999999</v>
      </c>
      <c r="CR591">
        <f>((((ET591)*BB591-(EU591)*BS591)+AE591*BS591)*AV591)</f>
        <v>0</v>
      </c>
      <c r="CS591">
        <f t="shared" si="407"/>
        <v>0</v>
      </c>
      <c r="CT591">
        <f t="shared" si="408"/>
        <v>11114.82</v>
      </c>
      <c r="CU591">
        <f t="shared" si="409"/>
        <v>0</v>
      </c>
      <c r="CV591">
        <f t="shared" si="410"/>
        <v>18</v>
      </c>
      <c r="CW591">
        <f t="shared" si="411"/>
        <v>0</v>
      </c>
      <c r="CX591">
        <f t="shared" si="412"/>
        <v>0</v>
      </c>
      <c r="CY591">
        <f t="shared" si="413"/>
        <v>7780.3739999999998</v>
      </c>
      <c r="CZ591">
        <f t="shared" si="414"/>
        <v>1111.482</v>
      </c>
      <c r="DC591" t="s">
        <v>3</v>
      </c>
      <c r="DD591" t="s">
        <v>3</v>
      </c>
      <c r="DE591" t="s">
        <v>3</v>
      </c>
      <c r="DF591" t="s">
        <v>3</v>
      </c>
      <c r="DG591" t="s">
        <v>3</v>
      </c>
      <c r="DH591" t="s">
        <v>3</v>
      </c>
      <c r="DI591" t="s">
        <v>3</v>
      </c>
      <c r="DJ591" t="s">
        <v>3</v>
      </c>
      <c r="DK591" t="s">
        <v>3</v>
      </c>
      <c r="DL591" t="s">
        <v>3</v>
      </c>
      <c r="DM591" t="s">
        <v>3</v>
      </c>
      <c r="DN591">
        <v>0</v>
      </c>
      <c r="DO591">
        <v>0</v>
      </c>
      <c r="DP591">
        <v>1</v>
      </c>
      <c r="DQ591">
        <v>1</v>
      </c>
      <c r="DU591">
        <v>16987630</v>
      </c>
      <c r="DV591" t="s">
        <v>33</v>
      </c>
      <c r="DW591" t="s">
        <v>33</v>
      </c>
      <c r="DX591">
        <v>1</v>
      </c>
      <c r="DZ591" t="s">
        <v>3</v>
      </c>
      <c r="EA591" t="s">
        <v>3</v>
      </c>
      <c r="EB591" t="s">
        <v>3</v>
      </c>
      <c r="EC591" t="s">
        <v>3</v>
      </c>
      <c r="EE591">
        <v>1441815344</v>
      </c>
      <c r="EF591">
        <v>1</v>
      </c>
      <c r="EG591" t="s">
        <v>21</v>
      </c>
      <c r="EH591">
        <v>0</v>
      </c>
      <c r="EI591" t="s">
        <v>3</v>
      </c>
      <c r="EJ591">
        <v>4</v>
      </c>
      <c r="EK591">
        <v>0</v>
      </c>
      <c r="EL591" t="s">
        <v>22</v>
      </c>
      <c r="EM591" t="s">
        <v>23</v>
      </c>
      <c r="EO591" t="s">
        <v>3</v>
      </c>
      <c r="EQ591">
        <v>0</v>
      </c>
      <c r="ER591">
        <v>11268.96</v>
      </c>
      <c r="ES591">
        <v>154.13999999999999</v>
      </c>
      <c r="ET591">
        <v>0</v>
      </c>
      <c r="EU591">
        <v>0</v>
      </c>
      <c r="EV591">
        <v>11114.82</v>
      </c>
      <c r="EW591">
        <v>18</v>
      </c>
      <c r="EX591">
        <v>0</v>
      </c>
      <c r="EY591">
        <v>0</v>
      </c>
      <c r="FQ591">
        <v>0</v>
      </c>
      <c r="FR591">
        <f t="shared" si="415"/>
        <v>0</v>
      </c>
      <c r="FS591">
        <v>0</v>
      </c>
      <c r="FX591">
        <v>70</v>
      </c>
      <c r="FY591">
        <v>10</v>
      </c>
      <c r="GA591" t="s">
        <v>3</v>
      </c>
      <c r="GD591">
        <v>0</v>
      </c>
      <c r="GF591">
        <v>314340866</v>
      </c>
      <c r="GG591">
        <v>2</v>
      </c>
      <c r="GH591">
        <v>1</v>
      </c>
      <c r="GI591">
        <v>-2</v>
      </c>
      <c r="GJ591">
        <v>0</v>
      </c>
      <c r="GK591">
        <f>ROUND(R591*(R12)/100,2)</f>
        <v>0</v>
      </c>
      <c r="GL591">
        <f t="shared" si="416"/>
        <v>0</v>
      </c>
      <c r="GM591">
        <f t="shared" si="417"/>
        <v>20160.810000000001</v>
      </c>
      <c r="GN591">
        <f t="shared" si="418"/>
        <v>0</v>
      </c>
      <c r="GO591">
        <f t="shared" si="419"/>
        <v>0</v>
      </c>
      <c r="GP591">
        <f t="shared" si="420"/>
        <v>20160.810000000001</v>
      </c>
      <c r="GR591">
        <v>0</v>
      </c>
      <c r="GS591">
        <v>3</v>
      </c>
      <c r="GT591">
        <v>0</v>
      </c>
      <c r="GU591" t="s">
        <v>3</v>
      </c>
      <c r="GV591">
        <f t="shared" si="421"/>
        <v>0</v>
      </c>
      <c r="GW591">
        <v>1</v>
      </c>
      <c r="GX591">
        <f t="shared" si="422"/>
        <v>0</v>
      </c>
      <c r="HA591">
        <v>0</v>
      </c>
      <c r="HB591">
        <v>0</v>
      </c>
      <c r="HC591">
        <f t="shared" si="423"/>
        <v>0</v>
      </c>
      <c r="HE591" t="s">
        <v>3</v>
      </c>
      <c r="HF591" t="s">
        <v>3</v>
      </c>
      <c r="HM591" t="s">
        <v>3</v>
      </c>
      <c r="HN591" t="s">
        <v>3</v>
      </c>
      <c r="HO591" t="s">
        <v>3</v>
      </c>
      <c r="HP591" t="s">
        <v>3</v>
      </c>
      <c r="HQ591" t="s">
        <v>3</v>
      </c>
      <c r="IK591">
        <v>0</v>
      </c>
    </row>
    <row r="592" spans="1:245" x14ac:dyDescent="0.2">
      <c r="A592">
        <v>17</v>
      </c>
      <c r="B592">
        <v>1</v>
      </c>
      <c r="D592">
        <f>ROW(EtalonRes!A417)</f>
        <v>417</v>
      </c>
      <c r="E592" t="s">
        <v>3</v>
      </c>
      <c r="F592" t="s">
        <v>451</v>
      </c>
      <c r="G592" t="s">
        <v>452</v>
      </c>
      <c r="H592" t="s">
        <v>33</v>
      </c>
      <c r="I592">
        <v>3</v>
      </c>
      <c r="J592">
        <v>0</v>
      </c>
      <c r="K592">
        <v>3</v>
      </c>
      <c r="O592">
        <f t="shared" si="391"/>
        <v>222.39</v>
      </c>
      <c r="P592">
        <f t="shared" si="392"/>
        <v>0.09</v>
      </c>
      <c r="Q592">
        <f t="shared" si="393"/>
        <v>0</v>
      </c>
      <c r="R592">
        <f t="shared" si="394"/>
        <v>0</v>
      </c>
      <c r="S592">
        <f t="shared" si="395"/>
        <v>222.3</v>
      </c>
      <c r="T592">
        <f t="shared" si="396"/>
        <v>0</v>
      </c>
      <c r="U592">
        <f t="shared" si="397"/>
        <v>0.36</v>
      </c>
      <c r="V592">
        <f t="shared" si="398"/>
        <v>0</v>
      </c>
      <c r="W592">
        <f t="shared" si="399"/>
        <v>0</v>
      </c>
      <c r="X592">
        <f t="shared" si="400"/>
        <v>155.61000000000001</v>
      </c>
      <c r="Y592">
        <f t="shared" si="401"/>
        <v>22.23</v>
      </c>
      <c r="AA592">
        <v>-1</v>
      </c>
      <c r="AB592">
        <f t="shared" si="402"/>
        <v>74.13</v>
      </c>
      <c r="AC592">
        <f>ROUND(((ES592*3)),6)</f>
        <v>0.03</v>
      </c>
      <c r="AD592">
        <f>ROUND(((((ET592*3))-((EU592*3)))+AE592),6)</f>
        <v>0</v>
      </c>
      <c r="AE592">
        <f>ROUND(((EU592*3)),6)</f>
        <v>0</v>
      </c>
      <c r="AF592">
        <f>ROUND(((EV592*3)),6)</f>
        <v>74.099999999999994</v>
      </c>
      <c r="AG592">
        <f t="shared" si="403"/>
        <v>0</v>
      </c>
      <c r="AH592">
        <f>((EW592*3))</f>
        <v>0.12</v>
      </c>
      <c r="AI592">
        <f>((EX592*3))</f>
        <v>0</v>
      </c>
      <c r="AJ592">
        <f t="shared" si="404"/>
        <v>0</v>
      </c>
      <c r="AK592">
        <v>24.71</v>
      </c>
      <c r="AL592">
        <v>0.01</v>
      </c>
      <c r="AM592">
        <v>0</v>
      </c>
      <c r="AN592">
        <v>0</v>
      </c>
      <c r="AO592">
        <v>24.7</v>
      </c>
      <c r="AP592">
        <v>0</v>
      </c>
      <c r="AQ592">
        <v>0.04</v>
      </c>
      <c r="AR592">
        <v>0</v>
      </c>
      <c r="AS592">
        <v>0</v>
      </c>
      <c r="AT592">
        <v>70</v>
      </c>
      <c r="AU592">
        <v>10</v>
      </c>
      <c r="AV592">
        <v>1</v>
      </c>
      <c r="AW592">
        <v>1</v>
      </c>
      <c r="AZ592">
        <v>1</v>
      </c>
      <c r="BA592">
        <v>1</v>
      </c>
      <c r="BB592">
        <v>1</v>
      </c>
      <c r="BC592">
        <v>1</v>
      </c>
      <c r="BD592" t="s">
        <v>3</v>
      </c>
      <c r="BE592" t="s">
        <v>3</v>
      </c>
      <c r="BF592" t="s">
        <v>3</v>
      </c>
      <c r="BG592" t="s">
        <v>3</v>
      </c>
      <c r="BH592">
        <v>0</v>
      </c>
      <c r="BI592">
        <v>4</v>
      </c>
      <c r="BJ592" t="s">
        <v>453</v>
      </c>
      <c r="BM592">
        <v>0</v>
      </c>
      <c r="BN592">
        <v>0</v>
      </c>
      <c r="BO592" t="s">
        <v>3</v>
      </c>
      <c r="BP592">
        <v>0</v>
      </c>
      <c r="BQ592">
        <v>1</v>
      </c>
      <c r="BR592">
        <v>0</v>
      </c>
      <c r="BS592">
        <v>1</v>
      </c>
      <c r="BT592">
        <v>1</v>
      </c>
      <c r="BU592">
        <v>1</v>
      </c>
      <c r="BV592">
        <v>1</v>
      </c>
      <c r="BW592">
        <v>1</v>
      </c>
      <c r="BX592">
        <v>1</v>
      </c>
      <c r="BY592" t="s">
        <v>3</v>
      </c>
      <c r="BZ592">
        <v>70</v>
      </c>
      <c r="CA592">
        <v>10</v>
      </c>
      <c r="CB592" t="s">
        <v>3</v>
      </c>
      <c r="CE592">
        <v>0</v>
      </c>
      <c r="CF592">
        <v>0</v>
      </c>
      <c r="CG592">
        <v>0</v>
      </c>
      <c r="CM592">
        <v>0</v>
      </c>
      <c r="CN592" t="s">
        <v>3</v>
      </c>
      <c r="CO592">
        <v>0</v>
      </c>
      <c r="CP592">
        <f t="shared" si="405"/>
        <v>222.39000000000001</v>
      </c>
      <c r="CQ592">
        <f t="shared" si="406"/>
        <v>0.03</v>
      </c>
      <c r="CR592">
        <f>(((((ET592*3))*BB592-((EU592*3))*BS592)+AE592*BS592)*AV592)</f>
        <v>0</v>
      </c>
      <c r="CS592">
        <f t="shared" si="407"/>
        <v>0</v>
      </c>
      <c r="CT592">
        <f t="shared" si="408"/>
        <v>74.099999999999994</v>
      </c>
      <c r="CU592">
        <f t="shared" si="409"/>
        <v>0</v>
      </c>
      <c r="CV592">
        <f t="shared" si="410"/>
        <v>0.12</v>
      </c>
      <c r="CW592">
        <f t="shared" si="411"/>
        <v>0</v>
      </c>
      <c r="CX592">
        <f t="shared" si="412"/>
        <v>0</v>
      </c>
      <c r="CY592">
        <f t="shared" si="413"/>
        <v>155.61000000000001</v>
      </c>
      <c r="CZ592">
        <f t="shared" si="414"/>
        <v>22.23</v>
      </c>
      <c r="DC592" t="s">
        <v>3</v>
      </c>
      <c r="DD592" t="s">
        <v>167</v>
      </c>
      <c r="DE592" t="s">
        <v>167</v>
      </c>
      <c r="DF592" t="s">
        <v>167</v>
      </c>
      <c r="DG592" t="s">
        <v>167</v>
      </c>
      <c r="DH592" t="s">
        <v>3</v>
      </c>
      <c r="DI592" t="s">
        <v>167</v>
      </c>
      <c r="DJ592" t="s">
        <v>167</v>
      </c>
      <c r="DK592" t="s">
        <v>3</v>
      </c>
      <c r="DL592" t="s">
        <v>3</v>
      </c>
      <c r="DM592" t="s">
        <v>3</v>
      </c>
      <c r="DN592">
        <v>0</v>
      </c>
      <c r="DO592">
        <v>0</v>
      </c>
      <c r="DP592">
        <v>1</v>
      </c>
      <c r="DQ592">
        <v>1</v>
      </c>
      <c r="DU592">
        <v>16987630</v>
      </c>
      <c r="DV592" t="s">
        <v>33</v>
      </c>
      <c r="DW592" t="s">
        <v>33</v>
      </c>
      <c r="DX592">
        <v>1</v>
      </c>
      <c r="DZ592" t="s">
        <v>3</v>
      </c>
      <c r="EA592" t="s">
        <v>3</v>
      </c>
      <c r="EB592" t="s">
        <v>3</v>
      </c>
      <c r="EC592" t="s">
        <v>3</v>
      </c>
      <c r="EE592">
        <v>1441815344</v>
      </c>
      <c r="EF592">
        <v>1</v>
      </c>
      <c r="EG592" t="s">
        <v>21</v>
      </c>
      <c r="EH592">
        <v>0</v>
      </c>
      <c r="EI592" t="s">
        <v>3</v>
      </c>
      <c r="EJ592">
        <v>4</v>
      </c>
      <c r="EK592">
        <v>0</v>
      </c>
      <c r="EL592" t="s">
        <v>22</v>
      </c>
      <c r="EM592" t="s">
        <v>23</v>
      </c>
      <c r="EO592" t="s">
        <v>3</v>
      </c>
      <c r="EQ592">
        <v>1024</v>
      </c>
      <c r="ER592">
        <v>24.71</v>
      </c>
      <c r="ES592">
        <v>0.01</v>
      </c>
      <c r="ET592">
        <v>0</v>
      </c>
      <c r="EU592">
        <v>0</v>
      </c>
      <c r="EV592">
        <v>24.7</v>
      </c>
      <c r="EW592">
        <v>0.04</v>
      </c>
      <c r="EX592">
        <v>0</v>
      </c>
      <c r="EY592">
        <v>0</v>
      </c>
      <c r="FQ592">
        <v>0</v>
      </c>
      <c r="FR592">
        <f t="shared" si="415"/>
        <v>0</v>
      </c>
      <c r="FS592">
        <v>0</v>
      </c>
      <c r="FX592">
        <v>70</v>
      </c>
      <c r="FY592">
        <v>10</v>
      </c>
      <c r="GA592" t="s">
        <v>3</v>
      </c>
      <c r="GD592">
        <v>0</v>
      </c>
      <c r="GF592">
        <v>322852978</v>
      </c>
      <c r="GG592">
        <v>2</v>
      </c>
      <c r="GH592">
        <v>1</v>
      </c>
      <c r="GI592">
        <v>-2</v>
      </c>
      <c r="GJ592">
        <v>0</v>
      </c>
      <c r="GK592">
        <f>ROUND(R592*(R12)/100,2)</f>
        <v>0</v>
      </c>
      <c r="GL592">
        <f t="shared" si="416"/>
        <v>0</v>
      </c>
      <c r="GM592">
        <f t="shared" si="417"/>
        <v>400.23</v>
      </c>
      <c r="GN592">
        <f t="shared" si="418"/>
        <v>0</v>
      </c>
      <c r="GO592">
        <f t="shared" si="419"/>
        <v>0</v>
      </c>
      <c r="GP592">
        <f t="shared" si="420"/>
        <v>400.23</v>
      </c>
      <c r="GR592">
        <v>0</v>
      </c>
      <c r="GS592">
        <v>3</v>
      </c>
      <c r="GT592">
        <v>0</v>
      </c>
      <c r="GU592" t="s">
        <v>3</v>
      </c>
      <c r="GV592">
        <f t="shared" si="421"/>
        <v>0</v>
      </c>
      <c r="GW592">
        <v>1</v>
      </c>
      <c r="GX592">
        <f t="shared" si="422"/>
        <v>0</v>
      </c>
      <c r="HA592">
        <v>0</v>
      </c>
      <c r="HB592">
        <v>0</v>
      </c>
      <c r="HC592">
        <f t="shared" si="423"/>
        <v>0</v>
      </c>
      <c r="HE592" t="s">
        <v>3</v>
      </c>
      <c r="HF592" t="s">
        <v>3</v>
      </c>
      <c r="HM592" t="s">
        <v>3</v>
      </c>
      <c r="HN592" t="s">
        <v>3</v>
      </c>
      <c r="HO592" t="s">
        <v>3</v>
      </c>
      <c r="HP592" t="s">
        <v>3</v>
      </c>
      <c r="HQ592" t="s">
        <v>3</v>
      </c>
      <c r="IK592">
        <v>0</v>
      </c>
    </row>
    <row r="593" spans="1:245" x14ac:dyDescent="0.2">
      <c r="A593">
        <v>17</v>
      </c>
      <c r="B593">
        <v>1</v>
      </c>
      <c r="D593">
        <f>ROW(EtalonRes!A420)</f>
        <v>420</v>
      </c>
      <c r="E593" t="s">
        <v>477</v>
      </c>
      <c r="F593" t="s">
        <v>455</v>
      </c>
      <c r="G593" t="s">
        <v>456</v>
      </c>
      <c r="H593" t="s">
        <v>33</v>
      </c>
      <c r="I593">
        <v>3</v>
      </c>
      <c r="J593">
        <v>0</v>
      </c>
      <c r="K593">
        <v>3</v>
      </c>
      <c r="O593">
        <f t="shared" si="391"/>
        <v>2228.0700000000002</v>
      </c>
      <c r="P593">
        <f t="shared" si="392"/>
        <v>5.0999999999999996</v>
      </c>
      <c r="Q593">
        <f t="shared" si="393"/>
        <v>0</v>
      </c>
      <c r="R593">
        <f t="shared" si="394"/>
        <v>0</v>
      </c>
      <c r="S593">
        <f t="shared" si="395"/>
        <v>2222.9699999999998</v>
      </c>
      <c r="T593">
        <f t="shared" si="396"/>
        <v>0</v>
      </c>
      <c r="U593">
        <f t="shared" si="397"/>
        <v>3.5999999999999996</v>
      </c>
      <c r="V593">
        <f t="shared" si="398"/>
        <v>0</v>
      </c>
      <c r="W593">
        <f t="shared" si="399"/>
        <v>0</v>
      </c>
      <c r="X593">
        <f t="shared" si="400"/>
        <v>1556.08</v>
      </c>
      <c r="Y593">
        <f t="shared" si="401"/>
        <v>222.3</v>
      </c>
      <c r="AA593">
        <v>1470944657</v>
      </c>
      <c r="AB593">
        <f t="shared" si="402"/>
        <v>742.69</v>
      </c>
      <c r="AC593">
        <f>ROUND((ES593),6)</f>
        <v>1.7</v>
      </c>
      <c r="AD593">
        <f>ROUND((((ET593)-(EU593))+AE593),6)</f>
        <v>0</v>
      </c>
      <c r="AE593">
        <f>ROUND((EU593),6)</f>
        <v>0</v>
      </c>
      <c r="AF593">
        <f>ROUND((EV593),6)</f>
        <v>740.99</v>
      </c>
      <c r="AG593">
        <f t="shared" si="403"/>
        <v>0</v>
      </c>
      <c r="AH593">
        <f>(EW593)</f>
        <v>1.2</v>
      </c>
      <c r="AI593">
        <f>(EX593)</f>
        <v>0</v>
      </c>
      <c r="AJ593">
        <f t="shared" si="404"/>
        <v>0</v>
      </c>
      <c r="AK593">
        <v>742.69</v>
      </c>
      <c r="AL593">
        <v>1.7</v>
      </c>
      <c r="AM593">
        <v>0</v>
      </c>
      <c r="AN593">
        <v>0</v>
      </c>
      <c r="AO593">
        <v>740.99</v>
      </c>
      <c r="AP593">
        <v>0</v>
      </c>
      <c r="AQ593">
        <v>1.2</v>
      </c>
      <c r="AR593">
        <v>0</v>
      </c>
      <c r="AS593">
        <v>0</v>
      </c>
      <c r="AT593">
        <v>70</v>
      </c>
      <c r="AU593">
        <v>10</v>
      </c>
      <c r="AV593">
        <v>1</v>
      </c>
      <c r="AW593">
        <v>1</v>
      </c>
      <c r="AZ593">
        <v>1</v>
      </c>
      <c r="BA593">
        <v>1</v>
      </c>
      <c r="BB593">
        <v>1</v>
      </c>
      <c r="BC593">
        <v>1</v>
      </c>
      <c r="BD593" t="s">
        <v>3</v>
      </c>
      <c r="BE593" t="s">
        <v>3</v>
      </c>
      <c r="BF593" t="s">
        <v>3</v>
      </c>
      <c r="BG593" t="s">
        <v>3</v>
      </c>
      <c r="BH593">
        <v>0</v>
      </c>
      <c r="BI593">
        <v>4</v>
      </c>
      <c r="BJ593" t="s">
        <v>457</v>
      </c>
      <c r="BM593">
        <v>0</v>
      </c>
      <c r="BN593">
        <v>0</v>
      </c>
      <c r="BO593" t="s">
        <v>3</v>
      </c>
      <c r="BP593">
        <v>0</v>
      </c>
      <c r="BQ593">
        <v>1</v>
      </c>
      <c r="BR593">
        <v>0</v>
      </c>
      <c r="BS593">
        <v>1</v>
      </c>
      <c r="BT593">
        <v>1</v>
      </c>
      <c r="BU593">
        <v>1</v>
      </c>
      <c r="BV593">
        <v>1</v>
      </c>
      <c r="BW593">
        <v>1</v>
      </c>
      <c r="BX593">
        <v>1</v>
      </c>
      <c r="BY593" t="s">
        <v>3</v>
      </c>
      <c r="BZ593">
        <v>70</v>
      </c>
      <c r="CA593">
        <v>10</v>
      </c>
      <c r="CB593" t="s">
        <v>3</v>
      </c>
      <c r="CE593">
        <v>0</v>
      </c>
      <c r="CF593">
        <v>0</v>
      </c>
      <c r="CG593">
        <v>0</v>
      </c>
      <c r="CM593">
        <v>0</v>
      </c>
      <c r="CN593" t="s">
        <v>3</v>
      </c>
      <c r="CO593">
        <v>0</v>
      </c>
      <c r="CP593">
        <f t="shared" si="405"/>
        <v>2228.0699999999997</v>
      </c>
      <c r="CQ593">
        <f t="shared" si="406"/>
        <v>1.7</v>
      </c>
      <c r="CR593">
        <f>((((ET593)*BB593-(EU593)*BS593)+AE593*BS593)*AV593)</f>
        <v>0</v>
      </c>
      <c r="CS593">
        <f t="shared" si="407"/>
        <v>0</v>
      </c>
      <c r="CT593">
        <f t="shared" si="408"/>
        <v>740.99</v>
      </c>
      <c r="CU593">
        <f t="shared" si="409"/>
        <v>0</v>
      </c>
      <c r="CV593">
        <f t="shared" si="410"/>
        <v>1.2</v>
      </c>
      <c r="CW593">
        <f t="shared" si="411"/>
        <v>0</v>
      </c>
      <c r="CX593">
        <f t="shared" si="412"/>
        <v>0</v>
      </c>
      <c r="CY593">
        <f t="shared" si="413"/>
        <v>1556.079</v>
      </c>
      <c r="CZ593">
        <f t="shared" si="414"/>
        <v>222.29699999999997</v>
      </c>
      <c r="DC593" t="s">
        <v>3</v>
      </c>
      <c r="DD593" t="s">
        <v>3</v>
      </c>
      <c r="DE593" t="s">
        <v>3</v>
      </c>
      <c r="DF593" t="s">
        <v>3</v>
      </c>
      <c r="DG593" t="s">
        <v>3</v>
      </c>
      <c r="DH593" t="s">
        <v>3</v>
      </c>
      <c r="DI593" t="s">
        <v>3</v>
      </c>
      <c r="DJ593" t="s">
        <v>3</v>
      </c>
      <c r="DK593" t="s">
        <v>3</v>
      </c>
      <c r="DL593" t="s">
        <v>3</v>
      </c>
      <c r="DM593" t="s">
        <v>3</v>
      </c>
      <c r="DN593">
        <v>0</v>
      </c>
      <c r="DO593">
        <v>0</v>
      </c>
      <c r="DP593">
        <v>1</v>
      </c>
      <c r="DQ593">
        <v>1</v>
      </c>
      <c r="DU593">
        <v>16987630</v>
      </c>
      <c r="DV593" t="s">
        <v>33</v>
      </c>
      <c r="DW593" t="s">
        <v>33</v>
      </c>
      <c r="DX593">
        <v>1</v>
      </c>
      <c r="DZ593" t="s">
        <v>3</v>
      </c>
      <c r="EA593" t="s">
        <v>3</v>
      </c>
      <c r="EB593" t="s">
        <v>3</v>
      </c>
      <c r="EC593" t="s">
        <v>3</v>
      </c>
      <c r="EE593">
        <v>1441815344</v>
      </c>
      <c r="EF593">
        <v>1</v>
      </c>
      <c r="EG593" t="s">
        <v>21</v>
      </c>
      <c r="EH593">
        <v>0</v>
      </c>
      <c r="EI593" t="s">
        <v>3</v>
      </c>
      <c r="EJ593">
        <v>4</v>
      </c>
      <c r="EK593">
        <v>0</v>
      </c>
      <c r="EL593" t="s">
        <v>22</v>
      </c>
      <c r="EM593" t="s">
        <v>23</v>
      </c>
      <c r="EO593" t="s">
        <v>3</v>
      </c>
      <c r="EQ593">
        <v>0</v>
      </c>
      <c r="ER593">
        <v>742.69</v>
      </c>
      <c r="ES593">
        <v>1.7</v>
      </c>
      <c r="ET593">
        <v>0</v>
      </c>
      <c r="EU593">
        <v>0</v>
      </c>
      <c r="EV593">
        <v>740.99</v>
      </c>
      <c r="EW593">
        <v>1.2</v>
      </c>
      <c r="EX593">
        <v>0</v>
      </c>
      <c r="EY593">
        <v>0</v>
      </c>
      <c r="FQ593">
        <v>0</v>
      </c>
      <c r="FR593">
        <f t="shared" si="415"/>
        <v>0</v>
      </c>
      <c r="FS593">
        <v>0</v>
      </c>
      <c r="FX593">
        <v>70</v>
      </c>
      <c r="FY593">
        <v>10</v>
      </c>
      <c r="GA593" t="s">
        <v>3</v>
      </c>
      <c r="GD593">
        <v>0</v>
      </c>
      <c r="GF593">
        <v>-773177281</v>
      </c>
      <c r="GG593">
        <v>2</v>
      </c>
      <c r="GH593">
        <v>1</v>
      </c>
      <c r="GI593">
        <v>-2</v>
      </c>
      <c r="GJ593">
        <v>0</v>
      </c>
      <c r="GK593">
        <f>ROUND(R593*(R12)/100,2)</f>
        <v>0</v>
      </c>
      <c r="GL593">
        <f t="shared" si="416"/>
        <v>0</v>
      </c>
      <c r="GM593">
        <f t="shared" si="417"/>
        <v>4006.45</v>
      </c>
      <c r="GN593">
        <f t="shared" si="418"/>
        <v>0</v>
      </c>
      <c r="GO593">
        <f t="shared" si="419"/>
        <v>0</v>
      </c>
      <c r="GP593">
        <f t="shared" si="420"/>
        <v>4006.45</v>
      </c>
      <c r="GR593">
        <v>0</v>
      </c>
      <c r="GS593">
        <v>3</v>
      </c>
      <c r="GT593">
        <v>0</v>
      </c>
      <c r="GU593" t="s">
        <v>3</v>
      </c>
      <c r="GV593">
        <f t="shared" si="421"/>
        <v>0</v>
      </c>
      <c r="GW593">
        <v>1</v>
      </c>
      <c r="GX593">
        <f t="shared" si="422"/>
        <v>0</v>
      </c>
      <c r="HA593">
        <v>0</v>
      </c>
      <c r="HB593">
        <v>0</v>
      </c>
      <c r="HC593">
        <f t="shared" si="423"/>
        <v>0</v>
      </c>
      <c r="HE593" t="s">
        <v>3</v>
      </c>
      <c r="HF593" t="s">
        <v>3</v>
      </c>
      <c r="HM593" t="s">
        <v>3</v>
      </c>
      <c r="HN593" t="s">
        <v>3</v>
      </c>
      <c r="HO593" t="s">
        <v>3</v>
      </c>
      <c r="HP593" t="s">
        <v>3</v>
      </c>
      <c r="HQ593" t="s">
        <v>3</v>
      </c>
      <c r="IK593">
        <v>0</v>
      </c>
    </row>
    <row r="594" spans="1:245" x14ac:dyDescent="0.2">
      <c r="A594">
        <v>17</v>
      </c>
      <c r="B594">
        <v>1</v>
      </c>
      <c r="D594">
        <f>ROW(EtalonRes!A422)</f>
        <v>422</v>
      </c>
      <c r="E594" t="s">
        <v>3</v>
      </c>
      <c r="F594" t="s">
        <v>458</v>
      </c>
      <c r="G594" t="s">
        <v>459</v>
      </c>
      <c r="H594" t="s">
        <v>33</v>
      </c>
      <c r="I594">
        <v>1</v>
      </c>
      <c r="J594">
        <v>0</v>
      </c>
      <c r="K594">
        <v>1</v>
      </c>
      <c r="O594">
        <f t="shared" si="391"/>
        <v>185.34</v>
      </c>
      <c r="P594">
        <f t="shared" si="392"/>
        <v>0.09</v>
      </c>
      <c r="Q594">
        <f t="shared" si="393"/>
        <v>0</v>
      </c>
      <c r="R594">
        <f t="shared" si="394"/>
        <v>0</v>
      </c>
      <c r="S594">
        <f t="shared" si="395"/>
        <v>185.25</v>
      </c>
      <c r="T594">
        <f t="shared" si="396"/>
        <v>0</v>
      </c>
      <c r="U594">
        <f t="shared" si="397"/>
        <v>0.30000000000000004</v>
      </c>
      <c r="V594">
        <f t="shared" si="398"/>
        <v>0</v>
      </c>
      <c r="W594">
        <f t="shared" si="399"/>
        <v>0</v>
      </c>
      <c r="X594">
        <f t="shared" si="400"/>
        <v>129.68</v>
      </c>
      <c r="Y594">
        <f t="shared" si="401"/>
        <v>18.53</v>
      </c>
      <c r="AA594">
        <v>-1</v>
      </c>
      <c r="AB594">
        <f t="shared" si="402"/>
        <v>185.34</v>
      </c>
      <c r="AC594">
        <f>ROUND(((ES594*3)),6)</f>
        <v>0.09</v>
      </c>
      <c r="AD594">
        <f>ROUND(((((ET594*3))-((EU594*3)))+AE594),6)</f>
        <v>0</v>
      </c>
      <c r="AE594">
        <f>ROUND(((EU594*3)),6)</f>
        <v>0</v>
      </c>
      <c r="AF594">
        <f>ROUND(((EV594*3)),6)</f>
        <v>185.25</v>
      </c>
      <c r="AG594">
        <f t="shared" si="403"/>
        <v>0</v>
      </c>
      <c r="AH594">
        <f>((EW594*3))</f>
        <v>0.30000000000000004</v>
      </c>
      <c r="AI594">
        <f>((EX594*3))</f>
        <v>0</v>
      </c>
      <c r="AJ594">
        <f t="shared" si="404"/>
        <v>0</v>
      </c>
      <c r="AK594">
        <v>61.78</v>
      </c>
      <c r="AL594">
        <v>0.03</v>
      </c>
      <c r="AM594">
        <v>0</v>
      </c>
      <c r="AN594">
        <v>0</v>
      </c>
      <c r="AO594">
        <v>61.75</v>
      </c>
      <c r="AP594">
        <v>0</v>
      </c>
      <c r="AQ594">
        <v>0.1</v>
      </c>
      <c r="AR594">
        <v>0</v>
      </c>
      <c r="AS594">
        <v>0</v>
      </c>
      <c r="AT594">
        <v>70</v>
      </c>
      <c r="AU594">
        <v>10</v>
      </c>
      <c r="AV594">
        <v>1</v>
      </c>
      <c r="AW594">
        <v>1</v>
      </c>
      <c r="AZ594">
        <v>1</v>
      </c>
      <c r="BA594">
        <v>1</v>
      </c>
      <c r="BB594">
        <v>1</v>
      </c>
      <c r="BC594">
        <v>1</v>
      </c>
      <c r="BD594" t="s">
        <v>3</v>
      </c>
      <c r="BE594" t="s">
        <v>3</v>
      </c>
      <c r="BF594" t="s">
        <v>3</v>
      </c>
      <c r="BG594" t="s">
        <v>3</v>
      </c>
      <c r="BH594">
        <v>0</v>
      </c>
      <c r="BI594">
        <v>4</v>
      </c>
      <c r="BJ594" t="s">
        <v>460</v>
      </c>
      <c r="BM594">
        <v>0</v>
      </c>
      <c r="BN594">
        <v>0</v>
      </c>
      <c r="BO594" t="s">
        <v>3</v>
      </c>
      <c r="BP594">
        <v>0</v>
      </c>
      <c r="BQ594">
        <v>1</v>
      </c>
      <c r="BR594">
        <v>0</v>
      </c>
      <c r="BS594">
        <v>1</v>
      </c>
      <c r="BT594">
        <v>1</v>
      </c>
      <c r="BU594">
        <v>1</v>
      </c>
      <c r="BV594">
        <v>1</v>
      </c>
      <c r="BW594">
        <v>1</v>
      </c>
      <c r="BX594">
        <v>1</v>
      </c>
      <c r="BY594" t="s">
        <v>3</v>
      </c>
      <c r="BZ594">
        <v>70</v>
      </c>
      <c r="CA594">
        <v>10</v>
      </c>
      <c r="CB594" t="s">
        <v>3</v>
      </c>
      <c r="CE594">
        <v>0</v>
      </c>
      <c r="CF594">
        <v>0</v>
      </c>
      <c r="CG594">
        <v>0</v>
      </c>
      <c r="CM594">
        <v>0</v>
      </c>
      <c r="CN594" t="s">
        <v>3</v>
      </c>
      <c r="CO594">
        <v>0</v>
      </c>
      <c r="CP594">
        <f t="shared" si="405"/>
        <v>185.34</v>
      </c>
      <c r="CQ594">
        <f t="shared" si="406"/>
        <v>0.09</v>
      </c>
      <c r="CR594">
        <f>(((((ET594*3))*BB594-((EU594*3))*BS594)+AE594*BS594)*AV594)</f>
        <v>0</v>
      </c>
      <c r="CS594">
        <f t="shared" si="407"/>
        <v>0</v>
      </c>
      <c r="CT594">
        <f t="shared" si="408"/>
        <v>185.25</v>
      </c>
      <c r="CU594">
        <f t="shared" si="409"/>
        <v>0</v>
      </c>
      <c r="CV594">
        <f t="shared" si="410"/>
        <v>0.30000000000000004</v>
      </c>
      <c r="CW594">
        <f t="shared" si="411"/>
        <v>0</v>
      </c>
      <c r="CX594">
        <f t="shared" si="412"/>
        <v>0</v>
      </c>
      <c r="CY594">
        <f t="shared" si="413"/>
        <v>129.67500000000001</v>
      </c>
      <c r="CZ594">
        <f t="shared" si="414"/>
        <v>18.524999999999999</v>
      </c>
      <c r="DC594" t="s">
        <v>3</v>
      </c>
      <c r="DD594" t="s">
        <v>167</v>
      </c>
      <c r="DE594" t="s">
        <v>167</v>
      </c>
      <c r="DF594" t="s">
        <v>167</v>
      </c>
      <c r="DG594" t="s">
        <v>167</v>
      </c>
      <c r="DH594" t="s">
        <v>3</v>
      </c>
      <c r="DI594" t="s">
        <v>167</v>
      </c>
      <c r="DJ594" t="s">
        <v>167</v>
      </c>
      <c r="DK594" t="s">
        <v>3</v>
      </c>
      <c r="DL594" t="s">
        <v>3</v>
      </c>
      <c r="DM594" t="s">
        <v>3</v>
      </c>
      <c r="DN594">
        <v>0</v>
      </c>
      <c r="DO594">
        <v>0</v>
      </c>
      <c r="DP594">
        <v>1</v>
      </c>
      <c r="DQ594">
        <v>1</v>
      </c>
      <c r="DU594">
        <v>16987630</v>
      </c>
      <c r="DV594" t="s">
        <v>33</v>
      </c>
      <c r="DW594" t="s">
        <v>33</v>
      </c>
      <c r="DX594">
        <v>1</v>
      </c>
      <c r="DZ594" t="s">
        <v>3</v>
      </c>
      <c r="EA594" t="s">
        <v>3</v>
      </c>
      <c r="EB594" t="s">
        <v>3</v>
      </c>
      <c r="EC594" t="s">
        <v>3</v>
      </c>
      <c r="EE594">
        <v>1441815344</v>
      </c>
      <c r="EF594">
        <v>1</v>
      </c>
      <c r="EG594" t="s">
        <v>21</v>
      </c>
      <c r="EH594">
        <v>0</v>
      </c>
      <c r="EI594" t="s">
        <v>3</v>
      </c>
      <c r="EJ594">
        <v>4</v>
      </c>
      <c r="EK594">
        <v>0</v>
      </c>
      <c r="EL594" t="s">
        <v>22</v>
      </c>
      <c r="EM594" t="s">
        <v>23</v>
      </c>
      <c r="EO594" t="s">
        <v>3</v>
      </c>
      <c r="EQ594">
        <v>1024</v>
      </c>
      <c r="ER594">
        <v>61.78</v>
      </c>
      <c r="ES594">
        <v>0.03</v>
      </c>
      <c r="ET594">
        <v>0</v>
      </c>
      <c r="EU594">
        <v>0</v>
      </c>
      <c r="EV594">
        <v>61.75</v>
      </c>
      <c r="EW594">
        <v>0.1</v>
      </c>
      <c r="EX594">
        <v>0</v>
      </c>
      <c r="EY594">
        <v>0</v>
      </c>
      <c r="FQ594">
        <v>0</v>
      </c>
      <c r="FR594">
        <f t="shared" si="415"/>
        <v>0</v>
      </c>
      <c r="FS594">
        <v>0</v>
      </c>
      <c r="FX594">
        <v>70</v>
      </c>
      <c r="FY594">
        <v>10</v>
      </c>
      <c r="GA594" t="s">
        <v>3</v>
      </c>
      <c r="GD594">
        <v>0</v>
      </c>
      <c r="GF594">
        <v>-1781128215</v>
      </c>
      <c r="GG594">
        <v>2</v>
      </c>
      <c r="GH594">
        <v>1</v>
      </c>
      <c r="GI594">
        <v>-2</v>
      </c>
      <c r="GJ594">
        <v>0</v>
      </c>
      <c r="GK594">
        <f>ROUND(R594*(R12)/100,2)</f>
        <v>0</v>
      </c>
      <c r="GL594">
        <f t="shared" si="416"/>
        <v>0</v>
      </c>
      <c r="GM594">
        <f t="shared" si="417"/>
        <v>333.55</v>
      </c>
      <c r="GN594">
        <f t="shared" si="418"/>
        <v>0</v>
      </c>
      <c r="GO594">
        <f t="shared" si="419"/>
        <v>0</v>
      </c>
      <c r="GP594">
        <f t="shared" si="420"/>
        <v>333.55</v>
      </c>
      <c r="GR594">
        <v>0</v>
      </c>
      <c r="GS594">
        <v>3</v>
      </c>
      <c r="GT594">
        <v>0</v>
      </c>
      <c r="GU594" t="s">
        <v>3</v>
      </c>
      <c r="GV594">
        <f t="shared" si="421"/>
        <v>0</v>
      </c>
      <c r="GW594">
        <v>1</v>
      </c>
      <c r="GX594">
        <f t="shared" si="422"/>
        <v>0</v>
      </c>
      <c r="HA594">
        <v>0</v>
      </c>
      <c r="HB594">
        <v>0</v>
      </c>
      <c r="HC594">
        <f t="shared" si="423"/>
        <v>0</v>
      </c>
      <c r="HE594" t="s">
        <v>3</v>
      </c>
      <c r="HF594" t="s">
        <v>3</v>
      </c>
      <c r="HM594" t="s">
        <v>3</v>
      </c>
      <c r="HN594" t="s">
        <v>3</v>
      </c>
      <c r="HO594" t="s">
        <v>3</v>
      </c>
      <c r="HP594" t="s">
        <v>3</v>
      </c>
      <c r="HQ594" t="s">
        <v>3</v>
      </c>
      <c r="IK594">
        <v>0</v>
      </c>
    </row>
    <row r="595" spans="1:245" x14ac:dyDescent="0.2">
      <c r="A595">
        <v>17</v>
      </c>
      <c r="B595">
        <v>1</v>
      </c>
      <c r="D595">
        <f>ROW(EtalonRes!A428)</f>
        <v>428</v>
      </c>
      <c r="E595" t="s">
        <v>478</v>
      </c>
      <c r="F595" t="s">
        <v>462</v>
      </c>
      <c r="G595" t="s">
        <v>463</v>
      </c>
      <c r="H595" t="s">
        <v>33</v>
      </c>
      <c r="I595">
        <v>1</v>
      </c>
      <c r="J595">
        <v>0</v>
      </c>
      <c r="K595">
        <v>1</v>
      </c>
      <c r="O595">
        <f t="shared" si="391"/>
        <v>1877.39</v>
      </c>
      <c r="P595">
        <f t="shared" si="392"/>
        <v>24.92</v>
      </c>
      <c r="Q595">
        <f t="shared" si="393"/>
        <v>0</v>
      </c>
      <c r="R595">
        <f t="shared" si="394"/>
        <v>0</v>
      </c>
      <c r="S595">
        <f t="shared" si="395"/>
        <v>1852.47</v>
      </c>
      <c r="T595">
        <f t="shared" si="396"/>
        <v>0</v>
      </c>
      <c r="U595">
        <f t="shared" si="397"/>
        <v>3</v>
      </c>
      <c r="V595">
        <f t="shared" si="398"/>
        <v>0</v>
      </c>
      <c r="W595">
        <f t="shared" si="399"/>
        <v>0</v>
      </c>
      <c r="X595">
        <f t="shared" si="400"/>
        <v>1296.73</v>
      </c>
      <c r="Y595">
        <f t="shared" si="401"/>
        <v>185.25</v>
      </c>
      <c r="AA595">
        <v>1470944657</v>
      </c>
      <c r="AB595">
        <f t="shared" si="402"/>
        <v>1877.39</v>
      </c>
      <c r="AC595">
        <f>ROUND((ES595),6)</f>
        <v>24.92</v>
      </c>
      <c r="AD595">
        <f>ROUND((((ET595)-(EU595))+AE595),6)</f>
        <v>0</v>
      </c>
      <c r="AE595">
        <f>ROUND((EU595),6)</f>
        <v>0</v>
      </c>
      <c r="AF595">
        <f>ROUND((EV595),6)</f>
        <v>1852.47</v>
      </c>
      <c r="AG595">
        <f t="shared" si="403"/>
        <v>0</v>
      </c>
      <c r="AH595">
        <f>(EW595)</f>
        <v>3</v>
      </c>
      <c r="AI595">
        <f>(EX595)</f>
        <v>0</v>
      </c>
      <c r="AJ595">
        <f t="shared" si="404"/>
        <v>0</v>
      </c>
      <c r="AK595">
        <v>1877.39</v>
      </c>
      <c r="AL595">
        <v>24.92</v>
      </c>
      <c r="AM595">
        <v>0</v>
      </c>
      <c r="AN595">
        <v>0</v>
      </c>
      <c r="AO595">
        <v>1852.47</v>
      </c>
      <c r="AP595">
        <v>0</v>
      </c>
      <c r="AQ595">
        <v>3</v>
      </c>
      <c r="AR595">
        <v>0</v>
      </c>
      <c r="AS595">
        <v>0</v>
      </c>
      <c r="AT595">
        <v>70</v>
      </c>
      <c r="AU595">
        <v>10</v>
      </c>
      <c r="AV595">
        <v>1</v>
      </c>
      <c r="AW595">
        <v>1</v>
      </c>
      <c r="AZ595">
        <v>1</v>
      </c>
      <c r="BA595">
        <v>1</v>
      </c>
      <c r="BB595">
        <v>1</v>
      </c>
      <c r="BC595">
        <v>1</v>
      </c>
      <c r="BD595" t="s">
        <v>3</v>
      </c>
      <c r="BE595" t="s">
        <v>3</v>
      </c>
      <c r="BF595" t="s">
        <v>3</v>
      </c>
      <c r="BG595" t="s">
        <v>3</v>
      </c>
      <c r="BH595">
        <v>0</v>
      </c>
      <c r="BI595">
        <v>4</v>
      </c>
      <c r="BJ595" t="s">
        <v>464</v>
      </c>
      <c r="BM595">
        <v>0</v>
      </c>
      <c r="BN595">
        <v>0</v>
      </c>
      <c r="BO595" t="s">
        <v>3</v>
      </c>
      <c r="BP595">
        <v>0</v>
      </c>
      <c r="BQ595">
        <v>1</v>
      </c>
      <c r="BR595">
        <v>0</v>
      </c>
      <c r="BS595">
        <v>1</v>
      </c>
      <c r="BT595">
        <v>1</v>
      </c>
      <c r="BU595">
        <v>1</v>
      </c>
      <c r="BV595">
        <v>1</v>
      </c>
      <c r="BW595">
        <v>1</v>
      </c>
      <c r="BX595">
        <v>1</v>
      </c>
      <c r="BY595" t="s">
        <v>3</v>
      </c>
      <c r="BZ595">
        <v>70</v>
      </c>
      <c r="CA595">
        <v>10</v>
      </c>
      <c r="CB595" t="s">
        <v>3</v>
      </c>
      <c r="CE595">
        <v>0</v>
      </c>
      <c r="CF595">
        <v>0</v>
      </c>
      <c r="CG595">
        <v>0</v>
      </c>
      <c r="CM595">
        <v>0</v>
      </c>
      <c r="CN595" t="s">
        <v>3</v>
      </c>
      <c r="CO595">
        <v>0</v>
      </c>
      <c r="CP595">
        <f t="shared" si="405"/>
        <v>1877.39</v>
      </c>
      <c r="CQ595">
        <f t="shared" si="406"/>
        <v>24.92</v>
      </c>
      <c r="CR595">
        <f>((((ET595)*BB595-(EU595)*BS595)+AE595*BS595)*AV595)</f>
        <v>0</v>
      </c>
      <c r="CS595">
        <f t="shared" si="407"/>
        <v>0</v>
      </c>
      <c r="CT595">
        <f t="shared" si="408"/>
        <v>1852.47</v>
      </c>
      <c r="CU595">
        <f t="shared" si="409"/>
        <v>0</v>
      </c>
      <c r="CV595">
        <f t="shared" si="410"/>
        <v>3</v>
      </c>
      <c r="CW595">
        <f t="shared" si="411"/>
        <v>0</v>
      </c>
      <c r="CX595">
        <f t="shared" si="412"/>
        <v>0</v>
      </c>
      <c r="CY595">
        <f t="shared" si="413"/>
        <v>1296.729</v>
      </c>
      <c r="CZ595">
        <f t="shared" si="414"/>
        <v>185.24700000000001</v>
      </c>
      <c r="DC595" t="s">
        <v>3</v>
      </c>
      <c r="DD595" t="s">
        <v>3</v>
      </c>
      <c r="DE595" t="s">
        <v>3</v>
      </c>
      <c r="DF595" t="s">
        <v>3</v>
      </c>
      <c r="DG595" t="s">
        <v>3</v>
      </c>
      <c r="DH595" t="s">
        <v>3</v>
      </c>
      <c r="DI595" t="s">
        <v>3</v>
      </c>
      <c r="DJ595" t="s">
        <v>3</v>
      </c>
      <c r="DK595" t="s">
        <v>3</v>
      </c>
      <c r="DL595" t="s">
        <v>3</v>
      </c>
      <c r="DM595" t="s">
        <v>3</v>
      </c>
      <c r="DN595">
        <v>0</v>
      </c>
      <c r="DO595">
        <v>0</v>
      </c>
      <c r="DP595">
        <v>1</v>
      </c>
      <c r="DQ595">
        <v>1</v>
      </c>
      <c r="DU595">
        <v>16987630</v>
      </c>
      <c r="DV595" t="s">
        <v>33</v>
      </c>
      <c r="DW595" t="s">
        <v>33</v>
      </c>
      <c r="DX595">
        <v>1</v>
      </c>
      <c r="DZ595" t="s">
        <v>3</v>
      </c>
      <c r="EA595" t="s">
        <v>3</v>
      </c>
      <c r="EB595" t="s">
        <v>3</v>
      </c>
      <c r="EC595" t="s">
        <v>3</v>
      </c>
      <c r="EE595">
        <v>1441815344</v>
      </c>
      <c r="EF595">
        <v>1</v>
      </c>
      <c r="EG595" t="s">
        <v>21</v>
      </c>
      <c r="EH595">
        <v>0</v>
      </c>
      <c r="EI595" t="s">
        <v>3</v>
      </c>
      <c r="EJ595">
        <v>4</v>
      </c>
      <c r="EK595">
        <v>0</v>
      </c>
      <c r="EL595" t="s">
        <v>22</v>
      </c>
      <c r="EM595" t="s">
        <v>23</v>
      </c>
      <c r="EO595" t="s">
        <v>3</v>
      </c>
      <c r="EQ595">
        <v>0</v>
      </c>
      <c r="ER595">
        <v>1877.39</v>
      </c>
      <c r="ES595">
        <v>24.92</v>
      </c>
      <c r="ET595">
        <v>0</v>
      </c>
      <c r="EU595">
        <v>0</v>
      </c>
      <c r="EV595">
        <v>1852.47</v>
      </c>
      <c r="EW595">
        <v>3</v>
      </c>
      <c r="EX595">
        <v>0</v>
      </c>
      <c r="EY595">
        <v>0</v>
      </c>
      <c r="FQ595">
        <v>0</v>
      </c>
      <c r="FR595">
        <f t="shared" si="415"/>
        <v>0</v>
      </c>
      <c r="FS595">
        <v>0</v>
      </c>
      <c r="FX595">
        <v>70</v>
      </c>
      <c r="FY595">
        <v>10</v>
      </c>
      <c r="GA595" t="s">
        <v>3</v>
      </c>
      <c r="GD595">
        <v>0</v>
      </c>
      <c r="GF595">
        <v>-1971998553</v>
      </c>
      <c r="GG595">
        <v>2</v>
      </c>
      <c r="GH595">
        <v>1</v>
      </c>
      <c r="GI595">
        <v>-2</v>
      </c>
      <c r="GJ595">
        <v>0</v>
      </c>
      <c r="GK595">
        <f>ROUND(R595*(R12)/100,2)</f>
        <v>0</v>
      </c>
      <c r="GL595">
        <f t="shared" si="416"/>
        <v>0</v>
      </c>
      <c r="GM595">
        <f t="shared" si="417"/>
        <v>3359.37</v>
      </c>
      <c r="GN595">
        <f t="shared" si="418"/>
        <v>0</v>
      </c>
      <c r="GO595">
        <f t="shared" si="419"/>
        <v>0</v>
      </c>
      <c r="GP595">
        <f t="shared" si="420"/>
        <v>3359.37</v>
      </c>
      <c r="GR595">
        <v>0</v>
      </c>
      <c r="GS595">
        <v>3</v>
      </c>
      <c r="GT595">
        <v>0</v>
      </c>
      <c r="GU595" t="s">
        <v>3</v>
      </c>
      <c r="GV595">
        <f t="shared" si="421"/>
        <v>0</v>
      </c>
      <c r="GW595">
        <v>1</v>
      </c>
      <c r="GX595">
        <f t="shared" si="422"/>
        <v>0</v>
      </c>
      <c r="HA595">
        <v>0</v>
      </c>
      <c r="HB595">
        <v>0</v>
      </c>
      <c r="HC595">
        <f t="shared" si="423"/>
        <v>0</v>
      </c>
      <c r="HE595" t="s">
        <v>3</v>
      </c>
      <c r="HF595" t="s">
        <v>3</v>
      </c>
      <c r="HM595" t="s">
        <v>3</v>
      </c>
      <c r="HN595" t="s">
        <v>3</v>
      </c>
      <c r="HO595" t="s">
        <v>3</v>
      </c>
      <c r="HP595" t="s">
        <v>3</v>
      </c>
      <c r="HQ595" t="s">
        <v>3</v>
      </c>
      <c r="IK595">
        <v>0</v>
      </c>
    </row>
    <row r="596" spans="1:245" x14ac:dyDescent="0.2">
      <c r="A596">
        <v>17</v>
      </c>
      <c r="B596">
        <v>1</v>
      </c>
      <c r="D596">
        <f>ROW(EtalonRes!A434)</f>
        <v>434</v>
      </c>
      <c r="E596" t="s">
        <v>479</v>
      </c>
      <c r="F596" t="s">
        <v>466</v>
      </c>
      <c r="G596" t="s">
        <v>467</v>
      </c>
      <c r="H596" t="s">
        <v>33</v>
      </c>
      <c r="I596">
        <v>26</v>
      </c>
      <c r="J596">
        <v>0</v>
      </c>
      <c r="K596">
        <v>26</v>
      </c>
      <c r="O596">
        <f t="shared" si="391"/>
        <v>18382.78</v>
      </c>
      <c r="P596">
        <f t="shared" si="392"/>
        <v>241.02</v>
      </c>
      <c r="Q596">
        <f t="shared" si="393"/>
        <v>0</v>
      </c>
      <c r="R596">
        <f t="shared" si="394"/>
        <v>0</v>
      </c>
      <c r="S596">
        <f t="shared" si="395"/>
        <v>18141.759999999998</v>
      </c>
      <c r="T596">
        <f t="shared" si="396"/>
        <v>0</v>
      </c>
      <c r="U596">
        <f t="shared" si="397"/>
        <v>29.379999999999995</v>
      </c>
      <c r="V596">
        <f t="shared" si="398"/>
        <v>0</v>
      </c>
      <c r="W596">
        <f t="shared" si="399"/>
        <v>0</v>
      </c>
      <c r="X596">
        <f t="shared" si="400"/>
        <v>12699.23</v>
      </c>
      <c r="Y596">
        <f t="shared" si="401"/>
        <v>1814.18</v>
      </c>
      <c r="AA596">
        <v>1470944657</v>
      </c>
      <c r="AB596">
        <f t="shared" si="402"/>
        <v>707.03</v>
      </c>
      <c r="AC596">
        <f>ROUND((ES596),6)</f>
        <v>9.27</v>
      </c>
      <c r="AD596">
        <f>ROUND((((ET596)-(EU596))+AE596),6)</f>
        <v>0</v>
      </c>
      <c r="AE596">
        <f>ROUND((EU596),6)</f>
        <v>0</v>
      </c>
      <c r="AF596">
        <f>ROUND((EV596),6)</f>
        <v>697.76</v>
      </c>
      <c r="AG596">
        <f t="shared" si="403"/>
        <v>0</v>
      </c>
      <c r="AH596">
        <f>(EW596)</f>
        <v>1.1299999999999999</v>
      </c>
      <c r="AI596">
        <f>(EX596)</f>
        <v>0</v>
      </c>
      <c r="AJ596">
        <f t="shared" si="404"/>
        <v>0</v>
      </c>
      <c r="AK596">
        <v>707.03</v>
      </c>
      <c r="AL596">
        <v>9.27</v>
      </c>
      <c r="AM596">
        <v>0</v>
      </c>
      <c r="AN596">
        <v>0</v>
      </c>
      <c r="AO596">
        <v>697.76</v>
      </c>
      <c r="AP596">
        <v>0</v>
      </c>
      <c r="AQ596">
        <v>1.1299999999999999</v>
      </c>
      <c r="AR596">
        <v>0</v>
      </c>
      <c r="AS596">
        <v>0</v>
      </c>
      <c r="AT596">
        <v>70</v>
      </c>
      <c r="AU596">
        <v>10</v>
      </c>
      <c r="AV596">
        <v>1</v>
      </c>
      <c r="AW596">
        <v>1</v>
      </c>
      <c r="AZ596">
        <v>1</v>
      </c>
      <c r="BA596">
        <v>1</v>
      </c>
      <c r="BB596">
        <v>1</v>
      </c>
      <c r="BC596">
        <v>1</v>
      </c>
      <c r="BD596" t="s">
        <v>3</v>
      </c>
      <c r="BE596" t="s">
        <v>3</v>
      </c>
      <c r="BF596" t="s">
        <v>3</v>
      </c>
      <c r="BG596" t="s">
        <v>3</v>
      </c>
      <c r="BH596">
        <v>0</v>
      </c>
      <c r="BI596">
        <v>4</v>
      </c>
      <c r="BJ596" t="s">
        <v>468</v>
      </c>
      <c r="BM596">
        <v>0</v>
      </c>
      <c r="BN596">
        <v>0</v>
      </c>
      <c r="BO596" t="s">
        <v>3</v>
      </c>
      <c r="BP596">
        <v>0</v>
      </c>
      <c r="BQ596">
        <v>1</v>
      </c>
      <c r="BR596">
        <v>0</v>
      </c>
      <c r="BS596">
        <v>1</v>
      </c>
      <c r="BT596">
        <v>1</v>
      </c>
      <c r="BU596">
        <v>1</v>
      </c>
      <c r="BV596">
        <v>1</v>
      </c>
      <c r="BW596">
        <v>1</v>
      </c>
      <c r="BX596">
        <v>1</v>
      </c>
      <c r="BY596" t="s">
        <v>3</v>
      </c>
      <c r="BZ596">
        <v>70</v>
      </c>
      <c r="CA596">
        <v>10</v>
      </c>
      <c r="CB596" t="s">
        <v>3</v>
      </c>
      <c r="CE596">
        <v>0</v>
      </c>
      <c r="CF596">
        <v>0</v>
      </c>
      <c r="CG596">
        <v>0</v>
      </c>
      <c r="CM596">
        <v>0</v>
      </c>
      <c r="CN596" t="s">
        <v>3</v>
      </c>
      <c r="CO596">
        <v>0</v>
      </c>
      <c r="CP596">
        <f t="shared" si="405"/>
        <v>18382.78</v>
      </c>
      <c r="CQ596">
        <f t="shared" si="406"/>
        <v>9.27</v>
      </c>
      <c r="CR596">
        <f>((((ET596)*BB596-(EU596)*BS596)+AE596*BS596)*AV596)</f>
        <v>0</v>
      </c>
      <c r="CS596">
        <f t="shared" si="407"/>
        <v>0</v>
      </c>
      <c r="CT596">
        <f t="shared" si="408"/>
        <v>697.76</v>
      </c>
      <c r="CU596">
        <f t="shared" si="409"/>
        <v>0</v>
      </c>
      <c r="CV596">
        <f t="shared" si="410"/>
        <v>1.1299999999999999</v>
      </c>
      <c r="CW596">
        <f t="shared" si="411"/>
        <v>0</v>
      </c>
      <c r="CX596">
        <f t="shared" si="412"/>
        <v>0</v>
      </c>
      <c r="CY596">
        <f t="shared" si="413"/>
        <v>12699.232</v>
      </c>
      <c r="CZ596">
        <f t="shared" si="414"/>
        <v>1814.1759999999997</v>
      </c>
      <c r="DC596" t="s">
        <v>3</v>
      </c>
      <c r="DD596" t="s">
        <v>3</v>
      </c>
      <c r="DE596" t="s">
        <v>3</v>
      </c>
      <c r="DF596" t="s">
        <v>3</v>
      </c>
      <c r="DG596" t="s">
        <v>3</v>
      </c>
      <c r="DH596" t="s">
        <v>3</v>
      </c>
      <c r="DI596" t="s">
        <v>3</v>
      </c>
      <c r="DJ596" t="s">
        <v>3</v>
      </c>
      <c r="DK596" t="s">
        <v>3</v>
      </c>
      <c r="DL596" t="s">
        <v>3</v>
      </c>
      <c r="DM596" t="s">
        <v>3</v>
      </c>
      <c r="DN596">
        <v>0</v>
      </c>
      <c r="DO596">
        <v>0</v>
      </c>
      <c r="DP596">
        <v>1</v>
      </c>
      <c r="DQ596">
        <v>1</v>
      </c>
      <c r="DU596">
        <v>16987630</v>
      </c>
      <c r="DV596" t="s">
        <v>33</v>
      </c>
      <c r="DW596" t="s">
        <v>33</v>
      </c>
      <c r="DX596">
        <v>1</v>
      </c>
      <c r="DZ596" t="s">
        <v>3</v>
      </c>
      <c r="EA596" t="s">
        <v>3</v>
      </c>
      <c r="EB596" t="s">
        <v>3</v>
      </c>
      <c r="EC596" t="s">
        <v>3</v>
      </c>
      <c r="EE596">
        <v>1441815344</v>
      </c>
      <c r="EF596">
        <v>1</v>
      </c>
      <c r="EG596" t="s">
        <v>21</v>
      </c>
      <c r="EH596">
        <v>0</v>
      </c>
      <c r="EI596" t="s">
        <v>3</v>
      </c>
      <c r="EJ596">
        <v>4</v>
      </c>
      <c r="EK596">
        <v>0</v>
      </c>
      <c r="EL596" t="s">
        <v>22</v>
      </c>
      <c r="EM596" t="s">
        <v>23</v>
      </c>
      <c r="EO596" t="s">
        <v>3</v>
      </c>
      <c r="EQ596">
        <v>0</v>
      </c>
      <c r="ER596">
        <v>707.03</v>
      </c>
      <c r="ES596">
        <v>9.27</v>
      </c>
      <c r="ET596">
        <v>0</v>
      </c>
      <c r="EU596">
        <v>0</v>
      </c>
      <c r="EV596">
        <v>697.76</v>
      </c>
      <c r="EW596">
        <v>1.1299999999999999</v>
      </c>
      <c r="EX596">
        <v>0</v>
      </c>
      <c r="EY596">
        <v>0</v>
      </c>
      <c r="FQ596">
        <v>0</v>
      </c>
      <c r="FR596">
        <f t="shared" si="415"/>
        <v>0</v>
      </c>
      <c r="FS596">
        <v>0</v>
      </c>
      <c r="FX596">
        <v>70</v>
      </c>
      <c r="FY596">
        <v>10</v>
      </c>
      <c r="GA596" t="s">
        <v>3</v>
      </c>
      <c r="GD596">
        <v>0</v>
      </c>
      <c r="GF596">
        <v>-1049753866</v>
      </c>
      <c r="GG596">
        <v>2</v>
      </c>
      <c r="GH596">
        <v>1</v>
      </c>
      <c r="GI596">
        <v>-2</v>
      </c>
      <c r="GJ596">
        <v>0</v>
      </c>
      <c r="GK596">
        <f>ROUND(R596*(R12)/100,2)</f>
        <v>0</v>
      </c>
      <c r="GL596">
        <f t="shared" si="416"/>
        <v>0</v>
      </c>
      <c r="GM596">
        <f t="shared" si="417"/>
        <v>32896.19</v>
      </c>
      <c r="GN596">
        <f t="shared" si="418"/>
        <v>0</v>
      </c>
      <c r="GO596">
        <f t="shared" si="419"/>
        <v>0</v>
      </c>
      <c r="GP596">
        <f t="shared" si="420"/>
        <v>32896.19</v>
      </c>
      <c r="GR596">
        <v>0</v>
      </c>
      <c r="GS596">
        <v>3</v>
      </c>
      <c r="GT596">
        <v>0</v>
      </c>
      <c r="GU596" t="s">
        <v>3</v>
      </c>
      <c r="GV596">
        <f t="shared" si="421"/>
        <v>0</v>
      </c>
      <c r="GW596">
        <v>1</v>
      </c>
      <c r="GX596">
        <f t="shared" si="422"/>
        <v>0</v>
      </c>
      <c r="HA596">
        <v>0</v>
      </c>
      <c r="HB596">
        <v>0</v>
      </c>
      <c r="HC596">
        <f t="shared" si="423"/>
        <v>0</v>
      </c>
      <c r="HE596" t="s">
        <v>3</v>
      </c>
      <c r="HF596" t="s">
        <v>3</v>
      </c>
      <c r="HM596" t="s">
        <v>3</v>
      </c>
      <c r="HN596" t="s">
        <v>3</v>
      </c>
      <c r="HO596" t="s">
        <v>3</v>
      </c>
      <c r="HP596" t="s">
        <v>3</v>
      </c>
      <c r="HQ596" t="s">
        <v>3</v>
      </c>
      <c r="IK596">
        <v>0</v>
      </c>
    </row>
    <row r="597" spans="1:245" x14ac:dyDescent="0.2">
      <c r="A597">
        <v>17</v>
      </c>
      <c r="B597">
        <v>1</v>
      </c>
      <c r="D597">
        <f>ROW(EtalonRes!A435)</f>
        <v>435</v>
      </c>
      <c r="E597" t="s">
        <v>3</v>
      </c>
      <c r="F597" t="s">
        <v>469</v>
      </c>
      <c r="G597" t="s">
        <v>470</v>
      </c>
      <c r="H597" t="s">
        <v>33</v>
      </c>
      <c r="I597">
        <v>26</v>
      </c>
      <c r="J597">
        <v>0</v>
      </c>
      <c r="K597">
        <v>26</v>
      </c>
      <c r="O597">
        <f t="shared" ref="O597:O619" si="424">ROUND(CP597,2)</f>
        <v>1926.6</v>
      </c>
      <c r="P597">
        <f t="shared" ref="P597:P619" si="425">ROUND(CQ597*I597,2)</f>
        <v>0</v>
      </c>
      <c r="Q597">
        <f t="shared" ref="Q597:Q619" si="426">ROUND(CR597*I597,2)</f>
        <v>0</v>
      </c>
      <c r="R597">
        <f t="shared" ref="R597:R619" si="427">ROUND(CS597*I597,2)</f>
        <v>0</v>
      </c>
      <c r="S597">
        <f t="shared" ref="S597:S619" si="428">ROUND(CT597*I597,2)</f>
        <v>1926.6</v>
      </c>
      <c r="T597">
        <f t="shared" ref="T597:T619" si="429">ROUND(CU597*I597,2)</f>
        <v>0</v>
      </c>
      <c r="U597">
        <f t="shared" ref="U597:U619" si="430">CV597*I597</f>
        <v>3.12</v>
      </c>
      <c r="V597">
        <f t="shared" ref="V597:V619" si="431">CW597*I597</f>
        <v>0</v>
      </c>
      <c r="W597">
        <f t="shared" ref="W597:W619" si="432">ROUND(CX597*I597,2)</f>
        <v>0</v>
      </c>
      <c r="X597">
        <f t="shared" ref="X597:X619" si="433">ROUND(CY597,2)</f>
        <v>1348.62</v>
      </c>
      <c r="Y597">
        <f t="shared" ref="Y597:Y619" si="434">ROUND(CZ597,2)</f>
        <v>192.66</v>
      </c>
      <c r="AA597">
        <v>-1</v>
      </c>
      <c r="AB597">
        <f t="shared" ref="AB597:AB619" si="435">ROUND((AC597+AD597+AF597),6)</f>
        <v>74.099999999999994</v>
      </c>
      <c r="AC597">
        <f>ROUND(((ES597*3)),6)</f>
        <v>0</v>
      </c>
      <c r="AD597">
        <f>ROUND(((((ET597*3))-((EU597*3)))+AE597),6)</f>
        <v>0</v>
      </c>
      <c r="AE597">
        <f>ROUND(((EU597*3)),6)</f>
        <v>0</v>
      </c>
      <c r="AF597">
        <f>ROUND(((EV597*3)),6)</f>
        <v>74.099999999999994</v>
      </c>
      <c r="AG597">
        <f t="shared" ref="AG597:AG619" si="436">ROUND((AP597),6)</f>
        <v>0</v>
      </c>
      <c r="AH597">
        <f>((EW597*3))</f>
        <v>0.12</v>
      </c>
      <c r="AI597">
        <f>((EX597*3))</f>
        <v>0</v>
      </c>
      <c r="AJ597">
        <f t="shared" ref="AJ597:AJ619" si="437">(AS597)</f>
        <v>0</v>
      </c>
      <c r="AK597">
        <v>24.7</v>
      </c>
      <c r="AL597">
        <v>0</v>
      </c>
      <c r="AM597">
        <v>0</v>
      </c>
      <c r="AN597">
        <v>0</v>
      </c>
      <c r="AO597">
        <v>24.7</v>
      </c>
      <c r="AP597">
        <v>0</v>
      </c>
      <c r="AQ597">
        <v>0.04</v>
      </c>
      <c r="AR597">
        <v>0</v>
      </c>
      <c r="AS597">
        <v>0</v>
      </c>
      <c r="AT597">
        <v>70</v>
      </c>
      <c r="AU597">
        <v>10</v>
      </c>
      <c r="AV597">
        <v>1</v>
      </c>
      <c r="AW597">
        <v>1</v>
      </c>
      <c r="AZ597">
        <v>1</v>
      </c>
      <c r="BA597">
        <v>1</v>
      </c>
      <c r="BB597">
        <v>1</v>
      </c>
      <c r="BC597">
        <v>1</v>
      </c>
      <c r="BD597" t="s">
        <v>3</v>
      </c>
      <c r="BE597" t="s">
        <v>3</v>
      </c>
      <c r="BF597" t="s">
        <v>3</v>
      </c>
      <c r="BG597" t="s">
        <v>3</v>
      </c>
      <c r="BH597">
        <v>0</v>
      </c>
      <c r="BI597">
        <v>4</v>
      </c>
      <c r="BJ597" t="s">
        <v>471</v>
      </c>
      <c r="BM597">
        <v>0</v>
      </c>
      <c r="BN597">
        <v>0</v>
      </c>
      <c r="BO597" t="s">
        <v>3</v>
      </c>
      <c r="BP597">
        <v>0</v>
      </c>
      <c r="BQ597">
        <v>1</v>
      </c>
      <c r="BR597">
        <v>0</v>
      </c>
      <c r="BS597">
        <v>1</v>
      </c>
      <c r="BT597">
        <v>1</v>
      </c>
      <c r="BU597">
        <v>1</v>
      </c>
      <c r="BV597">
        <v>1</v>
      </c>
      <c r="BW597">
        <v>1</v>
      </c>
      <c r="BX597">
        <v>1</v>
      </c>
      <c r="BY597" t="s">
        <v>3</v>
      </c>
      <c r="BZ597">
        <v>70</v>
      </c>
      <c r="CA597">
        <v>10</v>
      </c>
      <c r="CB597" t="s">
        <v>3</v>
      </c>
      <c r="CE597">
        <v>0</v>
      </c>
      <c r="CF597">
        <v>0</v>
      </c>
      <c r="CG597">
        <v>0</v>
      </c>
      <c r="CM597">
        <v>0</v>
      </c>
      <c r="CN597" t="s">
        <v>3</v>
      </c>
      <c r="CO597">
        <v>0</v>
      </c>
      <c r="CP597">
        <f t="shared" ref="CP597:CP619" si="438">(P597+Q597+S597)</f>
        <v>1926.6</v>
      </c>
      <c r="CQ597">
        <f t="shared" ref="CQ597:CQ619" si="439">(AC597*BC597*AW597)</f>
        <v>0</v>
      </c>
      <c r="CR597">
        <f>(((((ET597*3))*BB597-((EU597*3))*BS597)+AE597*BS597)*AV597)</f>
        <v>0</v>
      </c>
      <c r="CS597">
        <f t="shared" ref="CS597:CS619" si="440">(AE597*BS597*AV597)</f>
        <v>0</v>
      </c>
      <c r="CT597">
        <f t="shared" ref="CT597:CT619" si="441">(AF597*BA597*AV597)</f>
        <v>74.099999999999994</v>
      </c>
      <c r="CU597">
        <f t="shared" ref="CU597:CU619" si="442">AG597</f>
        <v>0</v>
      </c>
      <c r="CV597">
        <f t="shared" ref="CV597:CV619" si="443">(AH597*AV597)</f>
        <v>0.12</v>
      </c>
      <c r="CW597">
        <f t="shared" ref="CW597:CW619" si="444">AI597</f>
        <v>0</v>
      </c>
      <c r="CX597">
        <f t="shared" ref="CX597:CX619" si="445">AJ597</f>
        <v>0</v>
      </c>
      <c r="CY597">
        <f t="shared" ref="CY597:CY619" si="446">((S597*BZ597)/100)</f>
        <v>1348.62</v>
      </c>
      <c r="CZ597">
        <f t="shared" ref="CZ597:CZ619" si="447">((S597*CA597)/100)</f>
        <v>192.66</v>
      </c>
      <c r="DC597" t="s">
        <v>3</v>
      </c>
      <c r="DD597" t="s">
        <v>167</v>
      </c>
      <c r="DE597" t="s">
        <v>167</v>
      </c>
      <c r="DF597" t="s">
        <v>167</v>
      </c>
      <c r="DG597" t="s">
        <v>167</v>
      </c>
      <c r="DH597" t="s">
        <v>3</v>
      </c>
      <c r="DI597" t="s">
        <v>167</v>
      </c>
      <c r="DJ597" t="s">
        <v>167</v>
      </c>
      <c r="DK597" t="s">
        <v>3</v>
      </c>
      <c r="DL597" t="s">
        <v>3</v>
      </c>
      <c r="DM597" t="s">
        <v>3</v>
      </c>
      <c r="DN597">
        <v>0</v>
      </c>
      <c r="DO597">
        <v>0</v>
      </c>
      <c r="DP597">
        <v>1</v>
      </c>
      <c r="DQ597">
        <v>1</v>
      </c>
      <c r="DU597">
        <v>16987630</v>
      </c>
      <c r="DV597" t="s">
        <v>33</v>
      </c>
      <c r="DW597" t="s">
        <v>33</v>
      </c>
      <c r="DX597">
        <v>1</v>
      </c>
      <c r="DZ597" t="s">
        <v>3</v>
      </c>
      <c r="EA597" t="s">
        <v>3</v>
      </c>
      <c r="EB597" t="s">
        <v>3</v>
      </c>
      <c r="EC597" t="s">
        <v>3</v>
      </c>
      <c r="EE597">
        <v>1441815344</v>
      </c>
      <c r="EF597">
        <v>1</v>
      </c>
      <c r="EG597" t="s">
        <v>21</v>
      </c>
      <c r="EH597">
        <v>0</v>
      </c>
      <c r="EI597" t="s">
        <v>3</v>
      </c>
      <c r="EJ597">
        <v>4</v>
      </c>
      <c r="EK597">
        <v>0</v>
      </c>
      <c r="EL597" t="s">
        <v>22</v>
      </c>
      <c r="EM597" t="s">
        <v>23</v>
      </c>
      <c r="EO597" t="s">
        <v>3</v>
      </c>
      <c r="EQ597">
        <v>1024</v>
      </c>
      <c r="ER597">
        <v>24.7</v>
      </c>
      <c r="ES597">
        <v>0</v>
      </c>
      <c r="ET597">
        <v>0</v>
      </c>
      <c r="EU597">
        <v>0</v>
      </c>
      <c r="EV597">
        <v>24.7</v>
      </c>
      <c r="EW597">
        <v>0.04</v>
      </c>
      <c r="EX597">
        <v>0</v>
      </c>
      <c r="EY597">
        <v>0</v>
      </c>
      <c r="FQ597">
        <v>0</v>
      </c>
      <c r="FR597">
        <f t="shared" ref="FR597:FR619" si="448">ROUND(IF(BI597=3,GM597,0),2)</f>
        <v>0</v>
      </c>
      <c r="FS597">
        <v>0</v>
      </c>
      <c r="FX597">
        <v>70</v>
      </c>
      <c r="FY597">
        <v>10</v>
      </c>
      <c r="GA597" t="s">
        <v>3</v>
      </c>
      <c r="GD597">
        <v>0</v>
      </c>
      <c r="GF597">
        <v>1394787006</v>
      </c>
      <c r="GG597">
        <v>2</v>
      </c>
      <c r="GH597">
        <v>1</v>
      </c>
      <c r="GI597">
        <v>-2</v>
      </c>
      <c r="GJ597">
        <v>0</v>
      </c>
      <c r="GK597">
        <f>ROUND(R597*(R12)/100,2)</f>
        <v>0</v>
      </c>
      <c r="GL597">
        <f t="shared" ref="GL597:GL619" si="449">ROUND(IF(AND(BH597=3,BI597=3,FS597&lt;&gt;0),P597,0),2)</f>
        <v>0</v>
      </c>
      <c r="GM597">
        <f t="shared" ref="GM597:GM619" si="450">ROUND(O597+X597+Y597+GK597,2)+GX597</f>
        <v>3467.88</v>
      </c>
      <c r="GN597">
        <f t="shared" ref="GN597:GN619" si="451">IF(OR(BI597=0,BI597=1),GM597-GX597,0)</f>
        <v>0</v>
      </c>
      <c r="GO597">
        <f t="shared" ref="GO597:GO619" si="452">IF(BI597=2,GM597-GX597,0)</f>
        <v>0</v>
      </c>
      <c r="GP597">
        <f t="shared" ref="GP597:GP619" si="453">IF(BI597=4,GM597-GX597,0)</f>
        <v>3467.88</v>
      </c>
      <c r="GR597">
        <v>0</v>
      </c>
      <c r="GS597">
        <v>3</v>
      </c>
      <c r="GT597">
        <v>0</v>
      </c>
      <c r="GU597" t="s">
        <v>3</v>
      </c>
      <c r="GV597">
        <f t="shared" ref="GV597:GV619" si="454">ROUND((GT597),6)</f>
        <v>0</v>
      </c>
      <c r="GW597">
        <v>1</v>
      </c>
      <c r="GX597">
        <f t="shared" ref="GX597:GX619" si="455">ROUND(HC597*I597,2)</f>
        <v>0</v>
      </c>
      <c r="HA597">
        <v>0</v>
      </c>
      <c r="HB597">
        <v>0</v>
      </c>
      <c r="HC597">
        <f t="shared" ref="HC597:HC619" si="456">GV597*GW597</f>
        <v>0</v>
      </c>
      <c r="HE597" t="s">
        <v>3</v>
      </c>
      <c r="HF597" t="s">
        <v>3</v>
      </c>
      <c r="HM597" t="s">
        <v>3</v>
      </c>
      <c r="HN597" t="s">
        <v>3</v>
      </c>
      <c r="HO597" t="s">
        <v>3</v>
      </c>
      <c r="HP597" t="s">
        <v>3</v>
      </c>
      <c r="HQ597" t="s">
        <v>3</v>
      </c>
      <c r="IK597">
        <v>0</v>
      </c>
    </row>
    <row r="598" spans="1:245" x14ac:dyDescent="0.2">
      <c r="A598">
        <v>17</v>
      </c>
      <c r="B598">
        <v>1</v>
      </c>
      <c r="D598">
        <f>ROW(EtalonRes!A438)</f>
        <v>438</v>
      </c>
      <c r="E598" t="s">
        <v>3</v>
      </c>
      <c r="F598" t="s">
        <v>448</v>
      </c>
      <c r="G598" t="s">
        <v>449</v>
      </c>
      <c r="H598" t="s">
        <v>33</v>
      </c>
      <c r="I598">
        <v>1</v>
      </c>
      <c r="J598">
        <v>0</v>
      </c>
      <c r="K598">
        <v>1</v>
      </c>
      <c r="O598">
        <f t="shared" si="424"/>
        <v>1113.8399999999999</v>
      </c>
      <c r="P598">
        <f t="shared" si="425"/>
        <v>2.37</v>
      </c>
      <c r="Q598">
        <f t="shared" si="426"/>
        <v>0</v>
      </c>
      <c r="R598">
        <f t="shared" si="427"/>
        <v>0</v>
      </c>
      <c r="S598">
        <f t="shared" si="428"/>
        <v>1111.47</v>
      </c>
      <c r="T598">
        <f t="shared" si="429"/>
        <v>0</v>
      </c>
      <c r="U598">
        <f t="shared" si="430"/>
        <v>1.7999999999999998</v>
      </c>
      <c r="V598">
        <f t="shared" si="431"/>
        <v>0</v>
      </c>
      <c r="W598">
        <f t="shared" si="432"/>
        <v>0</v>
      </c>
      <c r="X598">
        <f t="shared" si="433"/>
        <v>778.03</v>
      </c>
      <c r="Y598">
        <f t="shared" si="434"/>
        <v>111.15</v>
      </c>
      <c r="AA598">
        <v>-1</v>
      </c>
      <c r="AB598">
        <f t="shared" si="435"/>
        <v>1113.8399999999999</v>
      </c>
      <c r="AC598">
        <f>ROUND(((ES598*3)),6)</f>
        <v>2.37</v>
      </c>
      <c r="AD598">
        <f>ROUND(((((ET598*3))-((EU598*3)))+AE598),6)</f>
        <v>0</v>
      </c>
      <c r="AE598">
        <f>ROUND(((EU598*3)),6)</f>
        <v>0</v>
      </c>
      <c r="AF598">
        <f>ROUND(((EV598*3)),6)</f>
        <v>1111.47</v>
      </c>
      <c r="AG598">
        <f t="shared" si="436"/>
        <v>0</v>
      </c>
      <c r="AH598">
        <f>((EW598*3))</f>
        <v>1.7999999999999998</v>
      </c>
      <c r="AI598">
        <f>((EX598*3))</f>
        <v>0</v>
      </c>
      <c r="AJ598">
        <f t="shared" si="437"/>
        <v>0</v>
      </c>
      <c r="AK598">
        <v>371.28</v>
      </c>
      <c r="AL598">
        <v>0.79</v>
      </c>
      <c r="AM598">
        <v>0</v>
      </c>
      <c r="AN598">
        <v>0</v>
      </c>
      <c r="AO598">
        <v>370.49</v>
      </c>
      <c r="AP598">
        <v>0</v>
      </c>
      <c r="AQ598">
        <v>0.6</v>
      </c>
      <c r="AR598">
        <v>0</v>
      </c>
      <c r="AS598">
        <v>0</v>
      </c>
      <c r="AT598">
        <v>70</v>
      </c>
      <c r="AU598">
        <v>10</v>
      </c>
      <c r="AV598">
        <v>1</v>
      </c>
      <c r="AW598">
        <v>1</v>
      </c>
      <c r="AZ598">
        <v>1</v>
      </c>
      <c r="BA598">
        <v>1</v>
      </c>
      <c r="BB598">
        <v>1</v>
      </c>
      <c r="BC598">
        <v>1</v>
      </c>
      <c r="BD598" t="s">
        <v>3</v>
      </c>
      <c r="BE598" t="s">
        <v>3</v>
      </c>
      <c r="BF598" t="s">
        <v>3</v>
      </c>
      <c r="BG598" t="s">
        <v>3</v>
      </c>
      <c r="BH598">
        <v>0</v>
      </c>
      <c r="BI598">
        <v>4</v>
      </c>
      <c r="BJ598" t="s">
        <v>450</v>
      </c>
      <c r="BM598">
        <v>0</v>
      </c>
      <c r="BN598">
        <v>0</v>
      </c>
      <c r="BO598" t="s">
        <v>3</v>
      </c>
      <c r="BP598">
        <v>0</v>
      </c>
      <c r="BQ598">
        <v>1</v>
      </c>
      <c r="BR598">
        <v>0</v>
      </c>
      <c r="BS598">
        <v>1</v>
      </c>
      <c r="BT598">
        <v>1</v>
      </c>
      <c r="BU598">
        <v>1</v>
      </c>
      <c r="BV598">
        <v>1</v>
      </c>
      <c r="BW598">
        <v>1</v>
      </c>
      <c r="BX598">
        <v>1</v>
      </c>
      <c r="BY598" t="s">
        <v>3</v>
      </c>
      <c r="BZ598">
        <v>70</v>
      </c>
      <c r="CA598">
        <v>10</v>
      </c>
      <c r="CB598" t="s">
        <v>3</v>
      </c>
      <c r="CE598">
        <v>0</v>
      </c>
      <c r="CF598">
        <v>0</v>
      </c>
      <c r="CG598">
        <v>0</v>
      </c>
      <c r="CM598">
        <v>0</v>
      </c>
      <c r="CN598" t="s">
        <v>3</v>
      </c>
      <c r="CO598">
        <v>0</v>
      </c>
      <c r="CP598">
        <f t="shared" si="438"/>
        <v>1113.8399999999999</v>
      </c>
      <c r="CQ598">
        <f t="shared" si="439"/>
        <v>2.37</v>
      </c>
      <c r="CR598">
        <f>(((((ET598*3))*BB598-((EU598*3))*BS598)+AE598*BS598)*AV598)</f>
        <v>0</v>
      </c>
      <c r="CS598">
        <f t="shared" si="440"/>
        <v>0</v>
      </c>
      <c r="CT598">
        <f t="shared" si="441"/>
        <v>1111.47</v>
      </c>
      <c r="CU598">
        <f t="shared" si="442"/>
        <v>0</v>
      </c>
      <c r="CV598">
        <f t="shared" si="443"/>
        <v>1.7999999999999998</v>
      </c>
      <c r="CW598">
        <f t="shared" si="444"/>
        <v>0</v>
      </c>
      <c r="CX598">
        <f t="shared" si="445"/>
        <v>0</v>
      </c>
      <c r="CY598">
        <f t="shared" si="446"/>
        <v>778.02900000000011</v>
      </c>
      <c r="CZ598">
        <f t="shared" si="447"/>
        <v>111.14700000000001</v>
      </c>
      <c r="DC598" t="s">
        <v>3</v>
      </c>
      <c r="DD598" t="s">
        <v>167</v>
      </c>
      <c r="DE598" t="s">
        <v>167</v>
      </c>
      <c r="DF598" t="s">
        <v>167</v>
      </c>
      <c r="DG598" t="s">
        <v>167</v>
      </c>
      <c r="DH598" t="s">
        <v>3</v>
      </c>
      <c r="DI598" t="s">
        <v>167</v>
      </c>
      <c r="DJ598" t="s">
        <v>167</v>
      </c>
      <c r="DK598" t="s">
        <v>3</v>
      </c>
      <c r="DL598" t="s">
        <v>3</v>
      </c>
      <c r="DM598" t="s">
        <v>3</v>
      </c>
      <c r="DN598">
        <v>0</v>
      </c>
      <c r="DO598">
        <v>0</v>
      </c>
      <c r="DP598">
        <v>1</v>
      </c>
      <c r="DQ598">
        <v>1</v>
      </c>
      <c r="DU598">
        <v>16987630</v>
      </c>
      <c r="DV598" t="s">
        <v>33</v>
      </c>
      <c r="DW598" t="s">
        <v>33</v>
      </c>
      <c r="DX598">
        <v>1</v>
      </c>
      <c r="DZ598" t="s">
        <v>3</v>
      </c>
      <c r="EA598" t="s">
        <v>3</v>
      </c>
      <c r="EB598" t="s">
        <v>3</v>
      </c>
      <c r="EC598" t="s">
        <v>3</v>
      </c>
      <c r="EE598">
        <v>1441815344</v>
      </c>
      <c r="EF598">
        <v>1</v>
      </c>
      <c r="EG598" t="s">
        <v>21</v>
      </c>
      <c r="EH598">
        <v>0</v>
      </c>
      <c r="EI598" t="s">
        <v>3</v>
      </c>
      <c r="EJ598">
        <v>4</v>
      </c>
      <c r="EK598">
        <v>0</v>
      </c>
      <c r="EL598" t="s">
        <v>22</v>
      </c>
      <c r="EM598" t="s">
        <v>23</v>
      </c>
      <c r="EO598" t="s">
        <v>3</v>
      </c>
      <c r="EQ598">
        <v>1024</v>
      </c>
      <c r="ER598">
        <v>371.28</v>
      </c>
      <c r="ES598">
        <v>0.79</v>
      </c>
      <c r="ET598">
        <v>0</v>
      </c>
      <c r="EU598">
        <v>0</v>
      </c>
      <c r="EV598">
        <v>370.49</v>
      </c>
      <c r="EW598">
        <v>0.6</v>
      </c>
      <c r="EX598">
        <v>0</v>
      </c>
      <c r="EY598">
        <v>0</v>
      </c>
      <c r="FQ598">
        <v>0</v>
      </c>
      <c r="FR598">
        <f t="shared" si="448"/>
        <v>0</v>
      </c>
      <c r="FS598">
        <v>0</v>
      </c>
      <c r="FX598">
        <v>70</v>
      </c>
      <c r="FY598">
        <v>10</v>
      </c>
      <c r="GA598" t="s">
        <v>3</v>
      </c>
      <c r="GD598">
        <v>0</v>
      </c>
      <c r="GF598">
        <v>-146745639</v>
      </c>
      <c r="GG598">
        <v>2</v>
      </c>
      <c r="GH598">
        <v>1</v>
      </c>
      <c r="GI598">
        <v>-2</v>
      </c>
      <c r="GJ598">
        <v>0</v>
      </c>
      <c r="GK598">
        <f>ROUND(R598*(R12)/100,2)</f>
        <v>0</v>
      </c>
      <c r="GL598">
        <f t="shared" si="449"/>
        <v>0</v>
      </c>
      <c r="GM598">
        <f t="shared" si="450"/>
        <v>2003.02</v>
      </c>
      <c r="GN598">
        <f t="shared" si="451"/>
        <v>0</v>
      </c>
      <c r="GO598">
        <f t="shared" si="452"/>
        <v>0</v>
      </c>
      <c r="GP598">
        <f t="shared" si="453"/>
        <v>2003.02</v>
      </c>
      <c r="GR598">
        <v>0</v>
      </c>
      <c r="GS598">
        <v>3</v>
      </c>
      <c r="GT598">
        <v>0</v>
      </c>
      <c r="GU598" t="s">
        <v>3</v>
      </c>
      <c r="GV598">
        <f t="shared" si="454"/>
        <v>0</v>
      </c>
      <c r="GW598">
        <v>1</v>
      </c>
      <c r="GX598">
        <f t="shared" si="455"/>
        <v>0</v>
      </c>
      <c r="HA598">
        <v>0</v>
      </c>
      <c r="HB598">
        <v>0</v>
      </c>
      <c r="HC598">
        <f t="shared" si="456"/>
        <v>0</v>
      </c>
      <c r="HE598" t="s">
        <v>3</v>
      </c>
      <c r="HF598" t="s">
        <v>3</v>
      </c>
      <c r="HM598" t="s">
        <v>3</v>
      </c>
      <c r="HN598" t="s">
        <v>3</v>
      </c>
      <c r="HO598" t="s">
        <v>3</v>
      </c>
      <c r="HP598" t="s">
        <v>3</v>
      </c>
      <c r="HQ598" t="s">
        <v>3</v>
      </c>
      <c r="IK598">
        <v>0</v>
      </c>
    </row>
    <row r="599" spans="1:245" x14ac:dyDescent="0.2">
      <c r="A599">
        <v>17</v>
      </c>
      <c r="B599">
        <v>1</v>
      </c>
      <c r="D599">
        <f>ROW(EtalonRes!A443)</f>
        <v>443</v>
      </c>
      <c r="E599" t="s">
        <v>480</v>
      </c>
      <c r="F599" t="s">
        <v>445</v>
      </c>
      <c r="G599" t="s">
        <v>446</v>
      </c>
      <c r="H599" t="s">
        <v>33</v>
      </c>
      <c r="I599">
        <v>1</v>
      </c>
      <c r="J599">
        <v>0</v>
      </c>
      <c r="K599">
        <v>1</v>
      </c>
      <c r="O599">
        <f t="shared" si="424"/>
        <v>11268.96</v>
      </c>
      <c r="P599">
        <f t="shared" si="425"/>
        <v>154.13999999999999</v>
      </c>
      <c r="Q599">
        <f t="shared" si="426"/>
        <v>0</v>
      </c>
      <c r="R599">
        <f t="shared" si="427"/>
        <v>0</v>
      </c>
      <c r="S599">
        <f t="shared" si="428"/>
        <v>11114.82</v>
      </c>
      <c r="T599">
        <f t="shared" si="429"/>
        <v>0</v>
      </c>
      <c r="U599">
        <f t="shared" si="430"/>
        <v>18</v>
      </c>
      <c r="V599">
        <f t="shared" si="431"/>
        <v>0</v>
      </c>
      <c r="W599">
        <f t="shared" si="432"/>
        <v>0</v>
      </c>
      <c r="X599">
        <f t="shared" si="433"/>
        <v>7780.37</v>
      </c>
      <c r="Y599">
        <f t="shared" si="434"/>
        <v>1111.48</v>
      </c>
      <c r="AA599">
        <v>1470944657</v>
      </c>
      <c r="AB599">
        <f t="shared" si="435"/>
        <v>11268.96</v>
      </c>
      <c r="AC599">
        <f>ROUND((ES599),6)</f>
        <v>154.13999999999999</v>
      </c>
      <c r="AD599">
        <f>ROUND((((ET599)-(EU599))+AE599),6)</f>
        <v>0</v>
      </c>
      <c r="AE599">
        <f>ROUND((EU599),6)</f>
        <v>0</v>
      </c>
      <c r="AF599">
        <f>ROUND((EV599),6)</f>
        <v>11114.82</v>
      </c>
      <c r="AG599">
        <f t="shared" si="436"/>
        <v>0</v>
      </c>
      <c r="AH599">
        <f>(EW599)</f>
        <v>18</v>
      </c>
      <c r="AI599">
        <f>(EX599)</f>
        <v>0</v>
      </c>
      <c r="AJ599">
        <f t="shared" si="437"/>
        <v>0</v>
      </c>
      <c r="AK599">
        <v>11268.96</v>
      </c>
      <c r="AL599">
        <v>154.13999999999999</v>
      </c>
      <c r="AM599">
        <v>0</v>
      </c>
      <c r="AN599">
        <v>0</v>
      </c>
      <c r="AO599">
        <v>11114.82</v>
      </c>
      <c r="AP599">
        <v>0</v>
      </c>
      <c r="AQ599">
        <v>18</v>
      </c>
      <c r="AR599">
        <v>0</v>
      </c>
      <c r="AS599">
        <v>0</v>
      </c>
      <c r="AT599">
        <v>70</v>
      </c>
      <c r="AU599">
        <v>10</v>
      </c>
      <c r="AV599">
        <v>1</v>
      </c>
      <c r="AW599">
        <v>1</v>
      </c>
      <c r="AZ599">
        <v>1</v>
      </c>
      <c r="BA599">
        <v>1</v>
      </c>
      <c r="BB599">
        <v>1</v>
      </c>
      <c r="BC599">
        <v>1</v>
      </c>
      <c r="BD599" t="s">
        <v>3</v>
      </c>
      <c r="BE599" t="s">
        <v>3</v>
      </c>
      <c r="BF599" t="s">
        <v>3</v>
      </c>
      <c r="BG599" t="s">
        <v>3</v>
      </c>
      <c r="BH599">
        <v>0</v>
      </c>
      <c r="BI599">
        <v>4</v>
      </c>
      <c r="BJ599" t="s">
        <v>447</v>
      </c>
      <c r="BM599">
        <v>0</v>
      </c>
      <c r="BN599">
        <v>0</v>
      </c>
      <c r="BO599" t="s">
        <v>3</v>
      </c>
      <c r="BP599">
        <v>0</v>
      </c>
      <c r="BQ599">
        <v>1</v>
      </c>
      <c r="BR599">
        <v>0</v>
      </c>
      <c r="BS599">
        <v>1</v>
      </c>
      <c r="BT599">
        <v>1</v>
      </c>
      <c r="BU599">
        <v>1</v>
      </c>
      <c r="BV599">
        <v>1</v>
      </c>
      <c r="BW599">
        <v>1</v>
      </c>
      <c r="BX599">
        <v>1</v>
      </c>
      <c r="BY599" t="s">
        <v>3</v>
      </c>
      <c r="BZ599">
        <v>70</v>
      </c>
      <c r="CA599">
        <v>10</v>
      </c>
      <c r="CB599" t="s">
        <v>3</v>
      </c>
      <c r="CE599">
        <v>0</v>
      </c>
      <c r="CF599">
        <v>0</v>
      </c>
      <c r="CG599">
        <v>0</v>
      </c>
      <c r="CM599">
        <v>0</v>
      </c>
      <c r="CN599" t="s">
        <v>3</v>
      </c>
      <c r="CO599">
        <v>0</v>
      </c>
      <c r="CP599">
        <f t="shared" si="438"/>
        <v>11268.96</v>
      </c>
      <c r="CQ599">
        <f t="shared" si="439"/>
        <v>154.13999999999999</v>
      </c>
      <c r="CR599">
        <f>((((ET599)*BB599-(EU599)*BS599)+AE599*BS599)*AV599)</f>
        <v>0</v>
      </c>
      <c r="CS599">
        <f t="shared" si="440"/>
        <v>0</v>
      </c>
      <c r="CT599">
        <f t="shared" si="441"/>
        <v>11114.82</v>
      </c>
      <c r="CU599">
        <f t="shared" si="442"/>
        <v>0</v>
      </c>
      <c r="CV599">
        <f t="shared" si="443"/>
        <v>18</v>
      </c>
      <c r="CW599">
        <f t="shared" si="444"/>
        <v>0</v>
      </c>
      <c r="CX599">
        <f t="shared" si="445"/>
        <v>0</v>
      </c>
      <c r="CY599">
        <f t="shared" si="446"/>
        <v>7780.3739999999998</v>
      </c>
      <c r="CZ599">
        <f t="shared" si="447"/>
        <v>1111.482</v>
      </c>
      <c r="DC599" t="s">
        <v>3</v>
      </c>
      <c r="DD599" t="s">
        <v>3</v>
      </c>
      <c r="DE599" t="s">
        <v>3</v>
      </c>
      <c r="DF599" t="s">
        <v>3</v>
      </c>
      <c r="DG599" t="s">
        <v>3</v>
      </c>
      <c r="DH599" t="s">
        <v>3</v>
      </c>
      <c r="DI599" t="s">
        <v>3</v>
      </c>
      <c r="DJ599" t="s">
        <v>3</v>
      </c>
      <c r="DK599" t="s">
        <v>3</v>
      </c>
      <c r="DL599" t="s">
        <v>3</v>
      </c>
      <c r="DM599" t="s">
        <v>3</v>
      </c>
      <c r="DN599">
        <v>0</v>
      </c>
      <c r="DO599">
        <v>0</v>
      </c>
      <c r="DP599">
        <v>1</v>
      </c>
      <c r="DQ599">
        <v>1</v>
      </c>
      <c r="DU599">
        <v>16987630</v>
      </c>
      <c r="DV599" t="s">
        <v>33</v>
      </c>
      <c r="DW599" t="s">
        <v>33</v>
      </c>
      <c r="DX599">
        <v>1</v>
      </c>
      <c r="DZ599" t="s">
        <v>3</v>
      </c>
      <c r="EA599" t="s">
        <v>3</v>
      </c>
      <c r="EB599" t="s">
        <v>3</v>
      </c>
      <c r="EC599" t="s">
        <v>3</v>
      </c>
      <c r="EE599">
        <v>1441815344</v>
      </c>
      <c r="EF599">
        <v>1</v>
      </c>
      <c r="EG599" t="s">
        <v>21</v>
      </c>
      <c r="EH599">
        <v>0</v>
      </c>
      <c r="EI599" t="s">
        <v>3</v>
      </c>
      <c r="EJ599">
        <v>4</v>
      </c>
      <c r="EK599">
        <v>0</v>
      </c>
      <c r="EL599" t="s">
        <v>22</v>
      </c>
      <c r="EM599" t="s">
        <v>23</v>
      </c>
      <c r="EO599" t="s">
        <v>3</v>
      </c>
      <c r="EQ599">
        <v>0</v>
      </c>
      <c r="ER599">
        <v>11268.96</v>
      </c>
      <c r="ES599">
        <v>154.13999999999999</v>
      </c>
      <c r="ET599">
        <v>0</v>
      </c>
      <c r="EU599">
        <v>0</v>
      </c>
      <c r="EV599">
        <v>11114.82</v>
      </c>
      <c r="EW599">
        <v>18</v>
      </c>
      <c r="EX599">
        <v>0</v>
      </c>
      <c r="EY599">
        <v>0</v>
      </c>
      <c r="FQ599">
        <v>0</v>
      </c>
      <c r="FR599">
        <f t="shared" si="448"/>
        <v>0</v>
      </c>
      <c r="FS599">
        <v>0</v>
      </c>
      <c r="FX599">
        <v>70</v>
      </c>
      <c r="FY599">
        <v>10</v>
      </c>
      <c r="GA599" t="s">
        <v>3</v>
      </c>
      <c r="GD599">
        <v>0</v>
      </c>
      <c r="GF599">
        <v>314340866</v>
      </c>
      <c r="GG599">
        <v>2</v>
      </c>
      <c r="GH599">
        <v>1</v>
      </c>
      <c r="GI599">
        <v>-2</v>
      </c>
      <c r="GJ599">
        <v>0</v>
      </c>
      <c r="GK599">
        <f>ROUND(R599*(R12)/100,2)</f>
        <v>0</v>
      </c>
      <c r="GL599">
        <f t="shared" si="449"/>
        <v>0</v>
      </c>
      <c r="GM599">
        <f t="shared" si="450"/>
        <v>20160.810000000001</v>
      </c>
      <c r="GN599">
        <f t="shared" si="451"/>
        <v>0</v>
      </c>
      <c r="GO599">
        <f t="shared" si="452"/>
        <v>0</v>
      </c>
      <c r="GP599">
        <f t="shared" si="453"/>
        <v>20160.810000000001</v>
      </c>
      <c r="GR599">
        <v>0</v>
      </c>
      <c r="GS599">
        <v>3</v>
      </c>
      <c r="GT599">
        <v>0</v>
      </c>
      <c r="GU599" t="s">
        <v>3</v>
      </c>
      <c r="GV599">
        <f t="shared" si="454"/>
        <v>0</v>
      </c>
      <c r="GW599">
        <v>1</v>
      </c>
      <c r="GX599">
        <f t="shared" si="455"/>
        <v>0</v>
      </c>
      <c r="HA599">
        <v>0</v>
      </c>
      <c r="HB599">
        <v>0</v>
      </c>
      <c r="HC599">
        <f t="shared" si="456"/>
        <v>0</v>
      </c>
      <c r="HE599" t="s">
        <v>3</v>
      </c>
      <c r="HF599" t="s">
        <v>3</v>
      </c>
      <c r="HM599" t="s">
        <v>3</v>
      </c>
      <c r="HN599" t="s">
        <v>3</v>
      </c>
      <c r="HO599" t="s">
        <v>3</v>
      </c>
      <c r="HP599" t="s">
        <v>3</v>
      </c>
      <c r="HQ599" t="s">
        <v>3</v>
      </c>
      <c r="IK599">
        <v>0</v>
      </c>
    </row>
    <row r="600" spans="1:245" x14ac:dyDescent="0.2">
      <c r="A600">
        <v>17</v>
      </c>
      <c r="B600">
        <v>1</v>
      </c>
      <c r="D600">
        <f>ROW(EtalonRes!A445)</f>
        <v>445</v>
      </c>
      <c r="E600" t="s">
        <v>3</v>
      </c>
      <c r="F600" t="s">
        <v>451</v>
      </c>
      <c r="G600" t="s">
        <v>452</v>
      </c>
      <c r="H600" t="s">
        <v>33</v>
      </c>
      <c r="I600">
        <v>1</v>
      </c>
      <c r="J600">
        <v>0</v>
      </c>
      <c r="K600">
        <v>1</v>
      </c>
      <c r="O600">
        <f t="shared" si="424"/>
        <v>74.13</v>
      </c>
      <c r="P600">
        <f t="shared" si="425"/>
        <v>0.03</v>
      </c>
      <c r="Q600">
        <f t="shared" si="426"/>
        <v>0</v>
      </c>
      <c r="R600">
        <f t="shared" si="427"/>
        <v>0</v>
      </c>
      <c r="S600">
        <f t="shared" si="428"/>
        <v>74.099999999999994</v>
      </c>
      <c r="T600">
        <f t="shared" si="429"/>
        <v>0</v>
      </c>
      <c r="U600">
        <f t="shared" si="430"/>
        <v>0.12</v>
      </c>
      <c r="V600">
        <f t="shared" si="431"/>
        <v>0</v>
      </c>
      <c r="W600">
        <f t="shared" si="432"/>
        <v>0</v>
      </c>
      <c r="X600">
        <f t="shared" si="433"/>
        <v>51.87</v>
      </c>
      <c r="Y600">
        <f t="shared" si="434"/>
        <v>7.41</v>
      </c>
      <c r="AA600">
        <v>-1</v>
      </c>
      <c r="AB600">
        <f t="shared" si="435"/>
        <v>74.13</v>
      </c>
      <c r="AC600">
        <f>ROUND(((ES600*3)),6)</f>
        <v>0.03</v>
      </c>
      <c r="AD600">
        <f>ROUND(((((ET600*3))-((EU600*3)))+AE600),6)</f>
        <v>0</v>
      </c>
      <c r="AE600">
        <f>ROUND(((EU600*3)),6)</f>
        <v>0</v>
      </c>
      <c r="AF600">
        <f>ROUND(((EV600*3)),6)</f>
        <v>74.099999999999994</v>
      </c>
      <c r="AG600">
        <f t="shared" si="436"/>
        <v>0</v>
      </c>
      <c r="AH600">
        <f>((EW600*3))</f>
        <v>0.12</v>
      </c>
      <c r="AI600">
        <f>((EX600*3))</f>
        <v>0</v>
      </c>
      <c r="AJ600">
        <f t="shared" si="437"/>
        <v>0</v>
      </c>
      <c r="AK600">
        <v>24.71</v>
      </c>
      <c r="AL600">
        <v>0.01</v>
      </c>
      <c r="AM600">
        <v>0</v>
      </c>
      <c r="AN600">
        <v>0</v>
      </c>
      <c r="AO600">
        <v>24.7</v>
      </c>
      <c r="AP600">
        <v>0</v>
      </c>
      <c r="AQ600">
        <v>0.04</v>
      </c>
      <c r="AR600">
        <v>0</v>
      </c>
      <c r="AS600">
        <v>0</v>
      </c>
      <c r="AT600">
        <v>70</v>
      </c>
      <c r="AU600">
        <v>10</v>
      </c>
      <c r="AV600">
        <v>1</v>
      </c>
      <c r="AW600">
        <v>1</v>
      </c>
      <c r="AZ600">
        <v>1</v>
      </c>
      <c r="BA600">
        <v>1</v>
      </c>
      <c r="BB600">
        <v>1</v>
      </c>
      <c r="BC600">
        <v>1</v>
      </c>
      <c r="BD600" t="s">
        <v>3</v>
      </c>
      <c r="BE600" t="s">
        <v>3</v>
      </c>
      <c r="BF600" t="s">
        <v>3</v>
      </c>
      <c r="BG600" t="s">
        <v>3</v>
      </c>
      <c r="BH600">
        <v>0</v>
      </c>
      <c r="BI600">
        <v>4</v>
      </c>
      <c r="BJ600" t="s">
        <v>453</v>
      </c>
      <c r="BM600">
        <v>0</v>
      </c>
      <c r="BN600">
        <v>0</v>
      </c>
      <c r="BO600" t="s">
        <v>3</v>
      </c>
      <c r="BP600">
        <v>0</v>
      </c>
      <c r="BQ600">
        <v>1</v>
      </c>
      <c r="BR600">
        <v>0</v>
      </c>
      <c r="BS600">
        <v>1</v>
      </c>
      <c r="BT600">
        <v>1</v>
      </c>
      <c r="BU600">
        <v>1</v>
      </c>
      <c r="BV600">
        <v>1</v>
      </c>
      <c r="BW600">
        <v>1</v>
      </c>
      <c r="BX600">
        <v>1</v>
      </c>
      <c r="BY600" t="s">
        <v>3</v>
      </c>
      <c r="BZ600">
        <v>70</v>
      </c>
      <c r="CA600">
        <v>10</v>
      </c>
      <c r="CB600" t="s">
        <v>3</v>
      </c>
      <c r="CE600">
        <v>0</v>
      </c>
      <c r="CF600">
        <v>0</v>
      </c>
      <c r="CG600">
        <v>0</v>
      </c>
      <c r="CM600">
        <v>0</v>
      </c>
      <c r="CN600" t="s">
        <v>3</v>
      </c>
      <c r="CO600">
        <v>0</v>
      </c>
      <c r="CP600">
        <f t="shared" si="438"/>
        <v>74.13</v>
      </c>
      <c r="CQ600">
        <f t="shared" si="439"/>
        <v>0.03</v>
      </c>
      <c r="CR600">
        <f>(((((ET600*3))*BB600-((EU600*3))*BS600)+AE600*BS600)*AV600)</f>
        <v>0</v>
      </c>
      <c r="CS600">
        <f t="shared" si="440"/>
        <v>0</v>
      </c>
      <c r="CT600">
        <f t="shared" si="441"/>
        <v>74.099999999999994</v>
      </c>
      <c r="CU600">
        <f t="shared" si="442"/>
        <v>0</v>
      </c>
      <c r="CV600">
        <f t="shared" si="443"/>
        <v>0.12</v>
      </c>
      <c r="CW600">
        <f t="shared" si="444"/>
        <v>0</v>
      </c>
      <c r="CX600">
        <f t="shared" si="445"/>
        <v>0</v>
      </c>
      <c r="CY600">
        <f t="shared" si="446"/>
        <v>51.87</v>
      </c>
      <c r="CZ600">
        <f t="shared" si="447"/>
        <v>7.41</v>
      </c>
      <c r="DC600" t="s">
        <v>3</v>
      </c>
      <c r="DD600" t="s">
        <v>167</v>
      </c>
      <c r="DE600" t="s">
        <v>167</v>
      </c>
      <c r="DF600" t="s">
        <v>167</v>
      </c>
      <c r="DG600" t="s">
        <v>167</v>
      </c>
      <c r="DH600" t="s">
        <v>3</v>
      </c>
      <c r="DI600" t="s">
        <v>167</v>
      </c>
      <c r="DJ600" t="s">
        <v>167</v>
      </c>
      <c r="DK600" t="s">
        <v>3</v>
      </c>
      <c r="DL600" t="s">
        <v>3</v>
      </c>
      <c r="DM600" t="s">
        <v>3</v>
      </c>
      <c r="DN600">
        <v>0</v>
      </c>
      <c r="DO600">
        <v>0</v>
      </c>
      <c r="DP600">
        <v>1</v>
      </c>
      <c r="DQ600">
        <v>1</v>
      </c>
      <c r="DU600">
        <v>16987630</v>
      </c>
      <c r="DV600" t="s">
        <v>33</v>
      </c>
      <c r="DW600" t="s">
        <v>33</v>
      </c>
      <c r="DX600">
        <v>1</v>
      </c>
      <c r="DZ600" t="s">
        <v>3</v>
      </c>
      <c r="EA600" t="s">
        <v>3</v>
      </c>
      <c r="EB600" t="s">
        <v>3</v>
      </c>
      <c r="EC600" t="s">
        <v>3</v>
      </c>
      <c r="EE600">
        <v>1441815344</v>
      </c>
      <c r="EF600">
        <v>1</v>
      </c>
      <c r="EG600" t="s">
        <v>21</v>
      </c>
      <c r="EH600">
        <v>0</v>
      </c>
      <c r="EI600" t="s">
        <v>3</v>
      </c>
      <c r="EJ600">
        <v>4</v>
      </c>
      <c r="EK600">
        <v>0</v>
      </c>
      <c r="EL600" t="s">
        <v>22</v>
      </c>
      <c r="EM600" t="s">
        <v>23</v>
      </c>
      <c r="EO600" t="s">
        <v>3</v>
      </c>
      <c r="EQ600">
        <v>1024</v>
      </c>
      <c r="ER600">
        <v>24.71</v>
      </c>
      <c r="ES600">
        <v>0.01</v>
      </c>
      <c r="ET600">
        <v>0</v>
      </c>
      <c r="EU600">
        <v>0</v>
      </c>
      <c r="EV600">
        <v>24.7</v>
      </c>
      <c r="EW600">
        <v>0.04</v>
      </c>
      <c r="EX600">
        <v>0</v>
      </c>
      <c r="EY600">
        <v>0</v>
      </c>
      <c r="FQ600">
        <v>0</v>
      </c>
      <c r="FR600">
        <f t="shared" si="448"/>
        <v>0</v>
      </c>
      <c r="FS600">
        <v>0</v>
      </c>
      <c r="FX600">
        <v>70</v>
      </c>
      <c r="FY600">
        <v>10</v>
      </c>
      <c r="GA600" t="s">
        <v>3</v>
      </c>
      <c r="GD600">
        <v>0</v>
      </c>
      <c r="GF600">
        <v>322852978</v>
      </c>
      <c r="GG600">
        <v>2</v>
      </c>
      <c r="GH600">
        <v>1</v>
      </c>
      <c r="GI600">
        <v>-2</v>
      </c>
      <c r="GJ600">
        <v>0</v>
      </c>
      <c r="GK600">
        <f>ROUND(R600*(R12)/100,2)</f>
        <v>0</v>
      </c>
      <c r="GL600">
        <f t="shared" si="449"/>
        <v>0</v>
      </c>
      <c r="GM600">
        <f t="shared" si="450"/>
        <v>133.41</v>
      </c>
      <c r="GN600">
        <f t="shared" si="451"/>
        <v>0</v>
      </c>
      <c r="GO600">
        <f t="shared" si="452"/>
        <v>0</v>
      </c>
      <c r="GP600">
        <f t="shared" si="453"/>
        <v>133.41</v>
      </c>
      <c r="GR600">
        <v>0</v>
      </c>
      <c r="GS600">
        <v>3</v>
      </c>
      <c r="GT600">
        <v>0</v>
      </c>
      <c r="GU600" t="s">
        <v>3</v>
      </c>
      <c r="GV600">
        <f t="shared" si="454"/>
        <v>0</v>
      </c>
      <c r="GW600">
        <v>1</v>
      </c>
      <c r="GX600">
        <f t="shared" si="455"/>
        <v>0</v>
      </c>
      <c r="HA600">
        <v>0</v>
      </c>
      <c r="HB600">
        <v>0</v>
      </c>
      <c r="HC600">
        <f t="shared" si="456"/>
        <v>0</v>
      </c>
      <c r="HE600" t="s">
        <v>3</v>
      </c>
      <c r="HF600" t="s">
        <v>3</v>
      </c>
      <c r="HM600" t="s">
        <v>3</v>
      </c>
      <c r="HN600" t="s">
        <v>3</v>
      </c>
      <c r="HO600" t="s">
        <v>3</v>
      </c>
      <c r="HP600" t="s">
        <v>3</v>
      </c>
      <c r="HQ600" t="s">
        <v>3</v>
      </c>
      <c r="IK600">
        <v>0</v>
      </c>
    </row>
    <row r="601" spans="1:245" x14ac:dyDescent="0.2">
      <c r="A601">
        <v>17</v>
      </c>
      <c r="B601">
        <v>1</v>
      </c>
      <c r="D601">
        <f>ROW(EtalonRes!A448)</f>
        <v>448</v>
      </c>
      <c r="E601" t="s">
        <v>481</v>
      </c>
      <c r="F601" t="s">
        <v>455</v>
      </c>
      <c r="G601" t="s">
        <v>456</v>
      </c>
      <c r="H601" t="s">
        <v>33</v>
      </c>
      <c r="I601">
        <v>1</v>
      </c>
      <c r="J601">
        <v>0</v>
      </c>
      <c r="K601">
        <v>1</v>
      </c>
      <c r="O601">
        <f t="shared" si="424"/>
        <v>742.69</v>
      </c>
      <c r="P601">
        <f t="shared" si="425"/>
        <v>1.7</v>
      </c>
      <c r="Q601">
        <f t="shared" si="426"/>
        <v>0</v>
      </c>
      <c r="R601">
        <f t="shared" si="427"/>
        <v>0</v>
      </c>
      <c r="S601">
        <f t="shared" si="428"/>
        <v>740.99</v>
      </c>
      <c r="T601">
        <f t="shared" si="429"/>
        <v>0</v>
      </c>
      <c r="U601">
        <f t="shared" si="430"/>
        <v>1.2</v>
      </c>
      <c r="V601">
        <f t="shared" si="431"/>
        <v>0</v>
      </c>
      <c r="W601">
        <f t="shared" si="432"/>
        <v>0</v>
      </c>
      <c r="X601">
        <f t="shared" si="433"/>
        <v>518.69000000000005</v>
      </c>
      <c r="Y601">
        <f t="shared" si="434"/>
        <v>74.099999999999994</v>
      </c>
      <c r="AA601">
        <v>1470944657</v>
      </c>
      <c r="AB601">
        <f t="shared" si="435"/>
        <v>742.69</v>
      </c>
      <c r="AC601">
        <f>ROUND((ES601),6)</f>
        <v>1.7</v>
      </c>
      <c r="AD601">
        <f>ROUND((((ET601)-(EU601))+AE601),6)</f>
        <v>0</v>
      </c>
      <c r="AE601">
        <f>ROUND((EU601),6)</f>
        <v>0</v>
      </c>
      <c r="AF601">
        <f>ROUND((EV601),6)</f>
        <v>740.99</v>
      </c>
      <c r="AG601">
        <f t="shared" si="436"/>
        <v>0</v>
      </c>
      <c r="AH601">
        <f>(EW601)</f>
        <v>1.2</v>
      </c>
      <c r="AI601">
        <f>(EX601)</f>
        <v>0</v>
      </c>
      <c r="AJ601">
        <f t="shared" si="437"/>
        <v>0</v>
      </c>
      <c r="AK601">
        <v>742.69</v>
      </c>
      <c r="AL601">
        <v>1.7</v>
      </c>
      <c r="AM601">
        <v>0</v>
      </c>
      <c r="AN601">
        <v>0</v>
      </c>
      <c r="AO601">
        <v>740.99</v>
      </c>
      <c r="AP601">
        <v>0</v>
      </c>
      <c r="AQ601">
        <v>1.2</v>
      </c>
      <c r="AR601">
        <v>0</v>
      </c>
      <c r="AS601">
        <v>0</v>
      </c>
      <c r="AT601">
        <v>70</v>
      </c>
      <c r="AU601">
        <v>10</v>
      </c>
      <c r="AV601">
        <v>1</v>
      </c>
      <c r="AW601">
        <v>1</v>
      </c>
      <c r="AZ601">
        <v>1</v>
      </c>
      <c r="BA601">
        <v>1</v>
      </c>
      <c r="BB601">
        <v>1</v>
      </c>
      <c r="BC601">
        <v>1</v>
      </c>
      <c r="BD601" t="s">
        <v>3</v>
      </c>
      <c r="BE601" t="s">
        <v>3</v>
      </c>
      <c r="BF601" t="s">
        <v>3</v>
      </c>
      <c r="BG601" t="s">
        <v>3</v>
      </c>
      <c r="BH601">
        <v>0</v>
      </c>
      <c r="BI601">
        <v>4</v>
      </c>
      <c r="BJ601" t="s">
        <v>457</v>
      </c>
      <c r="BM601">
        <v>0</v>
      </c>
      <c r="BN601">
        <v>0</v>
      </c>
      <c r="BO601" t="s">
        <v>3</v>
      </c>
      <c r="BP601">
        <v>0</v>
      </c>
      <c r="BQ601">
        <v>1</v>
      </c>
      <c r="BR601">
        <v>0</v>
      </c>
      <c r="BS601">
        <v>1</v>
      </c>
      <c r="BT601">
        <v>1</v>
      </c>
      <c r="BU601">
        <v>1</v>
      </c>
      <c r="BV601">
        <v>1</v>
      </c>
      <c r="BW601">
        <v>1</v>
      </c>
      <c r="BX601">
        <v>1</v>
      </c>
      <c r="BY601" t="s">
        <v>3</v>
      </c>
      <c r="BZ601">
        <v>70</v>
      </c>
      <c r="CA601">
        <v>10</v>
      </c>
      <c r="CB601" t="s">
        <v>3</v>
      </c>
      <c r="CE601">
        <v>0</v>
      </c>
      <c r="CF601">
        <v>0</v>
      </c>
      <c r="CG601">
        <v>0</v>
      </c>
      <c r="CM601">
        <v>0</v>
      </c>
      <c r="CN601" t="s">
        <v>3</v>
      </c>
      <c r="CO601">
        <v>0</v>
      </c>
      <c r="CP601">
        <f t="shared" si="438"/>
        <v>742.69</v>
      </c>
      <c r="CQ601">
        <f t="shared" si="439"/>
        <v>1.7</v>
      </c>
      <c r="CR601">
        <f>((((ET601)*BB601-(EU601)*BS601)+AE601*BS601)*AV601)</f>
        <v>0</v>
      </c>
      <c r="CS601">
        <f t="shared" si="440"/>
        <v>0</v>
      </c>
      <c r="CT601">
        <f t="shared" si="441"/>
        <v>740.99</v>
      </c>
      <c r="CU601">
        <f t="shared" si="442"/>
        <v>0</v>
      </c>
      <c r="CV601">
        <f t="shared" si="443"/>
        <v>1.2</v>
      </c>
      <c r="CW601">
        <f t="shared" si="444"/>
        <v>0</v>
      </c>
      <c r="CX601">
        <f t="shared" si="445"/>
        <v>0</v>
      </c>
      <c r="CY601">
        <f t="shared" si="446"/>
        <v>518.69299999999998</v>
      </c>
      <c r="CZ601">
        <f t="shared" si="447"/>
        <v>74.09899999999999</v>
      </c>
      <c r="DC601" t="s">
        <v>3</v>
      </c>
      <c r="DD601" t="s">
        <v>3</v>
      </c>
      <c r="DE601" t="s">
        <v>3</v>
      </c>
      <c r="DF601" t="s">
        <v>3</v>
      </c>
      <c r="DG601" t="s">
        <v>3</v>
      </c>
      <c r="DH601" t="s">
        <v>3</v>
      </c>
      <c r="DI601" t="s">
        <v>3</v>
      </c>
      <c r="DJ601" t="s">
        <v>3</v>
      </c>
      <c r="DK601" t="s">
        <v>3</v>
      </c>
      <c r="DL601" t="s">
        <v>3</v>
      </c>
      <c r="DM601" t="s">
        <v>3</v>
      </c>
      <c r="DN601">
        <v>0</v>
      </c>
      <c r="DO601">
        <v>0</v>
      </c>
      <c r="DP601">
        <v>1</v>
      </c>
      <c r="DQ601">
        <v>1</v>
      </c>
      <c r="DU601">
        <v>16987630</v>
      </c>
      <c r="DV601" t="s">
        <v>33</v>
      </c>
      <c r="DW601" t="s">
        <v>33</v>
      </c>
      <c r="DX601">
        <v>1</v>
      </c>
      <c r="DZ601" t="s">
        <v>3</v>
      </c>
      <c r="EA601" t="s">
        <v>3</v>
      </c>
      <c r="EB601" t="s">
        <v>3</v>
      </c>
      <c r="EC601" t="s">
        <v>3</v>
      </c>
      <c r="EE601">
        <v>1441815344</v>
      </c>
      <c r="EF601">
        <v>1</v>
      </c>
      <c r="EG601" t="s">
        <v>21</v>
      </c>
      <c r="EH601">
        <v>0</v>
      </c>
      <c r="EI601" t="s">
        <v>3</v>
      </c>
      <c r="EJ601">
        <v>4</v>
      </c>
      <c r="EK601">
        <v>0</v>
      </c>
      <c r="EL601" t="s">
        <v>22</v>
      </c>
      <c r="EM601" t="s">
        <v>23</v>
      </c>
      <c r="EO601" t="s">
        <v>3</v>
      </c>
      <c r="EQ601">
        <v>0</v>
      </c>
      <c r="ER601">
        <v>742.69</v>
      </c>
      <c r="ES601">
        <v>1.7</v>
      </c>
      <c r="ET601">
        <v>0</v>
      </c>
      <c r="EU601">
        <v>0</v>
      </c>
      <c r="EV601">
        <v>740.99</v>
      </c>
      <c r="EW601">
        <v>1.2</v>
      </c>
      <c r="EX601">
        <v>0</v>
      </c>
      <c r="EY601">
        <v>0</v>
      </c>
      <c r="FQ601">
        <v>0</v>
      </c>
      <c r="FR601">
        <f t="shared" si="448"/>
        <v>0</v>
      </c>
      <c r="FS601">
        <v>0</v>
      </c>
      <c r="FX601">
        <v>70</v>
      </c>
      <c r="FY601">
        <v>10</v>
      </c>
      <c r="GA601" t="s">
        <v>3</v>
      </c>
      <c r="GD601">
        <v>0</v>
      </c>
      <c r="GF601">
        <v>-773177281</v>
      </c>
      <c r="GG601">
        <v>2</v>
      </c>
      <c r="GH601">
        <v>1</v>
      </c>
      <c r="GI601">
        <v>-2</v>
      </c>
      <c r="GJ601">
        <v>0</v>
      </c>
      <c r="GK601">
        <f>ROUND(R601*(R12)/100,2)</f>
        <v>0</v>
      </c>
      <c r="GL601">
        <f t="shared" si="449"/>
        <v>0</v>
      </c>
      <c r="GM601">
        <f t="shared" si="450"/>
        <v>1335.48</v>
      </c>
      <c r="GN601">
        <f t="shared" si="451"/>
        <v>0</v>
      </c>
      <c r="GO601">
        <f t="shared" si="452"/>
        <v>0</v>
      </c>
      <c r="GP601">
        <f t="shared" si="453"/>
        <v>1335.48</v>
      </c>
      <c r="GR601">
        <v>0</v>
      </c>
      <c r="GS601">
        <v>3</v>
      </c>
      <c r="GT601">
        <v>0</v>
      </c>
      <c r="GU601" t="s">
        <v>3</v>
      </c>
      <c r="GV601">
        <f t="shared" si="454"/>
        <v>0</v>
      </c>
      <c r="GW601">
        <v>1</v>
      </c>
      <c r="GX601">
        <f t="shared" si="455"/>
        <v>0</v>
      </c>
      <c r="HA601">
        <v>0</v>
      </c>
      <c r="HB601">
        <v>0</v>
      </c>
      <c r="HC601">
        <f t="shared" si="456"/>
        <v>0</v>
      </c>
      <c r="HE601" t="s">
        <v>3</v>
      </c>
      <c r="HF601" t="s">
        <v>3</v>
      </c>
      <c r="HM601" t="s">
        <v>3</v>
      </c>
      <c r="HN601" t="s">
        <v>3</v>
      </c>
      <c r="HO601" t="s">
        <v>3</v>
      </c>
      <c r="HP601" t="s">
        <v>3</v>
      </c>
      <c r="HQ601" t="s">
        <v>3</v>
      </c>
      <c r="IK601">
        <v>0</v>
      </c>
    </row>
    <row r="602" spans="1:245" x14ac:dyDescent="0.2">
      <c r="A602">
        <v>17</v>
      </c>
      <c r="B602">
        <v>1</v>
      </c>
      <c r="D602">
        <f>ROW(EtalonRes!A454)</f>
        <v>454</v>
      </c>
      <c r="E602" t="s">
        <v>482</v>
      </c>
      <c r="F602" t="s">
        <v>466</v>
      </c>
      <c r="G602" t="s">
        <v>467</v>
      </c>
      <c r="H602" t="s">
        <v>33</v>
      </c>
      <c r="I602">
        <v>9</v>
      </c>
      <c r="J602">
        <v>0</v>
      </c>
      <c r="K602">
        <v>9</v>
      </c>
      <c r="O602">
        <f t="shared" si="424"/>
        <v>6363.27</v>
      </c>
      <c r="P602">
        <f t="shared" si="425"/>
        <v>83.43</v>
      </c>
      <c r="Q602">
        <f t="shared" si="426"/>
        <v>0</v>
      </c>
      <c r="R602">
        <f t="shared" si="427"/>
        <v>0</v>
      </c>
      <c r="S602">
        <f t="shared" si="428"/>
        <v>6279.84</v>
      </c>
      <c r="T602">
        <f t="shared" si="429"/>
        <v>0</v>
      </c>
      <c r="U602">
        <f t="shared" si="430"/>
        <v>10.169999999999998</v>
      </c>
      <c r="V602">
        <f t="shared" si="431"/>
        <v>0</v>
      </c>
      <c r="W602">
        <f t="shared" si="432"/>
        <v>0</v>
      </c>
      <c r="X602">
        <f t="shared" si="433"/>
        <v>4395.8900000000003</v>
      </c>
      <c r="Y602">
        <f t="shared" si="434"/>
        <v>627.98</v>
      </c>
      <c r="AA602">
        <v>1470944657</v>
      </c>
      <c r="AB602">
        <f t="shared" si="435"/>
        <v>707.03</v>
      </c>
      <c r="AC602">
        <f>ROUND((ES602),6)</f>
        <v>9.27</v>
      </c>
      <c r="AD602">
        <f>ROUND((((ET602)-(EU602))+AE602),6)</f>
        <v>0</v>
      </c>
      <c r="AE602">
        <f>ROUND((EU602),6)</f>
        <v>0</v>
      </c>
      <c r="AF602">
        <f>ROUND((EV602),6)</f>
        <v>697.76</v>
      </c>
      <c r="AG602">
        <f t="shared" si="436"/>
        <v>0</v>
      </c>
      <c r="AH602">
        <f>(EW602)</f>
        <v>1.1299999999999999</v>
      </c>
      <c r="AI602">
        <f>(EX602)</f>
        <v>0</v>
      </c>
      <c r="AJ602">
        <f t="shared" si="437"/>
        <v>0</v>
      </c>
      <c r="AK602">
        <v>707.03</v>
      </c>
      <c r="AL602">
        <v>9.27</v>
      </c>
      <c r="AM602">
        <v>0</v>
      </c>
      <c r="AN602">
        <v>0</v>
      </c>
      <c r="AO602">
        <v>697.76</v>
      </c>
      <c r="AP602">
        <v>0</v>
      </c>
      <c r="AQ602">
        <v>1.1299999999999999</v>
      </c>
      <c r="AR602">
        <v>0</v>
      </c>
      <c r="AS602">
        <v>0</v>
      </c>
      <c r="AT602">
        <v>70</v>
      </c>
      <c r="AU602">
        <v>10</v>
      </c>
      <c r="AV602">
        <v>1</v>
      </c>
      <c r="AW602">
        <v>1</v>
      </c>
      <c r="AZ602">
        <v>1</v>
      </c>
      <c r="BA602">
        <v>1</v>
      </c>
      <c r="BB602">
        <v>1</v>
      </c>
      <c r="BC602">
        <v>1</v>
      </c>
      <c r="BD602" t="s">
        <v>3</v>
      </c>
      <c r="BE602" t="s">
        <v>3</v>
      </c>
      <c r="BF602" t="s">
        <v>3</v>
      </c>
      <c r="BG602" t="s">
        <v>3</v>
      </c>
      <c r="BH602">
        <v>0</v>
      </c>
      <c r="BI602">
        <v>4</v>
      </c>
      <c r="BJ602" t="s">
        <v>468</v>
      </c>
      <c r="BM602">
        <v>0</v>
      </c>
      <c r="BN602">
        <v>0</v>
      </c>
      <c r="BO602" t="s">
        <v>3</v>
      </c>
      <c r="BP602">
        <v>0</v>
      </c>
      <c r="BQ602">
        <v>1</v>
      </c>
      <c r="BR602">
        <v>0</v>
      </c>
      <c r="BS602">
        <v>1</v>
      </c>
      <c r="BT602">
        <v>1</v>
      </c>
      <c r="BU602">
        <v>1</v>
      </c>
      <c r="BV602">
        <v>1</v>
      </c>
      <c r="BW602">
        <v>1</v>
      </c>
      <c r="BX602">
        <v>1</v>
      </c>
      <c r="BY602" t="s">
        <v>3</v>
      </c>
      <c r="BZ602">
        <v>70</v>
      </c>
      <c r="CA602">
        <v>10</v>
      </c>
      <c r="CB602" t="s">
        <v>3</v>
      </c>
      <c r="CE602">
        <v>0</v>
      </c>
      <c r="CF602">
        <v>0</v>
      </c>
      <c r="CG602">
        <v>0</v>
      </c>
      <c r="CM602">
        <v>0</v>
      </c>
      <c r="CN602" t="s">
        <v>3</v>
      </c>
      <c r="CO602">
        <v>0</v>
      </c>
      <c r="CP602">
        <f t="shared" si="438"/>
        <v>6363.27</v>
      </c>
      <c r="CQ602">
        <f t="shared" si="439"/>
        <v>9.27</v>
      </c>
      <c r="CR602">
        <f>((((ET602)*BB602-(EU602)*BS602)+AE602*BS602)*AV602)</f>
        <v>0</v>
      </c>
      <c r="CS602">
        <f t="shared" si="440"/>
        <v>0</v>
      </c>
      <c r="CT602">
        <f t="shared" si="441"/>
        <v>697.76</v>
      </c>
      <c r="CU602">
        <f t="shared" si="442"/>
        <v>0</v>
      </c>
      <c r="CV602">
        <f t="shared" si="443"/>
        <v>1.1299999999999999</v>
      </c>
      <c r="CW602">
        <f t="shared" si="444"/>
        <v>0</v>
      </c>
      <c r="CX602">
        <f t="shared" si="445"/>
        <v>0</v>
      </c>
      <c r="CY602">
        <f t="shared" si="446"/>
        <v>4395.8879999999999</v>
      </c>
      <c r="CZ602">
        <f t="shared" si="447"/>
        <v>627.98400000000004</v>
      </c>
      <c r="DC602" t="s">
        <v>3</v>
      </c>
      <c r="DD602" t="s">
        <v>3</v>
      </c>
      <c r="DE602" t="s">
        <v>3</v>
      </c>
      <c r="DF602" t="s">
        <v>3</v>
      </c>
      <c r="DG602" t="s">
        <v>3</v>
      </c>
      <c r="DH602" t="s">
        <v>3</v>
      </c>
      <c r="DI602" t="s">
        <v>3</v>
      </c>
      <c r="DJ602" t="s">
        <v>3</v>
      </c>
      <c r="DK602" t="s">
        <v>3</v>
      </c>
      <c r="DL602" t="s">
        <v>3</v>
      </c>
      <c r="DM602" t="s">
        <v>3</v>
      </c>
      <c r="DN602">
        <v>0</v>
      </c>
      <c r="DO602">
        <v>0</v>
      </c>
      <c r="DP602">
        <v>1</v>
      </c>
      <c r="DQ602">
        <v>1</v>
      </c>
      <c r="DU602">
        <v>16987630</v>
      </c>
      <c r="DV602" t="s">
        <v>33</v>
      </c>
      <c r="DW602" t="s">
        <v>33</v>
      </c>
      <c r="DX602">
        <v>1</v>
      </c>
      <c r="DZ602" t="s">
        <v>3</v>
      </c>
      <c r="EA602" t="s">
        <v>3</v>
      </c>
      <c r="EB602" t="s">
        <v>3</v>
      </c>
      <c r="EC602" t="s">
        <v>3</v>
      </c>
      <c r="EE602">
        <v>1441815344</v>
      </c>
      <c r="EF602">
        <v>1</v>
      </c>
      <c r="EG602" t="s">
        <v>21</v>
      </c>
      <c r="EH602">
        <v>0</v>
      </c>
      <c r="EI602" t="s">
        <v>3</v>
      </c>
      <c r="EJ602">
        <v>4</v>
      </c>
      <c r="EK602">
        <v>0</v>
      </c>
      <c r="EL602" t="s">
        <v>22</v>
      </c>
      <c r="EM602" t="s">
        <v>23</v>
      </c>
      <c r="EO602" t="s">
        <v>3</v>
      </c>
      <c r="EQ602">
        <v>0</v>
      </c>
      <c r="ER602">
        <v>707.03</v>
      </c>
      <c r="ES602">
        <v>9.27</v>
      </c>
      <c r="ET602">
        <v>0</v>
      </c>
      <c r="EU602">
        <v>0</v>
      </c>
      <c r="EV602">
        <v>697.76</v>
      </c>
      <c r="EW602">
        <v>1.1299999999999999</v>
      </c>
      <c r="EX602">
        <v>0</v>
      </c>
      <c r="EY602">
        <v>0</v>
      </c>
      <c r="FQ602">
        <v>0</v>
      </c>
      <c r="FR602">
        <f t="shared" si="448"/>
        <v>0</v>
      </c>
      <c r="FS602">
        <v>0</v>
      </c>
      <c r="FX602">
        <v>70</v>
      </c>
      <c r="FY602">
        <v>10</v>
      </c>
      <c r="GA602" t="s">
        <v>3</v>
      </c>
      <c r="GD602">
        <v>0</v>
      </c>
      <c r="GF602">
        <v>-1049753866</v>
      </c>
      <c r="GG602">
        <v>2</v>
      </c>
      <c r="GH602">
        <v>1</v>
      </c>
      <c r="GI602">
        <v>-2</v>
      </c>
      <c r="GJ602">
        <v>0</v>
      </c>
      <c r="GK602">
        <f>ROUND(R602*(R12)/100,2)</f>
        <v>0</v>
      </c>
      <c r="GL602">
        <f t="shared" si="449"/>
        <v>0</v>
      </c>
      <c r="GM602">
        <f t="shared" si="450"/>
        <v>11387.14</v>
      </c>
      <c r="GN602">
        <f t="shared" si="451"/>
        <v>0</v>
      </c>
      <c r="GO602">
        <f t="shared" si="452"/>
        <v>0</v>
      </c>
      <c r="GP602">
        <f t="shared" si="453"/>
        <v>11387.14</v>
      </c>
      <c r="GR602">
        <v>0</v>
      </c>
      <c r="GS602">
        <v>3</v>
      </c>
      <c r="GT602">
        <v>0</v>
      </c>
      <c r="GU602" t="s">
        <v>3</v>
      </c>
      <c r="GV602">
        <f t="shared" si="454"/>
        <v>0</v>
      </c>
      <c r="GW602">
        <v>1</v>
      </c>
      <c r="GX602">
        <f t="shared" si="455"/>
        <v>0</v>
      </c>
      <c r="HA602">
        <v>0</v>
      </c>
      <c r="HB602">
        <v>0</v>
      </c>
      <c r="HC602">
        <f t="shared" si="456"/>
        <v>0</v>
      </c>
      <c r="HE602" t="s">
        <v>3</v>
      </c>
      <c r="HF602" t="s">
        <v>3</v>
      </c>
      <c r="HM602" t="s">
        <v>3</v>
      </c>
      <c r="HN602" t="s">
        <v>3</v>
      </c>
      <c r="HO602" t="s">
        <v>3</v>
      </c>
      <c r="HP602" t="s">
        <v>3</v>
      </c>
      <c r="HQ602" t="s">
        <v>3</v>
      </c>
      <c r="IK602">
        <v>0</v>
      </c>
    </row>
    <row r="603" spans="1:245" x14ac:dyDescent="0.2">
      <c r="A603">
        <v>17</v>
      </c>
      <c r="B603">
        <v>1</v>
      </c>
      <c r="D603">
        <f>ROW(EtalonRes!A455)</f>
        <v>455</v>
      </c>
      <c r="E603" t="s">
        <v>3</v>
      </c>
      <c r="F603" t="s">
        <v>469</v>
      </c>
      <c r="G603" t="s">
        <v>470</v>
      </c>
      <c r="H603" t="s">
        <v>33</v>
      </c>
      <c r="I603">
        <v>9</v>
      </c>
      <c r="J603">
        <v>0</v>
      </c>
      <c r="K603">
        <v>9</v>
      </c>
      <c r="O603">
        <f t="shared" si="424"/>
        <v>666.9</v>
      </c>
      <c r="P603">
        <f t="shared" si="425"/>
        <v>0</v>
      </c>
      <c r="Q603">
        <f t="shared" si="426"/>
        <v>0</v>
      </c>
      <c r="R603">
        <f t="shared" si="427"/>
        <v>0</v>
      </c>
      <c r="S603">
        <f t="shared" si="428"/>
        <v>666.9</v>
      </c>
      <c r="T603">
        <f t="shared" si="429"/>
        <v>0</v>
      </c>
      <c r="U603">
        <f t="shared" si="430"/>
        <v>1.08</v>
      </c>
      <c r="V603">
        <f t="shared" si="431"/>
        <v>0</v>
      </c>
      <c r="W603">
        <f t="shared" si="432"/>
        <v>0</v>
      </c>
      <c r="X603">
        <f t="shared" si="433"/>
        <v>466.83</v>
      </c>
      <c r="Y603">
        <f t="shared" si="434"/>
        <v>66.69</v>
      </c>
      <c r="AA603">
        <v>-1</v>
      </c>
      <c r="AB603">
        <f t="shared" si="435"/>
        <v>74.099999999999994</v>
      </c>
      <c r="AC603">
        <f>ROUND(((ES603*3)),6)</f>
        <v>0</v>
      </c>
      <c r="AD603">
        <f>ROUND(((((ET603*3))-((EU603*3)))+AE603),6)</f>
        <v>0</v>
      </c>
      <c r="AE603">
        <f>ROUND(((EU603*3)),6)</f>
        <v>0</v>
      </c>
      <c r="AF603">
        <f>ROUND(((EV603*3)),6)</f>
        <v>74.099999999999994</v>
      </c>
      <c r="AG603">
        <f t="shared" si="436"/>
        <v>0</v>
      </c>
      <c r="AH603">
        <f>((EW603*3))</f>
        <v>0.12</v>
      </c>
      <c r="AI603">
        <f>((EX603*3))</f>
        <v>0</v>
      </c>
      <c r="AJ603">
        <f t="shared" si="437"/>
        <v>0</v>
      </c>
      <c r="AK603">
        <v>24.7</v>
      </c>
      <c r="AL603">
        <v>0</v>
      </c>
      <c r="AM603">
        <v>0</v>
      </c>
      <c r="AN603">
        <v>0</v>
      </c>
      <c r="AO603">
        <v>24.7</v>
      </c>
      <c r="AP603">
        <v>0</v>
      </c>
      <c r="AQ603">
        <v>0.04</v>
      </c>
      <c r="AR603">
        <v>0</v>
      </c>
      <c r="AS603">
        <v>0</v>
      </c>
      <c r="AT603">
        <v>70</v>
      </c>
      <c r="AU603">
        <v>10</v>
      </c>
      <c r="AV603">
        <v>1</v>
      </c>
      <c r="AW603">
        <v>1</v>
      </c>
      <c r="AZ603">
        <v>1</v>
      </c>
      <c r="BA603">
        <v>1</v>
      </c>
      <c r="BB603">
        <v>1</v>
      </c>
      <c r="BC603">
        <v>1</v>
      </c>
      <c r="BD603" t="s">
        <v>3</v>
      </c>
      <c r="BE603" t="s">
        <v>3</v>
      </c>
      <c r="BF603" t="s">
        <v>3</v>
      </c>
      <c r="BG603" t="s">
        <v>3</v>
      </c>
      <c r="BH603">
        <v>0</v>
      </c>
      <c r="BI603">
        <v>4</v>
      </c>
      <c r="BJ603" t="s">
        <v>471</v>
      </c>
      <c r="BM603">
        <v>0</v>
      </c>
      <c r="BN603">
        <v>0</v>
      </c>
      <c r="BO603" t="s">
        <v>3</v>
      </c>
      <c r="BP603">
        <v>0</v>
      </c>
      <c r="BQ603">
        <v>1</v>
      </c>
      <c r="BR603">
        <v>0</v>
      </c>
      <c r="BS603">
        <v>1</v>
      </c>
      <c r="BT603">
        <v>1</v>
      </c>
      <c r="BU603">
        <v>1</v>
      </c>
      <c r="BV603">
        <v>1</v>
      </c>
      <c r="BW603">
        <v>1</v>
      </c>
      <c r="BX603">
        <v>1</v>
      </c>
      <c r="BY603" t="s">
        <v>3</v>
      </c>
      <c r="BZ603">
        <v>70</v>
      </c>
      <c r="CA603">
        <v>10</v>
      </c>
      <c r="CB603" t="s">
        <v>3</v>
      </c>
      <c r="CE603">
        <v>0</v>
      </c>
      <c r="CF603">
        <v>0</v>
      </c>
      <c r="CG603">
        <v>0</v>
      </c>
      <c r="CM603">
        <v>0</v>
      </c>
      <c r="CN603" t="s">
        <v>3</v>
      </c>
      <c r="CO603">
        <v>0</v>
      </c>
      <c r="CP603">
        <f t="shared" si="438"/>
        <v>666.9</v>
      </c>
      <c r="CQ603">
        <f t="shared" si="439"/>
        <v>0</v>
      </c>
      <c r="CR603">
        <f>(((((ET603*3))*BB603-((EU603*3))*BS603)+AE603*BS603)*AV603)</f>
        <v>0</v>
      </c>
      <c r="CS603">
        <f t="shared" si="440"/>
        <v>0</v>
      </c>
      <c r="CT603">
        <f t="shared" si="441"/>
        <v>74.099999999999994</v>
      </c>
      <c r="CU603">
        <f t="shared" si="442"/>
        <v>0</v>
      </c>
      <c r="CV603">
        <f t="shared" si="443"/>
        <v>0.12</v>
      </c>
      <c r="CW603">
        <f t="shared" si="444"/>
        <v>0</v>
      </c>
      <c r="CX603">
        <f t="shared" si="445"/>
        <v>0</v>
      </c>
      <c r="CY603">
        <f t="shared" si="446"/>
        <v>466.83</v>
      </c>
      <c r="CZ603">
        <f t="shared" si="447"/>
        <v>66.69</v>
      </c>
      <c r="DC603" t="s">
        <v>3</v>
      </c>
      <c r="DD603" t="s">
        <v>167</v>
      </c>
      <c r="DE603" t="s">
        <v>167</v>
      </c>
      <c r="DF603" t="s">
        <v>167</v>
      </c>
      <c r="DG603" t="s">
        <v>167</v>
      </c>
      <c r="DH603" t="s">
        <v>3</v>
      </c>
      <c r="DI603" t="s">
        <v>167</v>
      </c>
      <c r="DJ603" t="s">
        <v>167</v>
      </c>
      <c r="DK603" t="s">
        <v>3</v>
      </c>
      <c r="DL603" t="s">
        <v>3</v>
      </c>
      <c r="DM603" t="s">
        <v>3</v>
      </c>
      <c r="DN603">
        <v>0</v>
      </c>
      <c r="DO603">
        <v>0</v>
      </c>
      <c r="DP603">
        <v>1</v>
      </c>
      <c r="DQ603">
        <v>1</v>
      </c>
      <c r="DU603">
        <v>16987630</v>
      </c>
      <c r="DV603" t="s">
        <v>33</v>
      </c>
      <c r="DW603" t="s">
        <v>33</v>
      </c>
      <c r="DX603">
        <v>1</v>
      </c>
      <c r="DZ603" t="s">
        <v>3</v>
      </c>
      <c r="EA603" t="s">
        <v>3</v>
      </c>
      <c r="EB603" t="s">
        <v>3</v>
      </c>
      <c r="EC603" t="s">
        <v>3</v>
      </c>
      <c r="EE603">
        <v>1441815344</v>
      </c>
      <c r="EF603">
        <v>1</v>
      </c>
      <c r="EG603" t="s">
        <v>21</v>
      </c>
      <c r="EH603">
        <v>0</v>
      </c>
      <c r="EI603" t="s">
        <v>3</v>
      </c>
      <c r="EJ603">
        <v>4</v>
      </c>
      <c r="EK603">
        <v>0</v>
      </c>
      <c r="EL603" t="s">
        <v>22</v>
      </c>
      <c r="EM603" t="s">
        <v>23</v>
      </c>
      <c r="EO603" t="s">
        <v>3</v>
      </c>
      <c r="EQ603">
        <v>1024</v>
      </c>
      <c r="ER603">
        <v>24.7</v>
      </c>
      <c r="ES603">
        <v>0</v>
      </c>
      <c r="ET603">
        <v>0</v>
      </c>
      <c r="EU603">
        <v>0</v>
      </c>
      <c r="EV603">
        <v>24.7</v>
      </c>
      <c r="EW603">
        <v>0.04</v>
      </c>
      <c r="EX603">
        <v>0</v>
      </c>
      <c r="EY603">
        <v>0</v>
      </c>
      <c r="FQ603">
        <v>0</v>
      </c>
      <c r="FR603">
        <f t="shared" si="448"/>
        <v>0</v>
      </c>
      <c r="FS603">
        <v>0</v>
      </c>
      <c r="FX603">
        <v>70</v>
      </c>
      <c r="FY603">
        <v>10</v>
      </c>
      <c r="GA603" t="s">
        <v>3</v>
      </c>
      <c r="GD603">
        <v>0</v>
      </c>
      <c r="GF603">
        <v>1394787006</v>
      </c>
      <c r="GG603">
        <v>2</v>
      </c>
      <c r="GH603">
        <v>1</v>
      </c>
      <c r="GI603">
        <v>-2</v>
      </c>
      <c r="GJ603">
        <v>0</v>
      </c>
      <c r="GK603">
        <f>ROUND(R603*(R12)/100,2)</f>
        <v>0</v>
      </c>
      <c r="GL603">
        <f t="shared" si="449"/>
        <v>0</v>
      </c>
      <c r="GM603">
        <f t="shared" si="450"/>
        <v>1200.42</v>
      </c>
      <c r="GN603">
        <f t="shared" si="451"/>
        <v>0</v>
      </c>
      <c r="GO603">
        <f t="shared" si="452"/>
        <v>0</v>
      </c>
      <c r="GP603">
        <f t="shared" si="453"/>
        <v>1200.42</v>
      </c>
      <c r="GR603">
        <v>0</v>
      </c>
      <c r="GS603">
        <v>3</v>
      </c>
      <c r="GT603">
        <v>0</v>
      </c>
      <c r="GU603" t="s">
        <v>3</v>
      </c>
      <c r="GV603">
        <f t="shared" si="454"/>
        <v>0</v>
      </c>
      <c r="GW603">
        <v>1</v>
      </c>
      <c r="GX603">
        <f t="shared" si="455"/>
        <v>0</v>
      </c>
      <c r="HA603">
        <v>0</v>
      </c>
      <c r="HB603">
        <v>0</v>
      </c>
      <c r="HC603">
        <f t="shared" si="456"/>
        <v>0</v>
      </c>
      <c r="HE603" t="s">
        <v>3</v>
      </c>
      <c r="HF603" t="s">
        <v>3</v>
      </c>
      <c r="HM603" t="s">
        <v>3</v>
      </c>
      <c r="HN603" t="s">
        <v>3</v>
      </c>
      <c r="HO603" t="s">
        <v>3</v>
      </c>
      <c r="HP603" t="s">
        <v>3</v>
      </c>
      <c r="HQ603" t="s">
        <v>3</v>
      </c>
      <c r="IK603">
        <v>0</v>
      </c>
    </row>
    <row r="604" spans="1:245" x14ac:dyDescent="0.2">
      <c r="A604">
        <v>17</v>
      </c>
      <c r="B604">
        <v>1</v>
      </c>
      <c r="D604">
        <f>ROW(EtalonRes!A458)</f>
        <v>458</v>
      </c>
      <c r="E604" t="s">
        <v>3</v>
      </c>
      <c r="F604" t="s">
        <v>448</v>
      </c>
      <c r="G604" t="s">
        <v>449</v>
      </c>
      <c r="H604" t="s">
        <v>33</v>
      </c>
      <c r="I604">
        <v>1</v>
      </c>
      <c r="J604">
        <v>0</v>
      </c>
      <c r="K604">
        <v>1</v>
      </c>
      <c r="O604">
        <f t="shared" si="424"/>
        <v>1113.8399999999999</v>
      </c>
      <c r="P604">
        <f t="shared" si="425"/>
        <v>2.37</v>
      </c>
      <c r="Q604">
        <f t="shared" si="426"/>
        <v>0</v>
      </c>
      <c r="R604">
        <f t="shared" si="427"/>
        <v>0</v>
      </c>
      <c r="S604">
        <f t="shared" si="428"/>
        <v>1111.47</v>
      </c>
      <c r="T604">
        <f t="shared" si="429"/>
        <v>0</v>
      </c>
      <c r="U604">
        <f t="shared" si="430"/>
        <v>1.7999999999999998</v>
      </c>
      <c r="V604">
        <f t="shared" si="431"/>
        <v>0</v>
      </c>
      <c r="W604">
        <f t="shared" si="432"/>
        <v>0</v>
      </c>
      <c r="X604">
        <f t="shared" si="433"/>
        <v>778.03</v>
      </c>
      <c r="Y604">
        <f t="shared" si="434"/>
        <v>111.15</v>
      </c>
      <c r="AA604">
        <v>-1</v>
      </c>
      <c r="AB604">
        <f t="shared" si="435"/>
        <v>1113.8399999999999</v>
      </c>
      <c r="AC604">
        <f>ROUND(((ES604*3)),6)</f>
        <v>2.37</v>
      </c>
      <c r="AD604">
        <f>ROUND(((((ET604*3))-((EU604*3)))+AE604),6)</f>
        <v>0</v>
      </c>
      <c r="AE604">
        <f>ROUND(((EU604*3)),6)</f>
        <v>0</v>
      </c>
      <c r="AF604">
        <f>ROUND(((EV604*3)),6)</f>
        <v>1111.47</v>
      </c>
      <c r="AG604">
        <f t="shared" si="436"/>
        <v>0</v>
      </c>
      <c r="AH604">
        <f>((EW604*3))</f>
        <v>1.7999999999999998</v>
      </c>
      <c r="AI604">
        <f>((EX604*3))</f>
        <v>0</v>
      </c>
      <c r="AJ604">
        <f t="shared" si="437"/>
        <v>0</v>
      </c>
      <c r="AK604">
        <v>371.28</v>
      </c>
      <c r="AL604">
        <v>0.79</v>
      </c>
      <c r="AM604">
        <v>0</v>
      </c>
      <c r="AN604">
        <v>0</v>
      </c>
      <c r="AO604">
        <v>370.49</v>
      </c>
      <c r="AP604">
        <v>0</v>
      </c>
      <c r="AQ604">
        <v>0.6</v>
      </c>
      <c r="AR604">
        <v>0</v>
      </c>
      <c r="AS604">
        <v>0</v>
      </c>
      <c r="AT604">
        <v>70</v>
      </c>
      <c r="AU604">
        <v>10</v>
      </c>
      <c r="AV604">
        <v>1</v>
      </c>
      <c r="AW604">
        <v>1</v>
      </c>
      <c r="AZ604">
        <v>1</v>
      </c>
      <c r="BA604">
        <v>1</v>
      </c>
      <c r="BB604">
        <v>1</v>
      </c>
      <c r="BC604">
        <v>1</v>
      </c>
      <c r="BD604" t="s">
        <v>3</v>
      </c>
      <c r="BE604" t="s">
        <v>3</v>
      </c>
      <c r="BF604" t="s">
        <v>3</v>
      </c>
      <c r="BG604" t="s">
        <v>3</v>
      </c>
      <c r="BH604">
        <v>0</v>
      </c>
      <c r="BI604">
        <v>4</v>
      </c>
      <c r="BJ604" t="s">
        <v>450</v>
      </c>
      <c r="BM604">
        <v>0</v>
      </c>
      <c r="BN604">
        <v>0</v>
      </c>
      <c r="BO604" t="s">
        <v>3</v>
      </c>
      <c r="BP604">
        <v>0</v>
      </c>
      <c r="BQ604">
        <v>1</v>
      </c>
      <c r="BR604">
        <v>0</v>
      </c>
      <c r="BS604">
        <v>1</v>
      </c>
      <c r="BT604">
        <v>1</v>
      </c>
      <c r="BU604">
        <v>1</v>
      </c>
      <c r="BV604">
        <v>1</v>
      </c>
      <c r="BW604">
        <v>1</v>
      </c>
      <c r="BX604">
        <v>1</v>
      </c>
      <c r="BY604" t="s">
        <v>3</v>
      </c>
      <c r="BZ604">
        <v>70</v>
      </c>
      <c r="CA604">
        <v>10</v>
      </c>
      <c r="CB604" t="s">
        <v>3</v>
      </c>
      <c r="CE604">
        <v>0</v>
      </c>
      <c r="CF604">
        <v>0</v>
      </c>
      <c r="CG604">
        <v>0</v>
      </c>
      <c r="CM604">
        <v>0</v>
      </c>
      <c r="CN604" t="s">
        <v>3</v>
      </c>
      <c r="CO604">
        <v>0</v>
      </c>
      <c r="CP604">
        <f t="shared" si="438"/>
        <v>1113.8399999999999</v>
      </c>
      <c r="CQ604">
        <f t="shared" si="439"/>
        <v>2.37</v>
      </c>
      <c r="CR604">
        <f>(((((ET604*3))*BB604-((EU604*3))*BS604)+AE604*BS604)*AV604)</f>
        <v>0</v>
      </c>
      <c r="CS604">
        <f t="shared" si="440"/>
        <v>0</v>
      </c>
      <c r="CT604">
        <f t="shared" si="441"/>
        <v>1111.47</v>
      </c>
      <c r="CU604">
        <f t="shared" si="442"/>
        <v>0</v>
      </c>
      <c r="CV604">
        <f t="shared" si="443"/>
        <v>1.7999999999999998</v>
      </c>
      <c r="CW604">
        <f t="shared" si="444"/>
        <v>0</v>
      </c>
      <c r="CX604">
        <f t="shared" si="445"/>
        <v>0</v>
      </c>
      <c r="CY604">
        <f t="shared" si="446"/>
        <v>778.02900000000011</v>
      </c>
      <c r="CZ604">
        <f t="shared" si="447"/>
        <v>111.14700000000001</v>
      </c>
      <c r="DC604" t="s">
        <v>3</v>
      </c>
      <c r="DD604" t="s">
        <v>167</v>
      </c>
      <c r="DE604" t="s">
        <v>167</v>
      </c>
      <c r="DF604" t="s">
        <v>167</v>
      </c>
      <c r="DG604" t="s">
        <v>167</v>
      </c>
      <c r="DH604" t="s">
        <v>3</v>
      </c>
      <c r="DI604" t="s">
        <v>167</v>
      </c>
      <c r="DJ604" t="s">
        <v>167</v>
      </c>
      <c r="DK604" t="s">
        <v>3</v>
      </c>
      <c r="DL604" t="s">
        <v>3</v>
      </c>
      <c r="DM604" t="s">
        <v>3</v>
      </c>
      <c r="DN604">
        <v>0</v>
      </c>
      <c r="DO604">
        <v>0</v>
      </c>
      <c r="DP604">
        <v>1</v>
      </c>
      <c r="DQ604">
        <v>1</v>
      </c>
      <c r="DU604">
        <v>16987630</v>
      </c>
      <c r="DV604" t="s">
        <v>33</v>
      </c>
      <c r="DW604" t="s">
        <v>33</v>
      </c>
      <c r="DX604">
        <v>1</v>
      </c>
      <c r="DZ604" t="s">
        <v>3</v>
      </c>
      <c r="EA604" t="s">
        <v>3</v>
      </c>
      <c r="EB604" t="s">
        <v>3</v>
      </c>
      <c r="EC604" t="s">
        <v>3</v>
      </c>
      <c r="EE604">
        <v>1441815344</v>
      </c>
      <c r="EF604">
        <v>1</v>
      </c>
      <c r="EG604" t="s">
        <v>21</v>
      </c>
      <c r="EH604">
        <v>0</v>
      </c>
      <c r="EI604" t="s">
        <v>3</v>
      </c>
      <c r="EJ604">
        <v>4</v>
      </c>
      <c r="EK604">
        <v>0</v>
      </c>
      <c r="EL604" t="s">
        <v>22</v>
      </c>
      <c r="EM604" t="s">
        <v>23</v>
      </c>
      <c r="EO604" t="s">
        <v>3</v>
      </c>
      <c r="EQ604">
        <v>1024</v>
      </c>
      <c r="ER604">
        <v>371.28</v>
      </c>
      <c r="ES604">
        <v>0.79</v>
      </c>
      <c r="ET604">
        <v>0</v>
      </c>
      <c r="EU604">
        <v>0</v>
      </c>
      <c r="EV604">
        <v>370.49</v>
      </c>
      <c r="EW604">
        <v>0.6</v>
      </c>
      <c r="EX604">
        <v>0</v>
      </c>
      <c r="EY604">
        <v>0</v>
      </c>
      <c r="FQ604">
        <v>0</v>
      </c>
      <c r="FR604">
        <f t="shared" si="448"/>
        <v>0</v>
      </c>
      <c r="FS604">
        <v>0</v>
      </c>
      <c r="FX604">
        <v>70</v>
      </c>
      <c r="FY604">
        <v>10</v>
      </c>
      <c r="GA604" t="s">
        <v>3</v>
      </c>
      <c r="GD604">
        <v>0</v>
      </c>
      <c r="GF604">
        <v>-146745639</v>
      </c>
      <c r="GG604">
        <v>2</v>
      </c>
      <c r="GH604">
        <v>1</v>
      </c>
      <c r="GI604">
        <v>-2</v>
      </c>
      <c r="GJ604">
        <v>0</v>
      </c>
      <c r="GK604">
        <f>ROUND(R604*(R12)/100,2)</f>
        <v>0</v>
      </c>
      <c r="GL604">
        <f t="shared" si="449"/>
        <v>0</v>
      </c>
      <c r="GM604">
        <f t="shared" si="450"/>
        <v>2003.02</v>
      </c>
      <c r="GN604">
        <f t="shared" si="451"/>
        <v>0</v>
      </c>
      <c r="GO604">
        <f t="shared" si="452"/>
        <v>0</v>
      </c>
      <c r="GP604">
        <f t="shared" si="453"/>
        <v>2003.02</v>
      </c>
      <c r="GR604">
        <v>0</v>
      </c>
      <c r="GS604">
        <v>3</v>
      </c>
      <c r="GT604">
        <v>0</v>
      </c>
      <c r="GU604" t="s">
        <v>3</v>
      </c>
      <c r="GV604">
        <f t="shared" si="454"/>
        <v>0</v>
      </c>
      <c r="GW604">
        <v>1</v>
      </c>
      <c r="GX604">
        <f t="shared" si="455"/>
        <v>0</v>
      </c>
      <c r="HA604">
        <v>0</v>
      </c>
      <c r="HB604">
        <v>0</v>
      </c>
      <c r="HC604">
        <f t="shared" si="456"/>
        <v>0</v>
      </c>
      <c r="HE604" t="s">
        <v>3</v>
      </c>
      <c r="HF604" t="s">
        <v>3</v>
      </c>
      <c r="HM604" t="s">
        <v>3</v>
      </c>
      <c r="HN604" t="s">
        <v>3</v>
      </c>
      <c r="HO604" t="s">
        <v>3</v>
      </c>
      <c r="HP604" t="s">
        <v>3</v>
      </c>
      <c r="HQ604" t="s">
        <v>3</v>
      </c>
      <c r="IK604">
        <v>0</v>
      </c>
    </row>
    <row r="605" spans="1:245" x14ac:dyDescent="0.2">
      <c r="A605">
        <v>17</v>
      </c>
      <c r="B605">
        <v>1</v>
      </c>
      <c r="D605">
        <f>ROW(EtalonRes!A463)</f>
        <v>463</v>
      </c>
      <c r="E605" t="s">
        <v>483</v>
      </c>
      <c r="F605" t="s">
        <v>445</v>
      </c>
      <c r="G605" t="s">
        <v>446</v>
      </c>
      <c r="H605" t="s">
        <v>33</v>
      </c>
      <c r="I605">
        <v>1</v>
      </c>
      <c r="J605">
        <v>0</v>
      </c>
      <c r="K605">
        <v>1</v>
      </c>
      <c r="O605">
        <f t="shared" si="424"/>
        <v>11268.96</v>
      </c>
      <c r="P605">
        <f t="shared" si="425"/>
        <v>154.13999999999999</v>
      </c>
      <c r="Q605">
        <f t="shared" si="426"/>
        <v>0</v>
      </c>
      <c r="R605">
        <f t="shared" si="427"/>
        <v>0</v>
      </c>
      <c r="S605">
        <f t="shared" si="428"/>
        <v>11114.82</v>
      </c>
      <c r="T605">
        <f t="shared" si="429"/>
        <v>0</v>
      </c>
      <c r="U605">
        <f t="shared" si="430"/>
        <v>18</v>
      </c>
      <c r="V605">
        <f t="shared" si="431"/>
        <v>0</v>
      </c>
      <c r="W605">
        <f t="shared" si="432"/>
        <v>0</v>
      </c>
      <c r="X605">
        <f t="shared" si="433"/>
        <v>7780.37</v>
      </c>
      <c r="Y605">
        <f t="shared" si="434"/>
        <v>1111.48</v>
      </c>
      <c r="AA605">
        <v>1470944657</v>
      </c>
      <c r="AB605">
        <f t="shared" si="435"/>
        <v>11268.96</v>
      </c>
      <c r="AC605">
        <f>ROUND((ES605),6)</f>
        <v>154.13999999999999</v>
      </c>
      <c r="AD605">
        <f>ROUND((((ET605)-(EU605))+AE605),6)</f>
        <v>0</v>
      </c>
      <c r="AE605">
        <f>ROUND((EU605),6)</f>
        <v>0</v>
      </c>
      <c r="AF605">
        <f>ROUND((EV605),6)</f>
        <v>11114.82</v>
      </c>
      <c r="AG605">
        <f t="shared" si="436"/>
        <v>0</v>
      </c>
      <c r="AH605">
        <f>(EW605)</f>
        <v>18</v>
      </c>
      <c r="AI605">
        <f>(EX605)</f>
        <v>0</v>
      </c>
      <c r="AJ605">
        <f t="shared" si="437"/>
        <v>0</v>
      </c>
      <c r="AK605">
        <v>11268.96</v>
      </c>
      <c r="AL605">
        <v>154.13999999999999</v>
      </c>
      <c r="AM605">
        <v>0</v>
      </c>
      <c r="AN605">
        <v>0</v>
      </c>
      <c r="AO605">
        <v>11114.82</v>
      </c>
      <c r="AP605">
        <v>0</v>
      </c>
      <c r="AQ605">
        <v>18</v>
      </c>
      <c r="AR605">
        <v>0</v>
      </c>
      <c r="AS605">
        <v>0</v>
      </c>
      <c r="AT605">
        <v>70</v>
      </c>
      <c r="AU605">
        <v>10</v>
      </c>
      <c r="AV605">
        <v>1</v>
      </c>
      <c r="AW605">
        <v>1</v>
      </c>
      <c r="AZ605">
        <v>1</v>
      </c>
      <c r="BA605">
        <v>1</v>
      </c>
      <c r="BB605">
        <v>1</v>
      </c>
      <c r="BC605">
        <v>1</v>
      </c>
      <c r="BD605" t="s">
        <v>3</v>
      </c>
      <c r="BE605" t="s">
        <v>3</v>
      </c>
      <c r="BF605" t="s">
        <v>3</v>
      </c>
      <c r="BG605" t="s">
        <v>3</v>
      </c>
      <c r="BH605">
        <v>0</v>
      </c>
      <c r="BI605">
        <v>4</v>
      </c>
      <c r="BJ605" t="s">
        <v>447</v>
      </c>
      <c r="BM605">
        <v>0</v>
      </c>
      <c r="BN605">
        <v>0</v>
      </c>
      <c r="BO605" t="s">
        <v>3</v>
      </c>
      <c r="BP605">
        <v>0</v>
      </c>
      <c r="BQ605">
        <v>1</v>
      </c>
      <c r="BR605">
        <v>0</v>
      </c>
      <c r="BS605">
        <v>1</v>
      </c>
      <c r="BT605">
        <v>1</v>
      </c>
      <c r="BU605">
        <v>1</v>
      </c>
      <c r="BV605">
        <v>1</v>
      </c>
      <c r="BW605">
        <v>1</v>
      </c>
      <c r="BX605">
        <v>1</v>
      </c>
      <c r="BY605" t="s">
        <v>3</v>
      </c>
      <c r="BZ605">
        <v>70</v>
      </c>
      <c r="CA605">
        <v>10</v>
      </c>
      <c r="CB605" t="s">
        <v>3</v>
      </c>
      <c r="CE605">
        <v>0</v>
      </c>
      <c r="CF605">
        <v>0</v>
      </c>
      <c r="CG605">
        <v>0</v>
      </c>
      <c r="CM605">
        <v>0</v>
      </c>
      <c r="CN605" t="s">
        <v>3</v>
      </c>
      <c r="CO605">
        <v>0</v>
      </c>
      <c r="CP605">
        <f t="shared" si="438"/>
        <v>11268.96</v>
      </c>
      <c r="CQ605">
        <f t="shared" si="439"/>
        <v>154.13999999999999</v>
      </c>
      <c r="CR605">
        <f>((((ET605)*BB605-(EU605)*BS605)+AE605*BS605)*AV605)</f>
        <v>0</v>
      </c>
      <c r="CS605">
        <f t="shared" si="440"/>
        <v>0</v>
      </c>
      <c r="CT605">
        <f t="shared" si="441"/>
        <v>11114.82</v>
      </c>
      <c r="CU605">
        <f t="shared" si="442"/>
        <v>0</v>
      </c>
      <c r="CV605">
        <f t="shared" si="443"/>
        <v>18</v>
      </c>
      <c r="CW605">
        <f t="shared" si="444"/>
        <v>0</v>
      </c>
      <c r="CX605">
        <f t="shared" si="445"/>
        <v>0</v>
      </c>
      <c r="CY605">
        <f t="shared" si="446"/>
        <v>7780.3739999999998</v>
      </c>
      <c r="CZ605">
        <f t="shared" si="447"/>
        <v>1111.482</v>
      </c>
      <c r="DC605" t="s">
        <v>3</v>
      </c>
      <c r="DD605" t="s">
        <v>3</v>
      </c>
      <c r="DE605" t="s">
        <v>3</v>
      </c>
      <c r="DF605" t="s">
        <v>3</v>
      </c>
      <c r="DG605" t="s">
        <v>3</v>
      </c>
      <c r="DH605" t="s">
        <v>3</v>
      </c>
      <c r="DI605" t="s">
        <v>3</v>
      </c>
      <c r="DJ605" t="s">
        <v>3</v>
      </c>
      <c r="DK605" t="s">
        <v>3</v>
      </c>
      <c r="DL605" t="s">
        <v>3</v>
      </c>
      <c r="DM605" t="s">
        <v>3</v>
      </c>
      <c r="DN605">
        <v>0</v>
      </c>
      <c r="DO605">
        <v>0</v>
      </c>
      <c r="DP605">
        <v>1</v>
      </c>
      <c r="DQ605">
        <v>1</v>
      </c>
      <c r="DU605">
        <v>16987630</v>
      </c>
      <c r="DV605" t="s">
        <v>33</v>
      </c>
      <c r="DW605" t="s">
        <v>33</v>
      </c>
      <c r="DX605">
        <v>1</v>
      </c>
      <c r="DZ605" t="s">
        <v>3</v>
      </c>
      <c r="EA605" t="s">
        <v>3</v>
      </c>
      <c r="EB605" t="s">
        <v>3</v>
      </c>
      <c r="EC605" t="s">
        <v>3</v>
      </c>
      <c r="EE605">
        <v>1441815344</v>
      </c>
      <c r="EF605">
        <v>1</v>
      </c>
      <c r="EG605" t="s">
        <v>21</v>
      </c>
      <c r="EH605">
        <v>0</v>
      </c>
      <c r="EI605" t="s">
        <v>3</v>
      </c>
      <c r="EJ605">
        <v>4</v>
      </c>
      <c r="EK605">
        <v>0</v>
      </c>
      <c r="EL605" t="s">
        <v>22</v>
      </c>
      <c r="EM605" t="s">
        <v>23</v>
      </c>
      <c r="EO605" t="s">
        <v>3</v>
      </c>
      <c r="EQ605">
        <v>0</v>
      </c>
      <c r="ER605">
        <v>11268.96</v>
      </c>
      <c r="ES605">
        <v>154.13999999999999</v>
      </c>
      <c r="ET605">
        <v>0</v>
      </c>
      <c r="EU605">
        <v>0</v>
      </c>
      <c r="EV605">
        <v>11114.82</v>
      </c>
      <c r="EW605">
        <v>18</v>
      </c>
      <c r="EX605">
        <v>0</v>
      </c>
      <c r="EY605">
        <v>0</v>
      </c>
      <c r="FQ605">
        <v>0</v>
      </c>
      <c r="FR605">
        <f t="shared" si="448"/>
        <v>0</v>
      </c>
      <c r="FS605">
        <v>0</v>
      </c>
      <c r="FX605">
        <v>70</v>
      </c>
      <c r="FY605">
        <v>10</v>
      </c>
      <c r="GA605" t="s">
        <v>3</v>
      </c>
      <c r="GD605">
        <v>0</v>
      </c>
      <c r="GF605">
        <v>314340866</v>
      </c>
      <c r="GG605">
        <v>2</v>
      </c>
      <c r="GH605">
        <v>1</v>
      </c>
      <c r="GI605">
        <v>-2</v>
      </c>
      <c r="GJ605">
        <v>0</v>
      </c>
      <c r="GK605">
        <f>ROUND(R605*(R12)/100,2)</f>
        <v>0</v>
      </c>
      <c r="GL605">
        <f t="shared" si="449"/>
        <v>0</v>
      </c>
      <c r="GM605">
        <f t="shared" si="450"/>
        <v>20160.810000000001</v>
      </c>
      <c r="GN605">
        <f t="shared" si="451"/>
        <v>0</v>
      </c>
      <c r="GO605">
        <f t="shared" si="452"/>
        <v>0</v>
      </c>
      <c r="GP605">
        <f t="shared" si="453"/>
        <v>20160.810000000001</v>
      </c>
      <c r="GR605">
        <v>0</v>
      </c>
      <c r="GS605">
        <v>3</v>
      </c>
      <c r="GT605">
        <v>0</v>
      </c>
      <c r="GU605" t="s">
        <v>3</v>
      </c>
      <c r="GV605">
        <f t="shared" si="454"/>
        <v>0</v>
      </c>
      <c r="GW605">
        <v>1</v>
      </c>
      <c r="GX605">
        <f t="shared" si="455"/>
        <v>0</v>
      </c>
      <c r="HA605">
        <v>0</v>
      </c>
      <c r="HB605">
        <v>0</v>
      </c>
      <c r="HC605">
        <f t="shared" si="456"/>
        <v>0</v>
      </c>
      <c r="HE605" t="s">
        <v>3</v>
      </c>
      <c r="HF605" t="s">
        <v>3</v>
      </c>
      <c r="HM605" t="s">
        <v>3</v>
      </c>
      <c r="HN605" t="s">
        <v>3</v>
      </c>
      <c r="HO605" t="s">
        <v>3</v>
      </c>
      <c r="HP605" t="s">
        <v>3</v>
      </c>
      <c r="HQ605" t="s">
        <v>3</v>
      </c>
      <c r="IK605">
        <v>0</v>
      </c>
    </row>
    <row r="606" spans="1:245" x14ac:dyDescent="0.2">
      <c r="A606">
        <v>17</v>
      </c>
      <c r="B606">
        <v>1</v>
      </c>
      <c r="D606">
        <f>ROW(EtalonRes!A465)</f>
        <v>465</v>
      </c>
      <c r="E606" t="s">
        <v>3</v>
      </c>
      <c r="F606" t="s">
        <v>451</v>
      </c>
      <c r="G606" t="s">
        <v>452</v>
      </c>
      <c r="H606" t="s">
        <v>33</v>
      </c>
      <c r="I606">
        <v>9</v>
      </c>
      <c r="J606">
        <v>0</v>
      </c>
      <c r="K606">
        <v>9</v>
      </c>
      <c r="O606">
        <f t="shared" si="424"/>
        <v>667.17</v>
      </c>
      <c r="P606">
        <f t="shared" si="425"/>
        <v>0.27</v>
      </c>
      <c r="Q606">
        <f t="shared" si="426"/>
        <v>0</v>
      </c>
      <c r="R606">
        <f t="shared" si="427"/>
        <v>0</v>
      </c>
      <c r="S606">
        <f t="shared" si="428"/>
        <v>666.9</v>
      </c>
      <c r="T606">
        <f t="shared" si="429"/>
        <v>0</v>
      </c>
      <c r="U606">
        <f t="shared" si="430"/>
        <v>1.08</v>
      </c>
      <c r="V606">
        <f t="shared" si="431"/>
        <v>0</v>
      </c>
      <c r="W606">
        <f t="shared" si="432"/>
        <v>0</v>
      </c>
      <c r="X606">
        <f t="shared" si="433"/>
        <v>466.83</v>
      </c>
      <c r="Y606">
        <f t="shared" si="434"/>
        <v>66.69</v>
      </c>
      <c r="AA606">
        <v>-1</v>
      </c>
      <c r="AB606">
        <f t="shared" si="435"/>
        <v>74.13</v>
      </c>
      <c r="AC606">
        <f>ROUND(((ES606*3)),6)</f>
        <v>0.03</v>
      </c>
      <c r="AD606">
        <f>ROUND(((((ET606*3))-((EU606*3)))+AE606),6)</f>
        <v>0</v>
      </c>
      <c r="AE606">
        <f>ROUND(((EU606*3)),6)</f>
        <v>0</v>
      </c>
      <c r="AF606">
        <f>ROUND(((EV606*3)),6)</f>
        <v>74.099999999999994</v>
      </c>
      <c r="AG606">
        <f t="shared" si="436"/>
        <v>0</v>
      </c>
      <c r="AH606">
        <f>((EW606*3))</f>
        <v>0.12</v>
      </c>
      <c r="AI606">
        <f>((EX606*3))</f>
        <v>0</v>
      </c>
      <c r="AJ606">
        <f t="shared" si="437"/>
        <v>0</v>
      </c>
      <c r="AK606">
        <v>24.71</v>
      </c>
      <c r="AL606">
        <v>0.01</v>
      </c>
      <c r="AM606">
        <v>0</v>
      </c>
      <c r="AN606">
        <v>0</v>
      </c>
      <c r="AO606">
        <v>24.7</v>
      </c>
      <c r="AP606">
        <v>0</v>
      </c>
      <c r="AQ606">
        <v>0.04</v>
      </c>
      <c r="AR606">
        <v>0</v>
      </c>
      <c r="AS606">
        <v>0</v>
      </c>
      <c r="AT606">
        <v>70</v>
      </c>
      <c r="AU606">
        <v>10</v>
      </c>
      <c r="AV606">
        <v>1</v>
      </c>
      <c r="AW606">
        <v>1</v>
      </c>
      <c r="AZ606">
        <v>1</v>
      </c>
      <c r="BA606">
        <v>1</v>
      </c>
      <c r="BB606">
        <v>1</v>
      </c>
      <c r="BC606">
        <v>1</v>
      </c>
      <c r="BD606" t="s">
        <v>3</v>
      </c>
      <c r="BE606" t="s">
        <v>3</v>
      </c>
      <c r="BF606" t="s">
        <v>3</v>
      </c>
      <c r="BG606" t="s">
        <v>3</v>
      </c>
      <c r="BH606">
        <v>0</v>
      </c>
      <c r="BI606">
        <v>4</v>
      </c>
      <c r="BJ606" t="s">
        <v>453</v>
      </c>
      <c r="BM606">
        <v>0</v>
      </c>
      <c r="BN606">
        <v>0</v>
      </c>
      <c r="BO606" t="s">
        <v>3</v>
      </c>
      <c r="BP606">
        <v>0</v>
      </c>
      <c r="BQ606">
        <v>1</v>
      </c>
      <c r="BR606">
        <v>0</v>
      </c>
      <c r="BS606">
        <v>1</v>
      </c>
      <c r="BT606">
        <v>1</v>
      </c>
      <c r="BU606">
        <v>1</v>
      </c>
      <c r="BV606">
        <v>1</v>
      </c>
      <c r="BW606">
        <v>1</v>
      </c>
      <c r="BX606">
        <v>1</v>
      </c>
      <c r="BY606" t="s">
        <v>3</v>
      </c>
      <c r="BZ606">
        <v>70</v>
      </c>
      <c r="CA606">
        <v>10</v>
      </c>
      <c r="CB606" t="s">
        <v>3</v>
      </c>
      <c r="CE606">
        <v>0</v>
      </c>
      <c r="CF606">
        <v>0</v>
      </c>
      <c r="CG606">
        <v>0</v>
      </c>
      <c r="CM606">
        <v>0</v>
      </c>
      <c r="CN606" t="s">
        <v>3</v>
      </c>
      <c r="CO606">
        <v>0</v>
      </c>
      <c r="CP606">
        <f t="shared" si="438"/>
        <v>667.17</v>
      </c>
      <c r="CQ606">
        <f t="shared" si="439"/>
        <v>0.03</v>
      </c>
      <c r="CR606">
        <f>(((((ET606*3))*BB606-((EU606*3))*BS606)+AE606*BS606)*AV606)</f>
        <v>0</v>
      </c>
      <c r="CS606">
        <f t="shared" si="440"/>
        <v>0</v>
      </c>
      <c r="CT606">
        <f t="shared" si="441"/>
        <v>74.099999999999994</v>
      </c>
      <c r="CU606">
        <f t="shared" si="442"/>
        <v>0</v>
      </c>
      <c r="CV606">
        <f t="shared" si="443"/>
        <v>0.12</v>
      </c>
      <c r="CW606">
        <f t="shared" si="444"/>
        <v>0</v>
      </c>
      <c r="CX606">
        <f t="shared" si="445"/>
        <v>0</v>
      </c>
      <c r="CY606">
        <f t="shared" si="446"/>
        <v>466.83</v>
      </c>
      <c r="CZ606">
        <f t="shared" si="447"/>
        <v>66.69</v>
      </c>
      <c r="DC606" t="s">
        <v>3</v>
      </c>
      <c r="DD606" t="s">
        <v>167</v>
      </c>
      <c r="DE606" t="s">
        <v>167</v>
      </c>
      <c r="DF606" t="s">
        <v>167</v>
      </c>
      <c r="DG606" t="s">
        <v>167</v>
      </c>
      <c r="DH606" t="s">
        <v>3</v>
      </c>
      <c r="DI606" t="s">
        <v>167</v>
      </c>
      <c r="DJ606" t="s">
        <v>167</v>
      </c>
      <c r="DK606" t="s">
        <v>3</v>
      </c>
      <c r="DL606" t="s">
        <v>3</v>
      </c>
      <c r="DM606" t="s">
        <v>3</v>
      </c>
      <c r="DN606">
        <v>0</v>
      </c>
      <c r="DO606">
        <v>0</v>
      </c>
      <c r="DP606">
        <v>1</v>
      </c>
      <c r="DQ606">
        <v>1</v>
      </c>
      <c r="DU606">
        <v>16987630</v>
      </c>
      <c r="DV606" t="s">
        <v>33</v>
      </c>
      <c r="DW606" t="s">
        <v>33</v>
      </c>
      <c r="DX606">
        <v>1</v>
      </c>
      <c r="DZ606" t="s">
        <v>3</v>
      </c>
      <c r="EA606" t="s">
        <v>3</v>
      </c>
      <c r="EB606" t="s">
        <v>3</v>
      </c>
      <c r="EC606" t="s">
        <v>3</v>
      </c>
      <c r="EE606">
        <v>1441815344</v>
      </c>
      <c r="EF606">
        <v>1</v>
      </c>
      <c r="EG606" t="s">
        <v>21</v>
      </c>
      <c r="EH606">
        <v>0</v>
      </c>
      <c r="EI606" t="s">
        <v>3</v>
      </c>
      <c r="EJ606">
        <v>4</v>
      </c>
      <c r="EK606">
        <v>0</v>
      </c>
      <c r="EL606" t="s">
        <v>22</v>
      </c>
      <c r="EM606" t="s">
        <v>23</v>
      </c>
      <c r="EO606" t="s">
        <v>3</v>
      </c>
      <c r="EQ606">
        <v>1024</v>
      </c>
      <c r="ER606">
        <v>24.71</v>
      </c>
      <c r="ES606">
        <v>0.01</v>
      </c>
      <c r="ET606">
        <v>0</v>
      </c>
      <c r="EU606">
        <v>0</v>
      </c>
      <c r="EV606">
        <v>24.7</v>
      </c>
      <c r="EW606">
        <v>0.04</v>
      </c>
      <c r="EX606">
        <v>0</v>
      </c>
      <c r="EY606">
        <v>0</v>
      </c>
      <c r="FQ606">
        <v>0</v>
      </c>
      <c r="FR606">
        <f t="shared" si="448"/>
        <v>0</v>
      </c>
      <c r="FS606">
        <v>0</v>
      </c>
      <c r="FX606">
        <v>70</v>
      </c>
      <c r="FY606">
        <v>10</v>
      </c>
      <c r="GA606" t="s">
        <v>3</v>
      </c>
      <c r="GD606">
        <v>0</v>
      </c>
      <c r="GF606">
        <v>322852978</v>
      </c>
      <c r="GG606">
        <v>2</v>
      </c>
      <c r="GH606">
        <v>1</v>
      </c>
      <c r="GI606">
        <v>-2</v>
      </c>
      <c r="GJ606">
        <v>0</v>
      </c>
      <c r="GK606">
        <f>ROUND(R606*(R12)/100,2)</f>
        <v>0</v>
      </c>
      <c r="GL606">
        <f t="shared" si="449"/>
        <v>0</v>
      </c>
      <c r="GM606">
        <f t="shared" si="450"/>
        <v>1200.69</v>
      </c>
      <c r="GN606">
        <f t="shared" si="451"/>
        <v>0</v>
      </c>
      <c r="GO606">
        <f t="shared" si="452"/>
        <v>0</v>
      </c>
      <c r="GP606">
        <f t="shared" si="453"/>
        <v>1200.69</v>
      </c>
      <c r="GR606">
        <v>0</v>
      </c>
      <c r="GS606">
        <v>3</v>
      </c>
      <c r="GT606">
        <v>0</v>
      </c>
      <c r="GU606" t="s">
        <v>3</v>
      </c>
      <c r="GV606">
        <f t="shared" si="454"/>
        <v>0</v>
      </c>
      <c r="GW606">
        <v>1</v>
      </c>
      <c r="GX606">
        <f t="shared" si="455"/>
        <v>0</v>
      </c>
      <c r="HA606">
        <v>0</v>
      </c>
      <c r="HB606">
        <v>0</v>
      </c>
      <c r="HC606">
        <f t="shared" si="456"/>
        <v>0</v>
      </c>
      <c r="HE606" t="s">
        <v>3</v>
      </c>
      <c r="HF606" t="s">
        <v>3</v>
      </c>
      <c r="HM606" t="s">
        <v>3</v>
      </c>
      <c r="HN606" t="s">
        <v>3</v>
      </c>
      <c r="HO606" t="s">
        <v>3</v>
      </c>
      <c r="HP606" t="s">
        <v>3</v>
      </c>
      <c r="HQ606" t="s">
        <v>3</v>
      </c>
      <c r="IK606">
        <v>0</v>
      </c>
    </row>
    <row r="607" spans="1:245" x14ac:dyDescent="0.2">
      <c r="A607">
        <v>17</v>
      </c>
      <c r="B607">
        <v>1</v>
      </c>
      <c r="D607">
        <f>ROW(EtalonRes!A468)</f>
        <v>468</v>
      </c>
      <c r="E607" t="s">
        <v>484</v>
      </c>
      <c r="F607" t="s">
        <v>455</v>
      </c>
      <c r="G607" t="s">
        <v>456</v>
      </c>
      <c r="H607" t="s">
        <v>33</v>
      </c>
      <c r="I607">
        <v>9</v>
      </c>
      <c r="J607">
        <v>0</v>
      </c>
      <c r="K607">
        <v>9</v>
      </c>
      <c r="O607">
        <f t="shared" si="424"/>
        <v>6684.21</v>
      </c>
      <c r="P607">
        <f t="shared" si="425"/>
        <v>15.3</v>
      </c>
      <c r="Q607">
        <f t="shared" si="426"/>
        <v>0</v>
      </c>
      <c r="R607">
        <f t="shared" si="427"/>
        <v>0</v>
      </c>
      <c r="S607">
        <f t="shared" si="428"/>
        <v>6668.91</v>
      </c>
      <c r="T607">
        <f t="shared" si="429"/>
        <v>0</v>
      </c>
      <c r="U607">
        <f t="shared" si="430"/>
        <v>10.799999999999999</v>
      </c>
      <c r="V607">
        <f t="shared" si="431"/>
        <v>0</v>
      </c>
      <c r="W607">
        <f t="shared" si="432"/>
        <v>0</v>
      </c>
      <c r="X607">
        <f t="shared" si="433"/>
        <v>4668.24</v>
      </c>
      <c r="Y607">
        <f t="shared" si="434"/>
        <v>666.89</v>
      </c>
      <c r="AA607">
        <v>1470944657</v>
      </c>
      <c r="AB607">
        <f t="shared" si="435"/>
        <v>742.69</v>
      </c>
      <c r="AC607">
        <f>ROUND((ES607),6)</f>
        <v>1.7</v>
      </c>
      <c r="AD607">
        <f>ROUND((((ET607)-(EU607))+AE607),6)</f>
        <v>0</v>
      </c>
      <c r="AE607">
        <f>ROUND((EU607),6)</f>
        <v>0</v>
      </c>
      <c r="AF607">
        <f>ROUND((EV607),6)</f>
        <v>740.99</v>
      </c>
      <c r="AG607">
        <f t="shared" si="436"/>
        <v>0</v>
      </c>
      <c r="AH607">
        <f>(EW607)</f>
        <v>1.2</v>
      </c>
      <c r="AI607">
        <f>(EX607)</f>
        <v>0</v>
      </c>
      <c r="AJ607">
        <f t="shared" si="437"/>
        <v>0</v>
      </c>
      <c r="AK607">
        <v>742.69</v>
      </c>
      <c r="AL607">
        <v>1.7</v>
      </c>
      <c r="AM607">
        <v>0</v>
      </c>
      <c r="AN607">
        <v>0</v>
      </c>
      <c r="AO607">
        <v>740.99</v>
      </c>
      <c r="AP607">
        <v>0</v>
      </c>
      <c r="AQ607">
        <v>1.2</v>
      </c>
      <c r="AR607">
        <v>0</v>
      </c>
      <c r="AS607">
        <v>0</v>
      </c>
      <c r="AT607">
        <v>70</v>
      </c>
      <c r="AU607">
        <v>10</v>
      </c>
      <c r="AV607">
        <v>1</v>
      </c>
      <c r="AW607">
        <v>1</v>
      </c>
      <c r="AZ607">
        <v>1</v>
      </c>
      <c r="BA607">
        <v>1</v>
      </c>
      <c r="BB607">
        <v>1</v>
      </c>
      <c r="BC607">
        <v>1</v>
      </c>
      <c r="BD607" t="s">
        <v>3</v>
      </c>
      <c r="BE607" t="s">
        <v>3</v>
      </c>
      <c r="BF607" t="s">
        <v>3</v>
      </c>
      <c r="BG607" t="s">
        <v>3</v>
      </c>
      <c r="BH607">
        <v>0</v>
      </c>
      <c r="BI607">
        <v>4</v>
      </c>
      <c r="BJ607" t="s">
        <v>457</v>
      </c>
      <c r="BM607">
        <v>0</v>
      </c>
      <c r="BN607">
        <v>0</v>
      </c>
      <c r="BO607" t="s">
        <v>3</v>
      </c>
      <c r="BP607">
        <v>0</v>
      </c>
      <c r="BQ607">
        <v>1</v>
      </c>
      <c r="BR607">
        <v>0</v>
      </c>
      <c r="BS607">
        <v>1</v>
      </c>
      <c r="BT607">
        <v>1</v>
      </c>
      <c r="BU607">
        <v>1</v>
      </c>
      <c r="BV607">
        <v>1</v>
      </c>
      <c r="BW607">
        <v>1</v>
      </c>
      <c r="BX607">
        <v>1</v>
      </c>
      <c r="BY607" t="s">
        <v>3</v>
      </c>
      <c r="BZ607">
        <v>70</v>
      </c>
      <c r="CA607">
        <v>10</v>
      </c>
      <c r="CB607" t="s">
        <v>3</v>
      </c>
      <c r="CE607">
        <v>0</v>
      </c>
      <c r="CF607">
        <v>0</v>
      </c>
      <c r="CG607">
        <v>0</v>
      </c>
      <c r="CM607">
        <v>0</v>
      </c>
      <c r="CN607" t="s">
        <v>3</v>
      </c>
      <c r="CO607">
        <v>0</v>
      </c>
      <c r="CP607">
        <f t="shared" si="438"/>
        <v>6684.21</v>
      </c>
      <c r="CQ607">
        <f t="shared" si="439"/>
        <v>1.7</v>
      </c>
      <c r="CR607">
        <f>((((ET607)*BB607-(EU607)*BS607)+AE607*BS607)*AV607)</f>
        <v>0</v>
      </c>
      <c r="CS607">
        <f t="shared" si="440"/>
        <v>0</v>
      </c>
      <c r="CT607">
        <f t="shared" si="441"/>
        <v>740.99</v>
      </c>
      <c r="CU607">
        <f t="shared" si="442"/>
        <v>0</v>
      </c>
      <c r="CV607">
        <f t="shared" si="443"/>
        <v>1.2</v>
      </c>
      <c r="CW607">
        <f t="shared" si="444"/>
        <v>0</v>
      </c>
      <c r="CX607">
        <f t="shared" si="445"/>
        <v>0</v>
      </c>
      <c r="CY607">
        <f t="shared" si="446"/>
        <v>4668.2370000000001</v>
      </c>
      <c r="CZ607">
        <f t="shared" si="447"/>
        <v>666.89100000000008</v>
      </c>
      <c r="DC607" t="s">
        <v>3</v>
      </c>
      <c r="DD607" t="s">
        <v>3</v>
      </c>
      <c r="DE607" t="s">
        <v>3</v>
      </c>
      <c r="DF607" t="s">
        <v>3</v>
      </c>
      <c r="DG607" t="s">
        <v>3</v>
      </c>
      <c r="DH607" t="s">
        <v>3</v>
      </c>
      <c r="DI607" t="s">
        <v>3</v>
      </c>
      <c r="DJ607" t="s">
        <v>3</v>
      </c>
      <c r="DK607" t="s">
        <v>3</v>
      </c>
      <c r="DL607" t="s">
        <v>3</v>
      </c>
      <c r="DM607" t="s">
        <v>3</v>
      </c>
      <c r="DN607">
        <v>0</v>
      </c>
      <c r="DO607">
        <v>0</v>
      </c>
      <c r="DP607">
        <v>1</v>
      </c>
      <c r="DQ607">
        <v>1</v>
      </c>
      <c r="DU607">
        <v>16987630</v>
      </c>
      <c r="DV607" t="s">
        <v>33</v>
      </c>
      <c r="DW607" t="s">
        <v>33</v>
      </c>
      <c r="DX607">
        <v>1</v>
      </c>
      <c r="DZ607" t="s">
        <v>3</v>
      </c>
      <c r="EA607" t="s">
        <v>3</v>
      </c>
      <c r="EB607" t="s">
        <v>3</v>
      </c>
      <c r="EC607" t="s">
        <v>3</v>
      </c>
      <c r="EE607">
        <v>1441815344</v>
      </c>
      <c r="EF607">
        <v>1</v>
      </c>
      <c r="EG607" t="s">
        <v>21</v>
      </c>
      <c r="EH607">
        <v>0</v>
      </c>
      <c r="EI607" t="s">
        <v>3</v>
      </c>
      <c r="EJ607">
        <v>4</v>
      </c>
      <c r="EK607">
        <v>0</v>
      </c>
      <c r="EL607" t="s">
        <v>22</v>
      </c>
      <c r="EM607" t="s">
        <v>23</v>
      </c>
      <c r="EO607" t="s">
        <v>3</v>
      </c>
      <c r="EQ607">
        <v>0</v>
      </c>
      <c r="ER607">
        <v>742.69</v>
      </c>
      <c r="ES607">
        <v>1.7</v>
      </c>
      <c r="ET607">
        <v>0</v>
      </c>
      <c r="EU607">
        <v>0</v>
      </c>
      <c r="EV607">
        <v>740.99</v>
      </c>
      <c r="EW607">
        <v>1.2</v>
      </c>
      <c r="EX607">
        <v>0</v>
      </c>
      <c r="EY607">
        <v>0</v>
      </c>
      <c r="FQ607">
        <v>0</v>
      </c>
      <c r="FR607">
        <f t="shared" si="448"/>
        <v>0</v>
      </c>
      <c r="FS607">
        <v>0</v>
      </c>
      <c r="FX607">
        <v>70</v>
      </c>
      <c r="FY607">
        <v>10</v>
      </c>
      <c r="GA607" t="s">
        <v>3</v>
      </c>
      <c r="GD607">
        <v>0</v>
      </c>
      <c r="GF607">
        <v>-773177281</v>
      </c>
      <c r="GG607">
        <v>2</v>
      </c>
      <c r="GH607">
        <v>1</v>
      </c>
      <c r="GI607">
        <v>-2</v>
      </c>
      <c r="GJ607">
        <v>0</v>
      </c>
      <c r="GK607">
        <f>ROUND(R607*(R12)/100,2)</f>
        <v>0</v>
      </c>
      <c r="GL607">
        <f t="shared" si="449"/>
        <v>0</v>
      </c>
      <c r="GM607">
        <f t="shared" si="450"/>
        <v>12019.34</v>
      </c>
      <c r="GN607">
        <f t="shared" si="451"/>
        <v>0</v>
      </c>
      <c r="GO607">
        <f t="shared" si="452"/>
        <v>0</v>
      </c>
      <c r="GP607">
        <f t="shared" si="453"/>
        <v>12019.34</v>
      </c>
      <c r="GR607">
        <v>0</v>
      </c>
      <c r="GS607">
        <v>3</v>
      </c>
      <c r="GT607">
        <v>0</v>
      </c>
      <c r="GU607" t="s">
        <v>3</v>
      </c>
      <c r="GV607">
        <f t="shared" si="454"/>
        <v>0</v>
      </c>
      <c r="GW607">
        <v>1</v>
      </c>
      <c r="GX607">
        <f t="shared" si="455"/>
        <v>0</v>
      </c>
      <c r="HA607">
        <v>0</v>
      </c>
      <c r="HB607">
        <v>0</v>
      </c>
      <c r="HC607">
        <f t="shared" si="456"/>
        <v>0</v>
      </c>
      <c r="HE607" t="s">
        <v>3</v>
      </c>
      <c r="HF607" t="s">
        <v>3</v>
      </c>
      <c r="HM607" t="s">
        <v>3</v>
      </c>
      <c r="HN607" t="s">
        <v>3</v>
      </c>
      <c r="HO607" t="s">
        <v>3</v>
      </c>
      <c r="HP607" t="s">
        <v>3</v>
      </c>
      <c r="HQ607" t="s">
        <v>3</v>
      </c>
      <c r="IK607">
        <v>0</v>
      </c>
    </row>
    <row r="608" spans="1:245" x14ac:dyDescent="0.2">
      <c r="A608">
        <v>17</v>
      </c>
      <c r="B608">
        <v>1</v>
      </c>
      <c r="D608">
        <f>ROW(EtalonRes!A474)</f>
        <v>474</v>
      </c>
      <c r="E608" t="s">
        <v>485</v>
      </c>
      <c r="F608" t="s">
        <v>466</v>
      </c>
      <c r="G608" t="s">
        <v>467</v>
      </c>
      <c r="H608" t="s">
        <v>33</v>
      </c>
      <c r="I608">
        <v>3</v>
      </c>
      <c r="J608">
        <v>0</v>
      </c>
      <c r="K608">
        <v>3</v>
      </c>
      <c r="O608">
        <f t="shared" si="424"/>
        <v>2121.09</v>
      </c>
      <c r="P608">
        <f t="shared" si="425"/>
        <v>27.81</v>
      </c>
      <c r="Q608">
        <f t="shared" si="426"/>
        <v>0</v>
      </c>
      <c r="R608">
        <f t="shared" si="427"/>
        <v>0</v>
      </c>
      <c r="S608">
        <f t="shared" si="428"/>
        <v>2093.2800000000002</v>
      </c>
      <c r="T608">
        <f t="shared" si="429"/>
        <v>0</v>
      </c>
      <c r="U608">
        <f t="shared" si="430"/>
        <v>3.3899999999999997</v>
      </c>
      <c r="V608">
        <f t="shared" si="431"/>
        <v>0</v>
      </c>
      <c r="W608">
        <f t="shared" si="432"/>
        <v>0</v>
      </c>
      <c r="X608">
        <f t="shared" si="433"/>
        <v>1465.3</v>
      </c>
      <c r="Y608">
        <f t="shared" si="434"/>
        <v>209.33</v>
      </c>
      <c r="AA608">
        <v>1470944657</v>
      </c>
      <c r="AB608">
        <f t="shared" si="435"/>
        <v>707.03</v>
      </c>
      <c r="AC608">
        <f>ROUND((ES608),6)</f>
        <v>9.27</v>
      </c>
      <c r="AD608">
        <f>ROUND((((ET608)-(EU608))+AE608),6)</f>
        <v>0</v>
      </c>
      <c r="AE608">
        <f>ROUND((EU608),6)</f>
        <v>0</v>
      </c>
      <c r="AF608">
        <f>ROUND((EV608),6)</f>
        <v>697.76</v>
      </c>
      <c r="AG608">
        <f t="shared" si="436"/>
        <v>0</v>
      </c>
      <c r="AH608">
        <f>(EW608)</f>
        <v>1.1299999999999999</v>
      </c>
      <c r="AI608">
        <f>(EX608)</f>
        <v>0</v>
      </c>
      <c r="AJ608">
        <f t="shared" si="437"/>
        <v>0</v>
      </c>
      <c r="AK608">
        <v>707.03</v>
      </c>
      <c r="AL608">
        <v>9.27</v>
      </c>
      <c r="AM608">
        <v>0</v>
      </c>
      <c r="AN608">
        <v>0</v>
      </c>
      <c r="AO608">
        <v>697.76</v>
      </c>
      <c r="AP608">
        <v>0</v>
      </c>
      <c r="AQ608">
        <v>1.1299999999999999</v>
      </c>
      <c r="AR608">
        <v>0</v>
      </c>
      <c r="AS608">
        <v>0</v>
      </c>
      <c r="AT608">
        <v>70</v>
      </c>
      <c r="AU608">
        <v>10</v>
      </c>
      <c r="AV608">
        <v>1</v>
      </c>
      <c r="AW608">
        <v>1</v>
      </c>
      <c r="AZ608">
        <v>1</v>
      </c>
      <c r="BA608">
        <v>1</v>
      </c>
      <c r="BB608">
        <v>1</v>
      </c>
      <c r="BC608">
        <v>1</v>
      </c>
      <c r="BD608" t="s">
        <v>3</v>
      </c>
      <c r="BE608" t="s">
        <v>3</v>
      </c>
      <c r="BF608" t="s">
        <v>3</v>
      </c>
      <c r="BG608" t="s">
        <v>3</v>
      </c>
      <c r="BH608">
        <v>0</v>
      </c>
      <c r="BI608">
        <v>4</v>
      </c>
      <c r="BJ608" t="s">
        <v>468</v>
      </c>
      <c r="BM608">
        <v>0</v>
      </c>
      <c r="BN608">
        <v>0</v>
      </c>
      <c r="BO608" t="s">
        <v>3</v>
      </c>
      <c r="BP608">
        <v>0</v>
      </c>
      <c r="BQ608">
        <v>1</v>
      </c>
      <c r="BR608">
        <v>0</v>
      </c>
      <c r="BS608">
        <v>1</v>
      </c>
      <c r="BT608">
        <v>1</v>
      </c>
      <c r="BU608">
        <v>1</v>
      </c>
      <c r="BV608">
        <v>1</v>
      </c>
      <c r="BW608">
        <v>1</v>
      </c>
      <c r="BX608">
        <v>1</v>
      </c>
      <c r="BY608" t="s">
        <v>3</v>
      </c>
      <c r="BZ608">
        <v>70</v>
      </c>
      <c r="CA608">
        <v>10</v>
      </c>
      <c r="CB608" t="s">
        <v>3</v>
      </c>
      <c r="CE608">
        <v>0</v>
      </c>
      <c r="CF608">
        <v>0</v>
      </c>
      <c r="CG608">
        <v>0</v>
      </c>
      <c r="CM608">
        <v>0</v>
      </c>
      <c r="CN608" t="s">
        <v>3</v>
      </c>
      <c r="CO608">
        <v>0</v>
      </c>
      <c r="CP608">
        <f t="shared" si="438"/>
        <v>2121.09</v>
      </c>
      <c r="CQ608">
        <f t="shared" si="439"/>
        <v>9.27</v>
      </c>
      <c r="CR608">
        <f>((((ET608)*BB608-(EU608)*BS608)+AE608*BS608)*AV608)</f>
        <v>0</v>
      </c>
      <c r="CS608">
        <f t="shared" si="440"/>
        <v>0</v>
      </c>
      <c r="CT608">
        <f t="shared" si="441"/>
        <v>697.76</v>
      </c>
      <c r="CU608">
        <f t="shared" si="442"/>
        <v>0</v>
      </c>
      <c r="CV608">
        <f t="shared" si="443"/>
        <v>1.1299999999999999</v>
      </c>
      <c r="CW608">
        <f t="shared" si="444"/>
        <v>0</v>
      </c>
      <c r="CX608">
        <f t="shared" si="445"/>
        <v>0</v>
      </c>
      <c r="CY608">
        <f t="shared" si="446"/>
        <v>1465.296</v>
      </c>
      <c r="CZ608">
        <f t="shared" si="447"/>
        <v>209.32800000000003</v>
      </c>
      <c r="DC608" t="s">
        <v>3</v>
      </c>
      <c r="DD608" t="s">
        <v>3</v>
      </c>
      <c r="DE608" t="s">
        <v>3</v>
      </c>
      <c r="DF608" t="s">
        <v>3</v>
      </c>
      <c r="DG608" t="s">
        <v>3</v>
      </c>
      <c r="DH608" t="s">
        <v>3</v>
      </c>
      <c r="DI608" t="s">
        <v>3</v>
      </c>
      <c r="DJ608" t="s">
        <v>3</v>
      </c>
      <c r="DK608" t="s">
        <v>3</v>
      </c>
      <c r="DL608" t="s">
        <v>3</v>
      </c>
      <c r="DM608" t="s">
        <v>3</v>
      </c>
      <c r="DN608">
        <v>0</v>
      </c>
      <c r="DO608">
        <v>0</v>
      </c>
      <c r="DP608">
        <v>1</v>
      </c>
      <c r="DQ608">
        <v>1</v>
      </c>
      <c r="DU608">
        <v>16987630</v>
      </c>
      <c r="DV608" t="s">
        <v>33</v>
      </c>
      <c r="DW608" t="s">
        <v>33</v>
      </c>
      <c r="DX608">
        <v>1</v>
      </c>
      <c r="DZ608" t="s">
        <v>3</v>
      </c>
      <c r="EA608" t="s">
        <v>3</v>
      </c>
      <c r="EB608" t="s">
        <v>3</v>
      </c>
      <c r="EC608" t="s">
        <v>3</v>
      </c>
      <c r="EE608">
        <v>1441815344</v>
      </c>
      <c r="EF608">
        <v>1</v>
      </c>
      <c r="EG608" t="s">
        <v>21</v>
      </c>
      <c r="EH608">
        <v>0</v>
      </c>
      <c r="EI608" t="s">
        <v>3</v>
      </c>
      <c r="EJ608">
        <v>4</v>
      </c>
      <c r="EK608">
        <v>0</v>
      </c>
      <c r="EL608" t="s">
        <v>22</v>
      </c>
      <c r="EM608" t="s">
        <v>23</v>
      </c>
      <c r="EO608" t="s">
        <v>3</v>
      </c>
      <c r="EQ608">
        <v>0</v>
      </c>
      <c r="ER608">
        <v>707.03</v>
      </c>
      <c r="ES608">
        <v>9.27</v>
      </c>
      <c r="ET608">
        <v>0</v>
      </c>
      <c r="EU608">
        <v>0</v>
      </c>
      <c r="EV608">
        <v>697.76</v>
      </c>
      <c r="EW608">
        <v>1.1299999999999999</v>
      </c>
      <c r="EX608">
        <v>0</v>
      </c>
      <c r="EY608">
        <v>0</v>
      </c>
      <c r="FQ608">
        <v>0</v>
      </c>
      <c r="FR608">
        <f t="shared" si="448"/>
        <v>0</v>
      </c>
      <c r="FS608">
        <v>0</v>
      </c>
      <c r="FX608">
        <v>70</v>
      </c>
      <c r="FY608">
        <v>10</v>
      </c>
      <c r="GA608" t="s">
        <v>3</v>
      </c>
      <c r="GD608">
        <v>0</v>
      </c>
      <c r="GF608">
        <v>-1049753866</v>
      </c>
      <c r="GG608">
        <v>2</v>
      </c>
      <c r="GH608">
        <v>1</v>
      </c>
      <c r="GI608">
        <v>-2</v>
      </c>
      <c r="GJ608">
        <v>0</v>
      </c>
      <c r="GK608">
        <f>ROUND(R608*(R12)/100,2)</f>
        <v>0</v>
      </c>
      <c r="GL608">
        <f t="shared" si="449"/>
        <v>0</v>
      </c>
      <c r="GM608">
        <f t="shared" si="450"/>
        <v>3795.72</v>
      </c>
      <c r="GN608">
        <f t="shared" si="451"/>
        <v>0</v>
      </c>
      <c r="GO608">
        <f t="shared" si="452"/>
        <v>0</v>
      </c>
      <c r="GP608">
        <f t="shared" si="453"/>
        <v>3795.72</v>
      </c>
      <c r="GR608">
        <v>0</v>
      </c>
      <c r="GS608">
        <v>3</v>
      </c>
      <c r="GT608">
        <v>0</v>
      </c>
      <c r="GU608" t="s">
        <v>3</v>
      </c>
      <c r="GV608">
        <f t="shared" si="454"/>
        <v>0</v>
      </c>
      <c r="GW608">
        <v>1</v>
      </c>
      <c r="GX608">
        <f t="shared" si="455"/>
        <v>0</v>
      </c>
      <c r="HA608">
        <v>0</v>
      </c>
      <c r="HB608">
        <v>0</v>
      </c>
      <c r="HC608">
        <f t="shared" si="456"/>
        <v>0</v>
      </c>
      <c r="HE608" t="s">
        <v>3</v>
      </c>
      <c r="HF608" t="s">
        <v>3</v>
      </c>
      <c r="HM608" t="s">
        <v>3</v>
      </c>
      <c r="HN608" t="s">
        <v>3</v>
      </c>
      <c r="HO608" t="s">
        <v>3</v>
      </c>
      <c r="HP608" t="s">
        <v>3</v>
      </c>
      <c r="HQ608" t="s">
        <v>3</v>
      </c>
      <c r="IK608">
        <v>0</v>
      </c>
    </row>
    <row r="609" spans="1:245" x14ac:dyDescent="0.2">
      <c r="A609">
        <v>17</v>
      </c>
      <c r="B609">
        <v>1</v>
      </c>
      <c r="D609">
        <f>ROW(EtalonRes!A475)</f>
        <v>475</v>
      </c>
      <c r="E609" t="s">
        <v>3</v>
      </c>
      <c r="F609" t="s">
        <v>469</v>
      </c>
      <c r="G609" t="s">
        <v>470</v>
      </c>
      <c r="H609" t="s">
        <v>33</v>
      </c>
      <c r="I609">
        <v>3</v>
      </c>
      <c r="J609">
        <v>0</v>
      </c>
      <c r="K609">
        <v>3</v>
      </c>
      <c r="O609">
        <f t="shared" si="424"/>
        <v>222.3</v>
      </c>
      <c r="P609">
        <f t="shared" si="425"/>
        <v>0</v>
      </c>
      <c r="Q609">
        <f t="shared" si="426"/>
        <v>0</v>
      </c>
      <c r="R609">
        <f t="shared" si="427"/>
        <v>0</v>
      </c>
      <c r="S609">
        <f t="shared" si="428"/>
        <v>222.3</v>
      </c>
      <c r="T609">
        <f t="shared" si="429"/>
        <v>0</v>
      </c>
      <c r="U609">
        <f t="shared" si="430"/>
        <v>0.36</v>
      </c>
      <c r="V609">
        <f t="shared" si="431"/>
        <v>0</v>
      </c>
      <c r="W609">
        <f t="shared" si="432"/>
        <v>0</v>
      </c>
      <c r="X609">
        <f t="shared" si="433"/>
        <v>155.61000000000001</v>
      </c>
      <c r="Y609">
        <f t="shared" si="434"/>
        <v>22.23</v>
      </c>
      <c r="AA609">
        <v>-1</v>
      </c>
      <c r="AB609">
        <f t="shared" si="435"/>
        <v>74.099999999999994</v>
      </c>
      <c r="AC609">
        <f>ROUND(((ES609*3)),6)</f>
        <v>0</v>
      </c>
      <c r="AD609">
        <f>ROUND(((((ET609*3))-((EU609*3)))+AE609),6)</f>
        <v>0</v>
      </c>
      <c r="AE609">
        <f>ROUND(((EU609*3)),6)</f>
        <v>0</v>
      </c>
      <c r="AF609">
        <f>ROUND(((EV609*3)),6)</f>
        <v>74.099999999999994</v>
      </c>
      <c r="AG609">
        <f t="shared" si="436"/>
        <v>0</v>
      </c>
      <c r="AH609">
        <f>((EW609*3))</f>
        <v>0.12</v>
      </c>
      <c r="AI609">
        <f>((EX609*3))</f>
        <v>0</v>
      </c>
      <c r="AJ609">
        <f t="shared" si="437"/>
        <v>0</v>
      </c>
      <c r="AK609">
        <v>24.7</v>
      </c>
      <c r="AL609">
        <v>0</v>
      </c>
      <c r="AM609">
        <v>0</v>
      </c>
      <c r="AN609">
        <v>0</v>
      </c>
      <c r="AO609">
        <v>24.7</v>
      </c>
      <c r="AP609">
        <v>0</v>
      </c>
      <c r="AQ609">
        <v>0.04</v>
      </c>
      <c r="AR609">
        <v>0</v>
      </c>
      <c r="AS609">
        <v>0</v>
      </c>
      <c r="AT609">
        <v>70</v>
      </c>
      <c r="AU609">
        <v>10</v>
      </c>
      <c r="AV609">
        <v>1</v>
      </c>
      <c r="AW609">
        <v>1</v>
      </c>
      <c r="AZ609">
        <v>1</v>
      </c>
      <c r="BA609">
        <v>1</v>
      </c>
      <c r="BB609">
        <v>1</v>
      </c>
      <c r="BC609">
        <v>1</v>
      </c>
      <c r="BD609" t="s">
        <v>3</v>
      </c>
      <c r="BE609" t="s">
        <v>3</v>
      </c>
      <c r="BF609" t="s">
        <v>3</v>
      </c>
      <c r="BG609" t="s">
        <v>3</v>
      </c>
      <c r="BH609">
        <v>0</v>
      </c>
      <c r="BI609">
        <v>4</v>
      </c>
      <c r="BJ609" t="s">
        <v>471</v>
      </c>
      <c r="BM609">
        <v>0</v>
      </c>
      <c r="BN609">
        <v>0</v>
      </c>
      <c r="BO609" t="s">
        <v>3</v>
      </c>
      <c r="BP609">
        <v>0</v>
      </c>
      <c r="BQ609">
        <v>1</v>
      </c>
      <c r="BR609">
        <v>0</v>
      </c>
      <c r="BS609">
        <v>1</v>
      </c>
      <c r="BT609">
        <v>1</v>
      </c>
      <c r="BU609">
        <v>1</v>
      </c>
      <c r="BV609">
        <v>1</v>
      </c>
      <c r="BW609">
        <v>1</v>
      </c>
      <c r="BX609">
        <v>1</v>
      </c>
      <c r="BY609" t="s">
        <v>3</v>
      </c>
      <c r="BZ609">
        <v>70</v>
      </c>
      <c r="CA609">
        <v>10</v>
      </c>
      <c r="CB609" t="s">
        <v>3</v>
      </c>
      <c r="CE609">
        <v>0</v>
      </c>
      <c r="CF609">
        <v>0</v>
      </c>
      <c r="CG609">
        <v>0</v>
      </c>
      <c r="CM609">
        <v>0</v>
      </c>
      <c r="CN609" t="s">
        <v>3</v>
      </c>
      <c r="CO609">
        <v>0</v>
      </c>
      <c r="CP609">
        <f t="shared" si="438"/>
        <v>222.3</v>
      </c>
      <c r="CQ609">
        <f t="shared" si="439"/>
        <v>0</v>
      </c>
      <c r="CR609">
        <f>(((((ET609*3))*BB609-((EU609*3))*BS609)+AE609*BS609)*AV609)</f>
        <v>0</v>
      </c>
      <c r="CS609">
        <f t="shared" si="440"/>
        <v>0</v>
      </c>
      <c r="CT609">
        <f t="shared" si="441"/>
        <v>74.099999999999994</v>
      </c>
      <c r="CU609">
        <f t="shared" si="442"/>
        <v>0</v>
      </c>
      <c r="CV609">
        <f t="shared" si="443"/>
        <v>0.12</v>
      </c>
      <c r="CW609">
        <f t="shared" si="444"/>
        <v>0</v>
      </c>
      <c r="CX609">
        <f t="shared" si="445"/>
        <v>0</v>
      </c>
      <c r="CY609">
        <f t="shared" si="446"/>
        <v>155.61000000000001</v>
      </c>
      <c r="CZ609">
        <f t="shared" si="447"/>
        <v>22.23</v>
      </c>
      <c r="DC609" t="s">
        <v>3</v>
      </c>
      <c r="DD609" t="s">
        <v>167</v>
      </c>
      <c r="DE609" t="s">
        <v>167</v>
      </c>
      <c r="DF609" t="s">
        <v>167</v>
      </c>
      <c r="DG609" t="s">
        <v>167</v>
      </c>
      <c r="DH609" t="s">
        <v>3</v>
      </c>
      <c r="DI609" t="s">
        <v>167</v>
      </c>
      <c r="DJ609" t="s">
        <v>167</v>
      </c>
      <c r="DK609" t="s">
        <v>3</v>
      </c>
      <c r="DL609" t="s">
        <v>3</v>
      </c>
      <c r="DM609" t="s">
        <v>3</v>
      </c>
      <c r="DN609">
        <v>0</v>
      </c>
      <c r="DO609">
        <v>0</v>
      </c>
      <c r="DP609">
        <v>1</v>
      </c>
      <c r="DQ609">
        <v>1</v>
      </c>
      <c r="DU609">
        <v>16987630</v>
      </c>
      <c r="DV609" t="s">
        <v>33</v>
      </c>
      <c r="DW609" t="s">
        <v>33</v>
      </c>
      <c r="DX609">
        <v>1</v>
      </c>
      <c r="DZ609" t="s">
        <v>3</v>
      </c>
      <c r="EA609" t="s">
        <v>3</v>
      </c>
      <c r="EB609" t="s">
        <v>3</v>
      </c>
      <c r="EC609" t="s">
        <v>3</v>
      </c>
      <c r="EE609">
        <v>1441815344</v>
      </c>
      <c r="EF609">
        <v>1</v>
      </c>
      <c r="EG609" t="s">
        <v>21</v>
      </c>
      <c r="EH609">
        <v>0</v>
      </c>
      <c r="EI609" t="s">
        <v>3</v>
      </c>
      <c r="EJ609">
        <v>4</v>
      </c>
      <c r="EK609">
        <v>0</v>
      </c>
      <c r="EL609" t="s">
        <v>22</v>
      </c>
      <c r="EM609" t="s">
        <v>23</v>
      </c>
      <c r="EO609" t="s">
        <v>3</v>
      </c>
      <c r="EQ609">
        <v>1024</v>
      </c>
      <c r="ER609">
        <v>24.7</v>
      </c>
      <c r="ES609">
        <v>0</v>
      </c>
      <c r="ET609">
        <v>0</v>
      </c>
      <c r="EU609">
        <v>0</v>
      </c>
      <c r="EV609">
        <v>24.7</v>
      </c>
      <c r="EW609">
        <v>0.04</v>
      </c>
      <c r="EX609">
        <v>0</v>
      </c>
      <c r="EY609">
        <v>0</v>
      </c>
      <c r="FQ609">
        <v>0</v>
      </c>
      <c r="FR609">
        <f t="shared" si="448"/>
        <v>0</v>
      </c>
      <c r="FS609">
        <v>0</v>
      </c>
      <c r="FX609">
        <v>70</v>
      </c>
      <c r="FY609">
        <v>10</v>
      </c>
      <c r="GA609" t="s">
        <v>3</v>
      </c>
      <c r="GD609">
        <v>0</v>
      </c>
      <c r="GF609">
        <v>1394787006</v>
      </c>
      <c r="GG609">
        <v>2</v>
      </c>
      <c r="GH609">
        <v>1</v>
      </c>
      <c r="GI609">
        <v>-2</v>
      </c>
      <c r="GJ609">
        <v>0</v>
      </c>
      <c r="GK609">
        <f>ROUND(R609*(R12)/100,2)</f>
        <v>0</v>
      </c>
      <c r="GL609">
        <f t="shared" si="449"/>
        <v>0</v>
      </c>
      <c r="GM609">
        <f t="shared" si="450"/>
        <v>400.14</v>
      </c>
      <c r="GN609">
        <f t="shared" si="451"/>
        <v>0</v>
      </c>
      <c r="GO609">
        <f t="shared" si="452"/>
        <v>0</v>
      </c>
      <c r="GP609">
        <f t="shared" si="453"/>
        <v>400.14</v>
      </c>
      <c r="GR609">
        <v>0</v>
      </c>
      <c r="GS609">
        <v>3</v>
      </c>
      <c r="GT609">
        <v>0</v>
      </c>
      <c r="GU609" t="s">
        <v>3</v>
      </c>
      <c r="GV609">
        <f t="shared" si="454"/>
        <v>0</v>
      </c>
      <c r="GW609">
        <v>1</v>
      </c>
      <c r="GX609">
        <f t="shared" si="455"/>
        <v>0</v>
      </c>
      <c r="HA609">
        <v>0</v>
      </c>
      <c r="HB609">
        <v>0</v>
      </c>
      <c r="HC609">
        <f t="shared" si="456"/>
        <v>0</v>
      </c>
      <c r="HE609" t="s">
        <v>3</v>
      </c>
      <c r="HF609" t="s">
        <v>3</v>
      </c>
      <c r="HM609" t="s">
        <v>3</v>
      </c>
      <c r="HN609" t="s">
        <v>3</v>
      </c>
      <c r="HO609" t="s">
        <v>3</v>
      </c>
      <c r="HP609" t="s">
        <v>3</v>
      </c>
      <c r="HQ609" t="s">
        <v>3</v>
      </c>
      <c r="IK609">
        <v>0</v>
      </c>
    </row>
    <row r="610" spans="1:245" x14ac:dyDescent="0.2">
      <c r="A610">
        <v>17</v>
      </c>
      <c r="B610">
        <v>1</v>
      </c>
      <c r="D610">
        <f>ROW(EtalonRes!A478)</f>
        <v>478</v>
      </c>
      <c r="E610" t="s">
        <v>3</v>
      </c>
      <c r="F610" t="s">
        <v>448</v>
      </c>
      <c r="G610" t="s">
        <v>449</v>
      </c>
      <c r="H610" t="s">
        <v>33</v>
      </c>
      <c r="I610">
        <v>1</v>
      </c>
      <c r="J610">
        <v>0</v>
      </c>
      <c r="K610">
        <v>1</v>
      </c>
      <c r="O610">
        <f t="shared" si="424"/>
        <v>1113.8399999999999</v>
      </c>
      <c r="P610">
        <f t="shared" si="425"/>
        <v>2.37</v>
      </c>
      <c r="Q610">
        <f t="shared" si="426"/>
        <v>0</v>
      </c>
      <c r="R610">
        <f t="shared" si="427"/>
        <v>0</v>
      </c>
      <c r="S610">
        <f t="shared" si="428"/>
        <v>1111.47</v>
      </c>
      <c r="T610">
        <f t="shared" si="429"/>
        <v>0</v>
      </c>
      <c r="U610">
        <f t="shared" si="430"/>
        <v>1.7999999999999998</v>
      </c>
      <c r="V610">
        <f t="shared" si="431"/>
        <v>0</v>
      </c>
      <c r="W610">
        <f t="shared" si="432"/>
        <v>0</v>
      </c>
      <c r="X610">
        <f t="shared" si="433"/>
        <v>778.03</v>
      </c>
      <c r="Y610">
        <f t="shared" si="434"/>
        <v>111.15</v>
      </c>
      <c r="AA610">
        <v>-1</v>
      </c>
      <c r="AB610">
        <f t="shared" si="435"/>
        <v>1113.8399999999999</v>
      </c>
      <c r="AC610">
        <f>ROUND(((ES610*3)),6)</f>
        <v>2.37</v>
      </c>
      <c r="AD610">
        <f>ROUND(((((ET610*3))-((EU610*3)))+AE610),6)</f>
        <v>0</v>
      </c>
      <c r="AE610">
        <f>ROUND(((EU610*3)),6)</f>
        <v>0</v>
      </c>
      <c r="AF610">
        <f>ROUND(((EV610*3)),6)</f>
        <v>1111.47</v>
      </c>
      <c r="AG610">
        <f t="shared" si="436"/>
        <v>0</v>
      </c>
      <c r="AH610">
        <f>((EW610*3))</f>
        <v>1.7999999999999998</v>
      </c>
      <c r="AI610">
        <f>((EX610*3))</f>
        <v>0</v>
      </c>
      <c r="AJ610">
        <f t="shared" si="437"/>
        <v>0</v>
      </c>
      <c r="AK610">
        <v>371.28</v>
      </c>
      <c r="AL610">
        <v>0.79</v>
      </c>
      <c r="AM610">
        <v>0</v>
      </c>
      <c r="AN610">
        <v>0</v>
      </c>
      <c r="AO610">
        <v>370.49</v>
      </c>
      <c r="AP610">
        <v>0</v>
      </c>
      <c r="AQ610">
        <v>0.6</v>
      </c>
      <c r="AR610">
        <v>0</v>
      </c>
      <c r="AS610">
        <v>0</v>
      </c>
      <c r="AT610">
        <v>70</v>
      </c>
      <c r="AU610">
        <v>10</v>
      </c>
      <c r="AV610">
        <v>1</v>
      </c>
      <c r="AW610">
        <v>1</v>
      </c>
      <c r="AZ610">
        <v>1</v>
      </c>
      <c r="BA610">
        <v>1</v>
      </c>
      <c r="BB610">
        <v>1</v>
      </c>
      <c r="BC610">
        <v>1</v>
      </c>
      <c r="BD610" t="s">
        <v>3</v>
      </c>
      <c r="BE610" t="s">
        <v>3</v>
      </c>
      <c r="BF610" t="s">
        <v>3</v>
      </c>
      <c r="BG610" t="s">
        <v>3</v>
      </c>
      <c r="BH610">
        <v>0</v>
      </c>
      <c r="BI610">
        <v>4</v>
      </c>
      <c r="BJ610" t="s">
        <v>450</v>
      </c>
      <c r="BM610">
        <v>0</v>
      </c>
      <c r="BN610">
        <v>0</v>
      </c>
      <c r="BO610" t="s">
        <v>3</v>
      </c>
      <c r="BP610">
        <v>0</v>
      </c>
      <c r="BQ610">
        <v>1</v>
      </c>
      <c r="BR610">
        <v>0</v>
      </c>
      <c r="BS610">
        <v>1</v>
      </c>
      <c r="BT610">
        <v>1</v>
      </c>
      <c r="BU610">
        <v>1</v>
      </c>
      <c r="BV610">
        <v>1</v>
      </c>
      <c r="BW610">
        <v>1</v>
      </c>
      <c r="BX610">
        <v>1</v>
      </c>
      <c r="BY610" t="s">
        <v>3</v>
      </c>
      <c r="BZ610">
        <v>70</v>
      </c>
      <c r="CA610">
        <v>10</v>
      </c>
      <c r="CB610" t="s">
        <v>3</v>
      </c>
      <c r="CE610">
        <v>0</v>
      </c>
      <c r="CF610">
        <v>0</v>
      </c>
      <c r="CG610">
        <v>0</v>
      </c>
      <c r="CM610">
        <v>0</v>
      </c>
      <c r="CN610" t="s">
        <v>3</v>
      </c>
      <c r="CO610">
        <v>0</v>
      </c>
      <c r="CP610">
        <f t="shared" si="438"/>
        <v>1113.8399999999999</v>
      </c>
      <c r="CQ610">
        <f t="shared" si="439"/>
        <v>2.37</v>
      </c>
      <c r="CR610">
        <f>(((((ET610*3))*BB610-((EU610*3))*BS610)+AE610*BS610)*AV610)</f>
        <v>0</v>
      </c>
      <c r="CS610">
        <f t="shared" si="440"/>
        <v>0</v>
      </c>
      <c r="CT610">
        <f t="shared" si="441"/>
        <v>1111.47</v>
      </c>
      <c r="CU610">
        <f t="shared" si="442"/>
        <v>0</v>
      </c>
      <c r="CV610">
        <f t="shared" si="443"/>
        <v>1.7999999999999998</v>
      </c>
      <c r="CW610">
        <f t="shared" si="444"/>
        <v>0</v>
      </c>
      <c r="CX610">
        <f t="shared" si="445"/>
        <v>0</v>
      </c>
      <c r="CY610">
        <f t="shared" si="446"/>
        <v>778.02900000000011</v>
      </c>
      <c r="CZ610">
        <f t="shared" si="447"/>
        <v>111.14700000000001</v>
      </c>
      <c r="DC610" t="s">
        <v>3</v>
      </c>
      <c r="DD610" t="s">
        <v>167</v>
      </c>
      <c r="DE610" t="s">
        <v>167</v>
      </c>
      <c r="DF610" t="s">
        <v>167</v>
      </c>
      <c r="DG610" t="s">
        <v>167</v>
      </c>
      <c r="DH610" t="s">
        <v>3</v>
      </c>
      <c r="DI610" t="s">
        <v>167</v>
      </c>
      <c r="DJ610" t="s">
        <v>167</v>
      </c>
      <c r="DK610" t="s">
        <v>3</v>
      </c>
      <c r="DL610" t="s">
        <v>3</v>
      </c>
      <c r="DM610" t="s">
        <v>3</v>
      </c>
      <c r="DN610">
        <v>0</v>
      </c>
      <c r="DO610">
        <v>0</v>
      </c>
      <c r="DP610">
        <v>1</v>
      </c>
      <c r="DQ610">
        <v>1</v>
      </c>
      <c r="DU610">
        <v>16987630</v>
      </c>
      <c r="DV610" t="s">
        <v>33</v>
      </c>
      <c r="DW610" t="s">
        <v>33</v>
      </c>
      <c r="DX610">
        <v>1</v>
      </c>
      <c r="DZ610" t="s">
        <v>3</v>
      </c>
      <c r="EA610" t="s">
        <v>3</v>
      </c>
      <c r="EB610" t="s">
        <v>3</v>
      </c>
      <c r="EC610" t="s">
        <v>3</v>
      </c>
      <c r="EE610">
        <v>1441815344</v>
      </c>
      <c r="EF610">
        <v>1</v>
      </c>
      <c r="EG610" t="s">
        <v>21</v>
      </c>
      <c r="EH610">
        <v>0</v>
      </c>
      <c r="EI610" t="s">
        <v>3</v>
      </c>
      <c r="EJ610">
        <v>4</v>
      </c>
      <c r="EK610">
        <v>0</v>
      </c>
      <c r="EL610" t="s">
        <v>22</v>
      </c>
      <c r="EM610" t="s">
        <v>23</v>
      </c>
      <c r="EO610" t="s">
        <v>3</v>
      </c>
      <c r="EQ610">
        <v>1024</v>
      </c>
      <c r="ER610">
        <v>371.28</v>
      </c>
      <c r="ES610">
        <v>0.79</v>
      </c>
      <c r="ET610">
        <v>0</v>
      </c>
      <c r="EU610">
        <v>0</v>
      </c>
      <c r="EV610">
        <v>370.49</v>
      </c>
      <c r="EW610">
        <v>0.6</v>
      </c>
      <c r="EX610">
        <v>0</v>
      </c>
      <c r="EY610">
        <v>0</v>
      </c>
      <c r="FQ610">
        <v>0</v>
      </c>
      <c r="FR610">
        <f t="shared" si="448"/>
        <v>0</v>
      </c>
      <c r="FS610">
        <v>0</v>
      </c>
      <c r="FX610">
        <v>70</v>
      </c>
      <c r="FY610">
        <v>10</v>
      </c>
      <c r="GA610" t="s">
        <v>3</v>
      </c>
      <c r="GD610">
        <v>0</v>
      </c>
      <c r="GF610">
        <v>-146745639</v>
      </c>
      <c r="GG610">
        <v>2</v>
      </c>
      <c r="GH610">
        <v>1</v>
      </c>
      <c r="GI610">
        <v>-2</v>
      </c>
      <c r="GJ610">
        <v>0</v>
      </c>
      <c r="GK610">
        <f>ROUND(R610*(R12)/100,2)</f>
        <v>0</v>
      </c>
      <c r="GL610">
        <f t="shared" si="449"/>
        <v>0</v>
      </c>
      <c r="GM610">
        <f t="shared" si="450"/>
        <v>2003.02</v>
      </c>
      <c r="GN610">
        <f t="shared" si="451"/>
        <v>0</v>
      </c>
      <c r="GO610">
        <f t="shared" si="452"/>
        <v>0</v>
      </c>
      <c r="GP610">
        <f t="shared" si="453"/>
        <v>2003.02</v>
      </c>
      <c r="GR610">
        <v>0</v>
      </c>
      <c r="GS610">
        <v>3</v>
      </c>
      <c r="GT610">
        <v>0</v>
      </c>
      <c r="GU610" t="s">
        <v>3</v>
      </c>
      <c r="GV610">
        <f t="shared" si="454"/>
        <v>0</v>
      </c>
      <c r="GW610">
        <v>1</v>
      </c>
      <c r="GX610">
        <f t="shared" si="455"/>
        <v>0</v>
      </c>
      <c r="HA610">
        <v>0</v>
      </c>
      <c r="HB610">
        <v>0</v>
      </c>
      <c r="HC610">
        <f t="shared" si="456"/>
        <v>0</v>
      </c>
      <c r="HE610" t="s">
        <v>3</v>
      </c>
      <c r="HF610" t="s">
        <v>3</v>
      </c>
      <c r="HM610" t="s">
        <v>3</v>
      </c>
      <c r="HN610" t="s">
        <v>3</v>
      </c>
      <c r="HO610" t="s">
        <v>3</v>
      </c>
      <c r="HP610" t="s">
        <v>3</v>
      </c>
      <c r="HQ610" t="s">
        <v>3</v>
      </c>
      <c r="IK610">
        <v>0</v>
      </c>
    </row>
    <row r="611" spans="1:245" x14ac:dyDescent="0.2">
      <c r="A611">
        <v>17</v>
      </c>
      <c r="B611">
        <v>1</v>
      </c>
      <c r="D611">
        <f>ROW(EtalonRes!A483)</f>
        <v>483</v>
      </c>
      <c r="E611" t="s">
        <v>486</v>
      </c>
      <c r="F611" t="s">
        <v>445</v>
      </c>
      <c r="G611" t="s">
        <v>446</v>
      </c>
      <c r="H611" t="s">
        <v>33</v>
      </c>
      <c r="I611">
        <v>1</v>
      </c>
      <c r="J611">
        <v>0</v>
      </c>
      <c r="K611">
        <v>1</v>
      </c>
      <c r="O611">
        <f t="shared" si="424"/>
        <v>11268.96</v>
      </c>
      <c r="P611">
        <f t="shared" si="425"/>
        <v>154.13999999999999</v>
      </c>
      <c r="Q611">
        <f t="shared" si="426"/>
        <v>0</v>
      </c>
      <c r="R611">
        <f t="shared" si="427"/>
        <v>0</v>
      </c>
      <c r="S611">
        <f t="shared" si="428"/>
        <v>11114.82</v>
      </c>
      <c r="T611">
        <f t="shared" si="429"/>
        <v>0</v>
      </c>
      <c r="U611">
        <f t="shared" si="430"/>
        <v>18</v>
      </c>
      <c r="V611">
        <f t="shared" si="431"/>
        <v>0</v>
      </c>
      <c r="W611">
        <f t="shared" si="432"/>
        <v>0</v>
      </c>
      <c r="X611">
        <f t="shared" si="433"/>
        <v>7780.37</v>
      </c>
      <c r="Y611">
        <f t="shared" si="434"/>
        <v>1111.48</v>
      </c>
      <c r="AA611">
        <v>1470944657</v>
      </c>
      <c r="AB611">
        <f t="shared" si="435"/>
        <v>11268.96</v>
      </c>
      <c r="AC611">
        <f>ROUND((ES611),6)</f>
        <v>154.13999999999999</v>
      </c>
      <c r="AD611">
        <f>ROUND((((ET611)-(EU611))+AE611),6)</f>
        <v>0</v>
      </c>
      <c r="AE611">
        <f>ROUND((EU611),6)</f>
        <v>0</v>
      </c>
      <c r="AF611">
        <f>ROUND((EV611),6)</f>
        <v>11114.82</v>
      </c>
      <c r="AG611">
        <f t="shared" si="436"/>
        <v>0</v>
      </c>
      <c r="AH611">
        <f>(EW611)</f>
        <v>18</v>
      </c>
      <c r="AI611">
        <f>(EX611)</f>
        <v>0</v>
      </c>
      <c r="AJ611">
        <f t="shared" si="437"/>
        <v>0</v>
      </c>
      <c r="AK611">
        <v>11268.96</v>
      </c>
      <c r="AL611">
        <v>154.13999999999999</v>
      </c>
      <c r="AM611">
        <v>0</v>
      </c>
      <c r="AN611">
        <v>0</v>
      </c>
      <c r="AO611">
        <v>11114.82</v>
      </c>
      <c r="AP611">
        <v>0</v>
      </c>
      <c r="AQ611">
        <v>18</v>
      </c>
      <c r="AR611">
        <v>0</v>
      </c>
      <c r="AS611">
        <v>0</v>
      </c>
      <c r="AT611">
        <v>70</v>
      </c>
      <c r="AU611">
        <v>10</v>
      </c>
      <c r="AV611">
        <v>1</v>
      </c>
      <c r="AW611">
        <v>1</v>
      </c>
      <c r="AZ611">
        <v>1</v>
      </c>
      <c r="BA611">
        <v>1</v>
      </c>
      <c r="BB611">
        <v>1</v>
      </c>
      <c r="BC611">
        <v>1</v>
      </c>
      <c r="BD611" t="s">
        <v>3</v>
      </c>
      <c r="BE611" t="s">
        <v>3</v>
      </c>
      <c r="BF611" t="s">
        <v>3</v>
      </c>
      <c r="BG611" t="s">
        <v>3</v>
      </c>
      <c r="BH611">
        <v>0</v>
      </c>
      <c r="BI611">
        <v>4</v>
      </c>
      <c r="BJ611" t="s">
        <v>447</v>
      </c>
      <c r="BM611">
        <v>0</v>
      </c>
      <c r="BN611">
        <v>0</v>
      </c>
      <c r="BO611" t="s">
        <v>3</v>
      </c>
      <c r="BP611">
        <v>0</v>
      </c>
      <c r="BQ611">
        <v>1</v>
      </c>
      <c r="BR611">
        <v>0</v>
      </c>
      <c r="BS611">
        <v>1</v>
      </c>
      <c r="BT611">
        <v>1</v>
      </c>
      <c r="BU611">
        <v>1</v>
      </c>
      <c r="BV611">
        <v>1</v>
      </c>
      <c r="BW611">
        <v>1</v>
      </c>
      <c r="BX611">
        <v>1</v>
      </c>
      <c r="BY611" t="s">
        <v>3</v>
      </c>
      <c r="BZ611">
        <v>70</v>
      </c>
      <c r="CA611">
        <v>10</v>
      </c>
      <c r="CB611" t="s">
        <v>3</v>
      </c>
      <c r="CE611">
        <v>0</v>
      </c>
      <c r="CF611">
        <v>0</v>
      </c>
      <c r="CG611">
        <v>0</v>
      </c>
      <c r="CM611">
        <v>0</v>
      </c>
      <c r="CN611" t="s">
        <v>3</v>
      </c>
      <c r="CO611">
        <v>0</v>
      </c>
      <c r="CP611">
        <f t="shared" si="438"/>
        <v>11268.96</v>
      </c>
      <c r="CQ611">
        <f t="shared" si="439"/>
        <v>154.13999999999999</v>
      </c>
      <c r="CR611">
        <f>((((ET611)*BB611-(EU611)*BS611)+AE611*BS611)*AV611)</f>
        <v>0</v>
      </c>
      <c r="CS611">
        <f t="shared" si="440"/>
        <v>0</v>
      </c>
      <c r="CT611">
        <f t="shared" si="441"/>
        <v>11114.82</v>
      </c>
      <c r="CU611">
        <f t="shared" si="442"/>
        <v>0</v>
      </c>
      <c r="CV611">
        <f t="shared" si="443"/>
        <v>18</v>
      </c>
      <c r="CW611">
        <f t="shared" si="444"/>
        <v>0</v>
      </c>
      <c r="CX611">
        <f t="shared" si="445"/>
        <v>0</v>
      </c>
      <c r="CY611">
        <f t="shared" si="446"/>
        <v>7780.3739999999998</v>
      </c>
      <c r="CZ611">
        <f t="shared" si="447"/>
        <v>1111.482</v>
      </c>
      <c r="DC611" t="s">
        <v>3</v>
      </c>
      <c r="DD611" t="s">
        <v>3</v>
      </c>
      <c r="DE611" t="s">
        <v>3</v>
      </c>
      <c r="DF611" t="s">
        <v>3</v>
      </c>
      <c r="DG611" t="s">
        <v>3</v>
      </c>
      <c r="DH611" t="s">
        <v>3</v>
      </c>
      <c r="DI611" t="s">
        <v>3</v>
      </c>
      <c r="DJ611" t="s">
        <v>3</v>
      </c>
      <c r="DK611" t="s">
        <v>3</v>
      </c>
      <c r="DL611" t="s">
        <v>3</v>
      </c>
      <c r="DM611" t="s">
        <v>3</v>
      </c>
      <c r="DN611">
        <v>0</v>
      </c>
      <c r="DO611">
        <v>0</v>
      </c>
      <c r="DP611">
        <v>1</v>
      </c>
      <c r="DQ611">
        <v>1</v>
      </c>
      <c r="DU611">
        <v>16987630</v>
      </c>
      <c r="DV611" t="s">
        <v>33</v>
      </c>
      <c r="DW611" t="s">
        <v>33</v>
      </c>
      <c r="DX611">
        <v>1</v>
      </c>
      <c r="DZ611" t="s">
        <v>3</v>
      </c>
      <c r="EA611" t="s">
        <v>3</v>
      </c>
      <c r="EB611" t="s">
        <v>3</v>
      </c>
      <c r="EC611" t="s">
        <v>3</v>
      </c>
      <c r="EE611">
        <v>1441815344</v>
      </c>
      <c r="EF611">
        <v>1</v>
      </c>
      <c r="EG611" t="s">
        <v>21</v>
      </c>
      <c r="EH611">
        <v>0</v>
      </c>
      <c r="EI611" t="s">
        <v>3</v>
      </c>
      <c r="EJ611">
        <v>4</v>
      </c>
      <c r="EK611">
        <v>0</v>
      </c>
      <c r="EL611" t="s">
        <v>22</v>
      </c>
      <c r="EM611" t="s">
        <v>23</v>
      </c>
      <c r="EO611" t="s">
        <v>3</v>
      </c>
      <c r="EQ611">
        <v>0</v>
      </c>
      <c r="ER611">
        <v>11268.96</v>
      </c>
      <c r="ES611">
        <v>154.13999999999999</v>
      </c>
      <c r="ET611">
        <v>0</v>
      </c>
      <c r="EU611">
        <v>0</v>
      </c>
      <c r="EV611">
        <v>11114.82</v>
      </c>
      <c r="EW611">
        <v>18</v>
      </c>
      <c r="EX611">
        <v>0</v>
      </c>
      <c r="EY611">
        <v>0</v>
      </c>
      <c r="FQ611">
        <v>0</v>
      </c>
      <c r="FR611">
        <f t="shared" si="448"/>
        <v>0</v>
      </c>
      <c r="FS611">
        <v>0</v>
      </c>
      <c r="FX611">
        <v>70</v>
      </c>
      <c r="FY611">
        <v>10</v>
      </c>
      <c r="GA611" t="s">
        <v>3</v>
      </c>
      <c r="GD611">
        <v>0</v>
      </c>
      <c r="GF611">
        <v>314340866</v>
      </c>
      <c r="GG611">
        <v>2</v>
      </c>
      <c r="GH611">
        <v>1</v>
      </c>
      <c r="GI611">
        <v>-2</v>
      </c>
      <c r="GJ611">
        <v>0</v>
      </c>
      <c r="GK611">
        <f>ROUND(R611*(R12)/100,2)</f>
        <v>0</v>
      </c>
      <c r="GL611">
        <f t="shared" si="449"/>
        <v>0</v>
      </c>
      <c r="GM611">
        <f t="shared" si="450"/>
        <v>20160.810000000001</v>
      </c>
      <c r="GN611">
        <f t="shared" si="451"/>
        <v>0</v>
      </c>
      <c r="GO611">
        <f t="shared" si="452"/>
        <v>0</v>
      </c>
      <c r="GP611">
        <f t="shared" si="453"/>
        <v>20160.810000000001</v>
      </c>
      <c r="GR611">
        <v>0</v>
      </c>
      <c r="GS611">
        <v>3</v>
      </c>
      <c r="GT611">
        <v>0</v>
      </c>
      <c r="GU611" t="s">
        <v>3</v>
      </c>
      <c r="GV611">
        <f t="shared" si="454"/>
        <v>0</v>
      </c>
      <c r="GW611">
        <v>1</v>
      </c>
      <c r="GX611">
        <f t="shared" si="455"/>
        <v>0</v>
      </c>
      <c r="HA611">
        <v>0</v>
      </c>
      <c r="HB611">
        <v>0</v>
      </c>
      <c r="HC611">
        <f t="shared" si="456"/>
        <v>0</v>
      </c>
      <c r="HE611" t="s">
        <v>3</v>
      </c>
      <c r="HF611" t="s">
        <v>3</v>
      </c>
      <c r="HM611" t="s">
        <v>3</v>
      </c>
      <c r="HN611" t="s">
        <v>3</v>
      </c>
      <c r="HO611" t="s">
        <v>3</v>
      </c>
      <c r="HP611" t="s">
        <v>3</v>
      </c>
      <c r="HQ611" t="s">
        <v>3</v>
      </c>
      <c r="IK611">
        <v>0</v>
      </c>
    </row>
    <row r="612" spans="1:245" x14ac:dyDescent="0.2">
      <c r="A612">
        <v>17</v>
      </c>
      <c r="B612">
        <v>1</v>
      </c>
      <c r="D612">
        <f>ROW(EtalonRes!A485)</f>
        <v>485</v>
      </c>
      <c r="E612" t="s">
        <v>3</v>
      </c>
      <c r="F612" t="s">
        <v>458</v>
      </c>
      <c r="G612" t="s">
        <v>459</v>
      </c>
      <c r="H612" t="s">
        <v>33</v>
      </c>
      <c r="I612">
        <v>10</v>
      </c>
      <c r="J612">
        <v>0</v>
      </c>
      <c r="K612">
        <v>10</v>
      </c>
      <c r="O612">
        <f t="shared" si="424"/>
        <v>1853.4</v>
      </c>
      <c r="P612">
        <f t="shared" si="425"/>
        <v>0.9</v>
      </c>
      <c r="Q612">
        <f t="shared" si="426"/>
        <v>0</v>
      </c>
      <c r="R612">
        <f t="shared" si="427"/>
        <v>0</v>
      </c>
      <c r="S612">
        <f t="shared" si="428"/>
        <v>1852.5</v>
      </c>
      <c r="T612">
        <f t="shared" si="429"/>
        <v>0</v>
      </c>
      <c r="U612">
        <f t="shared" si="430"/>
        <v>3.0000000000000004</v>
      </c>
      <c r="V612">
        <f t="shared" si="431"/>
        <v>0</v>
      </c>
      <c r="W612">
        <f t="shared" si="432"/>
        <v>0</v>
      </c>
      <c r="X612">
        <f t="shared" si="433"/>
        <v>1296.75</v>
      </c>
      <c r="Y612">
        <f t="shared" si="434"/>
        <v>185.25</v>
      </c>
      <c r="AA612">
        <v>-1</v>
      </c>
      <c r="AB612">
        <f t="shared" si="435"/>
        <v>185.34</v>
      </c>
      <c r="AC612">
        <f>ROUND(((ES612*3)),6)</f>
        <v>0.09</v>
      </c>
      <c r="AD612">
        <f>ROUND(((((ET612*3))-((EU612*3)))+AE612),6)</f>
        <v>0</v>
      </c>
      <c r="AE612">
        <f>ROUND(((EU612*3)),6)</f>
        <v>0</v>
      </c>
      <c r="AF612">
        <f>ROUND(((EV612*3)),6)</f>
        <v>185.25</v>
      </c>
      <c r="AG612">
        <f t="shared" si="436"/>
        <v>0</v>
      </c>
      <c r="AH612">
        <f>((EW612*3))</f>
        <v>0.30000000000000004</v>
      </c>
      <c r="AI612">
        <f>((EX612*3))</f>
        <v>0</v>
      </c>
      <c r="AJ612">
        <f t="shared" si="437"/>
        <v>0</v>
      </c>
      <c r="AK612">
        <v>61.78</v>
      </c>
      <c r="AL612">
        <v>0.03</v>
      </c>
      <c r="AM612">
        <v>0</v>
      </c>
      <c r="AN612">
        <v>0</v>
      </c>
      <c r="AO612">
        <v>61.75</v>
      </c>
      <c r="AP612">
        <v>0</v>
      </c>
      <c r="AQ612">
        <v>0.1</v>
      </c>
      <c r="AR612">
        <v>0</v>
      </c>
      <c r="AS612">
        <v>0</v>
      </c>
      <c r="AT612">
        <v>70</v>
      </c>
      <c r="AU612">
        <v>10</v>
      </c>
      <c r="AV612">
        <v>1</v>
      </c>
      <c r="AW612">
        <v>1</v>
      </c>
      <c r="AZ612">
        <v>1</v>
      </c>
      <c r="BA612">
        <v>1</v>
      </c>
      <c r="BB612">
        <v>1</v>
      </c>
      <c r="BC612">
        <v>1</v>
      </c>
      <c r="BD612" t="s">
        <v>3</v>
      </c>
      <c r="BE612" t="s">
        <v>3</v>
      </c>
      <c r="BF612" t="s">
        <v>3</v>
      </c>
      <c r="BG612" t="s">
        <v>3</v>
      </c>
      <c r="BH612">
        <v>0</v>
      </c>
      <c r="BI612">
        <v>4</v>
      </c>
      <c r="BJ612" t="s">
        <v>460</v>
      </c>
      <c r="BM612">
        <v>0</v>
      </c>
      <c r="BN612">
        <v>0</v>
      </c>
      <c r="BO612" t="s">
        <v>3</v>
      </c>
      <c r="BP612">
        <v>0</v>
      </c>
      <c r="BQ612">
        <v>1</v>
      </c>
      <c r="BR612">
        <v>0</v>
      </c>
      <c r="BS612">
        <v>1</v>
      </c>
      <c r="BT612">
        <v>1</v>
      </c>
      <c r="BU612">
        <v>1</v>
      </c>
      <c r="BV612">
        <v>1</v>
      </c>
      <c r="BW612">
        <v>1</v>
      </c>
      <c r="BX612">
        <v>1</v>
      </c>
      <c r="BY612" t="s">
        <v>3</v>
      </c>
      <c r="BZ612">
        <v>70</v>
      </c>
      <c r="CA612">
        <v>10</v>
      </c>
      <c r="CB612" t="s">
        <v>3</v>
      </c>
      <c r="CE612">
        <v>0</v>
      </c>
      <c r="CF612">
        <v>0</v>
      </c>
      <c r="CG612">
        <v>0</v>
      </c>
      <c r="CM612">
        <v>0</v>
      </c>
      <c r="CN612" t="s">
        <v>3</v>
      </c>
      <c r="CO612">
        <v>0</v>
      </c>
      <c r="CP612">
        <f t="shared" si="438"/>
        <v>1853.4</v>
      </c>
      <c r="CQ612">
        <f t="shared" si="439"/>
        <v>0.09</v>
      </c>
      <c r="CR612">
        <f>(((((ET612*3))*BB612-((EU612*3))*BS612)+AE612*BS612)*AV612)</f>
        <v>0</v>
      </c>
      <c r="CS612">
        <f t="shared" si="440"/>
        <v>0</v>
      </c>
      <c r="CT612">
        <f t="shared" si="441"/>
        <v>185.25</v>
      </c>
      <c r="CU612">
        <f t="shared" si="442"/>
        <v>0</v>
      </c>
      <c r="CV612">
        <f t="shared" si="443"/>
        <v>0.30000000000000004</v>
      </c>
      <c r="CW612">
        <f t="shared" si="444"/>
        <v>0</v>
      </c>
      <c r="CX612">
        <f t="shared" si="445"/>
        <v>0</v>
      </c>
      <c r="CY612">
        <f t="shared" si="446"/>
        <v>1296.75</v>
      </c>
      <c r="CZ612">
        <f t="shared" si="447"/>
        <v>185.25</v>
      </c>
      <c r="DC612" t="s">
        <v>3</v>
      </c>
      <c r="DD612" t="s">
        <v>167</v>
      </c>
      <c r="DE612" t="s">
        <v>167</v>
      </c>
      <c r="DF612" t="s">
        <v>167</v>
      </c>
      <c r="DG612" t="s">
        <v>167</v>
      </c>
      <c r="DH612" t="s">
        <v>3</v>
      </c>
      <c r="DI612" t="s">
        <v>167</v>
      </c>
      <c r="DJ612" t="s">
        <v>167</v>
      </c>
      <c r="DK612" t="s">
        <v>3</v>
      </c>
      <c r="DL612" t="s">
        <v>3</v>
      </c>
      <c r="DM612" t="s">
        <v>3</v>
      </c>
      <c r="DN612">
        <v>0</v>
      </c>
      <c r="DO612">
        <v>0</v>
      </c>
      <c r="DP612">
        <v>1</v>
      </c>
      <c r="DQ612">
        <v>1</v>
      </c>
      <c r="DU612">
        <v>16987630</v>
      </c>
      <c r="DV612" t="s">
        <v>33</v>
      </c>
      <c r="DW612" t="s">
        <v>33</v>
      </c>
      <c r="DX612">
        <v>1</v>
      </c>
      <c r="DZ612" t="s">
        <v>3</v>
      </c>
      <c r="EA612" t="s">
        <v>3</v>
      </c>
      <c r="EB612" t="s">
        <v>3</v>
      </c>
      <c r="EC612" t="s">
        <v>3</v>
      </c>
      <c r="EE612">
        <v>1441815344</v>
      </c>
      <c r="EF612">
        <v>1</v>
      </c>
      <c r="EG612" t="s">
        <v>21</v>
      </c>
      <c r="EH612">
        <v>0</v>
      </c>
      <c r="EI612" t="s">
        <v>3</v>
      </c>
      <c r="EJ612">
        <v>4</v>
      </c>
      <c r="EK612">
        <v>0</v>
      </c>
      <c r="EL612" t="s">
        <v>22</v>
      </c>
      <c r="EM612" t="s">
        <v>23</v>
      </c>
      <c r="EO612" t="s">
        <v>3</v>
      </c>
      <c r="EQ612">
        <v>1024</v>
      </c>
      <c r="ER612">
        <v>61.78</v>
      </c>
      <c r="ES612">
        <v>0.03</v>
      </c>
      <c r="ET612">
        <v>0</v>
      </c>
      <c r="EU612">
        <v>0</v>
      </c>
      <c r="EV612">
        <v>61.75</v>
      </c>
      <c r="EW612">
        <v>0.1</v>
      </c>
      <c r="EX612">
        <v>0</v>
      </c>
      <c r="EY612">
        <v>0</v>
      </c>
      <c r="FQ612">
        <v>0</v>
      </c>
      <c r="FR612">
        <f t="shared" si="448"/>
        <v>0</v>
      </c>
      <c r="FS612">
        <v>0</v>
      </c>
      <c r="FX612">
        <v>70</v>
      </c>
      <c r="FY612">
        <v>10</v>
      </c>
      <c r="GA612" t="s">
        <v>3</v>
      </c>
      <c r="GD612">
        <v>0</v>
      </c>
      <c r="GF612">
        <v>-1781128215</v>
      </c>
      <c r="GG612">
        <v>2</v>
      </c>
      <c r="GH612">
        <v>1</v>
      </c>
      <c r="GI612">
        <v>-2</v>
      </c>
      <c r="GJ612">
        <v>0</v>
      </c>
      <c r="GK612">
        <f>ROUND(R612*(R12)/100,2)</f>
        <v>0</v>
      </c>
      <c r="GL612">
        <f t="shared" si="449"/>
        <v>0</v>
      </c>
      <c r="GM612">
        <f t="shared" si="450"/>
        <v>3335.4</v>
      </c>
      <c r="GN612">
        <f t="shared" si="451"/>
        <v>0</v>
      </c>
      <c r="GO612">
        <f t="shared" si="452"/>
        <v>0</v>
      </c>
      <c r="GP612">
        <f t="shared" si="453"/>
        <v>3335.4</v>
      </c>
      <c r="GR612">
        <v>0</v>
      </c>
      <c r="GS612">
        <v>3</v>
      </c>
      <c r="GT612">
        <v>0</v>
      </c>
      <c r="GU612" t="s">
        <v>3</v>
      </c>
      <c r="GV612">
        <f t="shared" si="454"/>
        <v>0</v>
      </c>
      <c r="GW612">
        <v>1</v>
      </c>
      <c r="GX612">
        <f t="shared" si="455"/>
        <v>0</v>
      </c>
      <c r="HA612">
        <v>0</v>
      </c>
      <c r="HB612">
        <v>0</v>
      </c>
      <c r="HC612">
        <f t="shared" si="456"/>
        <v>0</v>
      </c>
      <c r="HE612" t="s">
        <v>3</v>
      </c>
      <c r="HF612" t="s">
        <v>3</v>
      </c>
      <c r="HM612" t="s">
        <v>3</v>
      </c>
      <c r="HN612" t="s">
        <v>3</v>
      </c>
      <c r="HO612" t="s">
        <v>3</v>
      </c>
      <c r="HP612" t="s">
        <v>3</v>
      </c>
      <c r="HQ612" t="s">
        <v>3</v>
      </c>
      <c r="IK612">
        <v>0</v>
      </c>
    </row>
    <row r="613" spans="1:245" x14ac:dyDescent="0.2">
      <c r="A613">
        <v>17</v>
      </c>
      <c r="B613">
        <v>1</v>
      </c>
      <c r="D613">
        <f>ROW(EtalonRes!A491)</f>
        <v>491</v>
      </c>
      <c r="E613" t="s">
        <v>487</v>
      </c>
      <c r="F613" t="s">
        <v>462</v>
      </c>
      <c r="G613" t="s">
        <v>463</v>
      </c>
      <c r="H613" t="s">
        <v>33</v>
      </c>
      <c r="I613">
        <v>10</v>
      </c>
      <c r="J613">
        <v>0</v>
      </c>
      <c r="K613">
        <v>10</v>
      </c>
      <c r="O613">
        <f t="shared" si="424"/>
        <v>18773.900000000001</v>
      </c>
      <c r="P613">
        <f t="shared" si="425"/>
        <v>249.2</v>
      </c>
      <c r="Q613">
        <f t="shared" si="426"/>
        <v>0</v>
      </c>
      <c r="R613">
        <f t="shared" si="427"/>
        <v>0</v>
      </c>
      <c r="S613">
        <f t="shared" si="428"/>
        <v>18524.7</v>
      </c>
      <c r="T613">
        <f t="shared" si="429"/>
        <v>0</v>
      </c>
      <c r="U613">
        <f t="shared" si="430"/>
        <v>30</v>
      </c>
      <c r="V613">
        <f t="shared" si="431"/>
        <v>0</v>
      </c>
      <c r="W613">
        <f t="shared" si="432"/>
        <v>0</v>
      </c>
      <c r="X613">
        <f t="shared" si="433"/>
        <v>12967.29</v>
      </c>
      <c r="Y613">
        <f t="shared" si="434"/>
        <v>1852.47</v>
      </c>
      <c r="AA613">
        <v>1470944657</v>
      </c>
      <c r="AB613">
        <f t="shared" si="435"/>
        <v>1877.39</v>
      </c>
      <c r="AC613">
        <f>ROUND((ES613),6)</f>
        <v>24.92</v>
      </c>
      <c r="AD613">
        <f>ROUND((((ET613)-(EU613))+AE613),6)</f>
        <v>0</v>
      </c>
      <c r="AE613">
        <f>ROUND((EU613),6)</f>
        <v>0</v>
      </c>
      <c r="AF613">
        <f>ROUND((EV613),6)</f>
        <v>1852.47</v>
      </c>
      <c r="AG613">
        <f t="shared" si="436"/>
        <v>0</v>
      </c>
      <c r="AH613">
        <f>(EW613)</f>
        <v>3</v>
      </c>
      <c r="AI613">
        <f>(EX613)</f>
        <v>0</v>
      </c>
      <c r="AJ613">
        <f t="shared" si="437"/>
        <v>0</v>
      </c>
      <c r="AK613">
        <v>1877.39</v>
      </c>
      <c r="AL613">
        <v>24.92</v>
      </c>
      <c r="AM613">
        <v>0</v>
      </c>
      <c r="AN613">
        <v>0</v>
      </c>
      <c r="AO613">
        <v>1852.47</v>
      </c>
      <c r="AP613">
        <v>0</v>
      </c>
      <c r="AQ613">
        <v>3</v>
      </c>
      <c r="AR613">
        <v>0</v>
      </c>
      <c r="AS613">
        <v>0</v>
      </c>
      <c r="AT613">
        <v>70</v>
      </c>
      <c r="AU613">
        <v>10</v>
      </c>
      <c r="AV613">
        <v>1</v>
      </c>
      <c r="AW613">
        <v>1</v>
      </c>
      <c r="AZ613">
        <v>1</v>
      </c>
      <c r="BA613">
        <v>1</v>
      </c>
      <c r="BB613">
        <v>1</v>
      </c>
      <c r="BC613">
        <v>1</v>
      </c>
      <c r="BD613" t="s">
        <v>3</v>
      </c>
      <c r="BE613" t="s">
        <v>3</v>
      </c>
      <c r="BF613" t="s">
        <v>3</v>
      </c>
      <c r="BG613" t="s">
        <v>3</v>
      </c>
      <c r="BH613">
        <v>0</v>
      </c>
      <c r="BI613">
        <v>4</v>
      </c>
      <c r="BJ613" t="s">
        <v>464</v>
      </c>
      <c r="BM613">
        <v>0</v>
      </c>
      <c r="BN613">
        <v>0</v>
      </c>
      <c r="BO613" t="s">
        <v>3</v>
      </c>
      <c r="BP613">
        <v>0</v>
      </c>
      <c r="BQ613">
        <v>1</v>
      </c>
      <c r="BR613">
        <v>0</v>
      </c>
      <c r="BS613">
        <v>1</v>
      </c>
      <c r="BT613">
        <v>1</v>
      </c>
      <c r="BU613">
        <v>1</v>
      </c>
      <c r="BV613">
        <v>1</v>
      </c>
      <c r="BW613">
        <v>1</v>
      </c>
      <c r="BX613">
        <v>1</v>
      </c>
      <c r="BY613" t="s">
        <v>3</v>
      </c>
      <c r="BZ613">
        <v>70</v>
      </c>
      <c r="CA613">
        <v>10</v>
      </c>
      <c r="CB613" t="s">
        <v>3</v>
      </c>
      <c r="CE613">
        <v>0</v>
      </c>
      <c r="CF613">
        <v>0</v>
      </c>
      <c r="CG613">
        <v>0</v>
      </c>
      <c r="CM613">
        <v>0</v>
      </c>
      <c r="CN613" t="s">
        <v>3</v>
      </c>
      <c r="CO613">
        <v>0</v>
      </c>
      <c r="CP613">
        <f t="shared" si="438"/>
        <v>18773.900000000001</v>
      </c>
      <c r="CQ613">
        <f t="shared" si="439"/>
        <v>24.92</v>
      </c>
      <c r="CR613">
        <f>((((ET613)*BB613-(EU613)*BS613)+AE613*BS613)*AV613)</f>
        <v>0</v>
      </c>
      <c r="CS613">
        <f t="shared" si="440"/>
        <v>0</v>
      </c>
      <c r="CT613">
        <f t="shared" si="441"/>
        <v>1852.47</v>
      </c>
      <c r="CU613">
        <f t="shared" si="442"/>
        <v>0</v>
      </c>
      <c r="CV613">
        <f t="shared" si="443"/>
        <v>3</v>
      </c>
      <c r="CW613">
        <f t="shared" si="444"/>
        <v>0</v>
      </c>
      <c r="CX613">
        <f t="shared" si="445"/>
        <v>0</v>
      </c>
      <c r="CY613">
        <f t="shared" si="446"/>
        <v>12967.29</v>
      </c>
      <c r="CZ613">
        <f t="shared" si="447"/>
        <v>1852.47</v>
      </c>
      <c r="DC613" t="s">
        <v>3</v>
      </c>
      <c r="DD613" t="s">
        <v>3</v>
      </c>
      <c r="DE613" t="s">
        <v>3</v>
      </c>
      <c r="DF613" t="s">
        <v>3</v>
      </c>
      <c r="DG613" t="s">
        <v>3</v>
      </c>
      <c r="DH613" t="s">
        <v>3</v>
      </c>
      <c r="DI613" t="s">
        <v>3</v>
      </c>
      <c r="DJ613" t="s">
        <v>3</v>
      </c>
      <c r="DK613" t="s">
        <v>3</v>
      </c>
      <c r="DL613" t="s">
        <v>3</v>
      </c>
      <c r="DM613" t="s">
        <v>3</v>
      </c>
      <c r="DN613">
        <v>0</v>
      </c>
      <c r="DO613">
        <v>0</v>
      </c>
      <c r="DP613">
        <v>1</v>
      </c>
      <c r="DQ613">
        <v>1</v>
      </c>
      <c r="DU613">
        <v>16987630</v>
      </c>
      <c r="DV613" t="s">
        <v>33</v>
      </c>
      <c r="DW613" t="s">
        <v>33</v>
      </c>
      <c r="DX613">
        <v>1</v>
      </c>
      <c r="DZ613" t="s">
        <v>3</v>
      </c>
      <c r="EA613" t="s">
        <v>3</v>
      </c>
      <c r="EB613" t="s">
        <v>3</v>
      </c>
      <c r="EC613" t="s">
        <v>3</v>
      </c>
      <c r="EE613">
        <v>1441815344</v>
      </c>
      <c r="EF613">
        <v>1</v>
      </c>
      <c r="EG613" t="s">
        <v>21</v>
      </c>
      <c r="EH613">
        <v>0</v>
      </c>
      <c r="EI613" t="s">
        <v>3</v>
      </c>
      <c r="EJ613">
        <v>4</v>
      </c>
      <c r="EK613">
        <v>0</v>
      </c>
      <c r="EL613" t="s">
        <v>22</v>
      </c>
      <c r="EM613" t="s">
        <v>23</v>
      </c>
      <c r="EO613" t="s">
        <v>3</v>
      </c>
      <c r="EQ613">
        <v>0</v>
      </c>
      <c r="ER613">
        <v>1877.39</v>
      </c>
      <c r="ES613">
        <v>24.92</v>
      </c>
      <c r="ET613">
        <v>0</v>
      </c>
      <c r="EU613">
        <v>0</v>
      </c>
      <c r="EV613">
        <v>1852.47</v>
      </c>
      <c r="EW613">
        <v>3</v>
      </c>
      <c r="EX613">
        <v>0</v>
      </c>
      <c r="EY613">
        <v>0</v>
      </c>
      <c r="FQ613">
        <v>0</v>
      </c>
      <c r="FR613">
        <f t="shared" si="448"/>
        <v>0</v>
      </c>
      <c r="FS613">
        <v>0</v>
      </c>
      <c r="FX613">
        <v>70</v>
      </c>
      <c r="FY613">
        <v>10</v>
      </c>
      <c r="GA613" t="s">
        <v>3</v>
      </c>
      <c r="GD613">
        <v>0</v>
      </c>
      <c r="GF613">
        <v>-1971998553</v>
      </c>
      <c r="GG613">
        <v>2</v>
      </c>
      <c r="GH613">
        <v>1</v>
      </c>
      <c r="GI613">
        <v>-2</v>
      </c>
      <c r="GJ613">
        <v>0</v>
      </c>
      <c r="GK613">
        <f>ROUND(R613*(R12)/100,2)</f>
        <v>0</v>
      </c>
      <c r="GL613">
        <f t="shared" si="449"/>
        <v>0</v>
      </c>
      <c r="GM613">
        <f t="shared" si="450"/>
        <v>33593.660000000003</v>
      </c>
      <c r="GN613">
        <f t="shared" si="451"/>
        <v>0</v>
      </c>
      <c r="GO613">
        <f t="shared" si="452"/>
        <v>0</v>
      </c>
      <c r="GP613">
        <f t="shared" si="453"/>
        <v>33593.660000000003</v>
      </c>
      <c r="GR613">
        <v>0</v>
      </c>
      <c r="GS613">
        <v>3</v>
      </c>
      <c r="GT613">
        <v>0</v>
      </c>
      <c r="GU613" t="s">
        <v>3</v>
      </c>
      <c r="GV613">
        <f t="shared" si="454"/>
        <v>0</v>
      </c>
      <c r="GW613">
        <v>1</v>
      </c>
      <c r="GX613">
        <f t="shared" si="455"/>
        <v>0</v>
      </c>
      <c r="HA613">
        <v>0</v>
      </c>
      <c r="HB613">
        <v>0</v>
      </c>
      <c r="HC613">
        <f t="shared" si="456"/>
        <v>0</v>
      </c>
      <c r="HE613" t="s">
        <v>3</v>
      </c>
      <c r="HF613" t="s">
        <v>3</v>
      </c>
      <c r="HM613" t="s">
        <v>3</v>
      </c>
      <c r="HN613" t="s">
        <v>3</v>
      </c>
      <c r="HO613" t="s">
        <v>3</v>
      </c>
      <c r="HP613" t="s">
        <v>3</v>
      </c>
      <c r="HQ613" t="s">
        <v>3</v>
      </c>
      <c r="IK613">
        <v>0</v>
      </c>
    </row>
    <row r="614" spans="1:245" x14ac:dyDescent="0.2">
      <c r="A614">
        <v>17</v>
      </c>
      <c r="B614">
        <v>1</v>
      </c>
      <c r="D614">
        <f>ROW(EtalonRes!A493)</f>
        <v>493</v>
      </c>
      <c r="E614" t="s">
        <v>3</v>
      </c>
      <c r="F614" t="s">
        <v>451</v>
      </c>
      <c r="G614" t="s">
        <v>452</v>
      </c>
      <c r="H614" t="s">
        <v>33</v>
      </c>
      <c r="I614">
        <v>7</v>
      </c>
      <c r="J614">
        <v>0</v>
      </c>
      <c r="K614">
        <v>7</v>
      </c>
      <c r="O614">
        <f t="shared" si="424"/>
        <v>518.91</v>
      </c>
      <c r="P614">
        <f t="shared" si="425"/>
        <v>0.21</v>
      </c>
      <c r="Q614">
        <f t="shared" si="426"/>
        <v>0</v>
      </c>
      <c r="R614">
        <f t="shared" si="427"/>
        <v>0</v>
      </c>
      <c r="S614">
        <f t="shared" si="428"/>
        <v>518.70000000000005</v>
      </c>
      <c r="T614">
        <f t="shared" si="429"/>
        <v>0</v>
      </c>
      <c r="U614">
        <f t="shared" si="430"/>
        <v>0.84</v>
      </c>
      <c r="V614">
        <f t="shared" si="431"/>
        <v>0</v>
      </c>
      <c r="W614">
        <f t="shared" si="432"/>
        <v>0</v>
      </c>
      <c r="X614">
        <f t="shared" si="433"/>
        <v>363.09</v>
      </c>
      <c r="Y614">
        <f t="shared" si="434"/>
        <v>51.87</v>
      </c>
      <c r="AA614">
        <v>-1</v>
      </c>
      <c r="AB614">
        <f t="shared" si="435"/>
        <v>74.13</v>
      </c>
      <c r="AC614">
        <f>ROUND(((ES614*3)),6)</f>
        <v>0.03</v>
      </c>
      <c r="AD614">
        <f>ROUND(((((ET614*3))-((EU614*3)))+AE614),6)</f>
        <v>0</v>
      </c>
      <c r="AE614">
        <f>ROUND(((EU614*3)),6)</f>
        <v>0</v>
      </c>
      <c r="AF614">
        <f>ROUND(((EV614*3)),6)</f>
        <v>74.099999999999994</v>
      </c>
      <c r="AG614">
        <f t="shared" si="436"/>
        <v>0</v>
      </c>
      <c r="AH614">
        <f>((EW614*3))</f>
        <v>0.12</v>
      </c>
      <c r="AI614">
        <f>((EX614*3))</f>
        <v>0</v>
      </c>
      <c r="AJ614">
        <f t="shared" si="437"/>
        <v>0</v>
      </c>
      <c r="AK614">
        <v>24.71</v>
      </c>
      <c r="AL614">
        <v>0.01</v>
      </c>
      <c r="AM614">
        <v>0</v>
      </c>
      <c r="AN614">
        <v>0</v>
      </c>
      <c r="AO614">
        <v>24.7</v>
      </c>
      <c r="AP614">
        <v>0</v>
      </c>
      <c r="AQ614">
        <v>0.04</v>
      </c>
      <c r="AR614">
        <v>0</v>
      </c>
      <c r="AS614">
        <v>0</v>
      </c>
      <c r="AT614">
        <v>70</v>
      </c>
      <c r="AU614">
        <v>10</v>
      </c>
      <c r="AV614">
        <v>1</v>
      </c>
      <c r="AW614">
        <v>1</v>
      </c>
      <c r="AZ614">
        <v>1</v>
      </c>
      <c r="BA614">
        <v>1</v>
      </c>
      <c r="BB614">
        <v>1</v>
      </c>
      <c r="BC614">
        <v>1</v>
      </c>
      <c r="BD614" t="s">
        <v>3</v>
      </c>
      <c r="BE614" t="s">
        <v>3</v>
      </c>
      <c r="BF614" t="s">
        <v>3</v>
      </c>
      <c r="BG614" t="s">
        <v>3</v>
      </c>
      <c r="BH614">
        <v>0</v>
      </c>
      <c r="BI614">
        <v>4</v>
      </c>
      <c r="BJ614" t="s">
        <v>453</v>
      </c>
      <c r="BM614">
        <v>0</v>
      </c>
      <c r="BN614">
        <v>0</v>
      </c>
      <c r="BO614" t="s">
        <v>3</v>
      </c>
      <c r="BP614">
        <v>0</v>
      </c>
      <c r="BQ614">
        <v>1</v>
      </c>
      <c r="BR614">
        <v>0</v>
      </c>
      <c r="BS614">
        <v>1</v>
      </c>
      <c r="BT614">
        <v>1</v>
      </c>
      <c r="BU614">
        <v>1</v>
      </c>
      <c r="BV614">
        <v>1</v>
      </c>
      <c r="BW614">
        <v>1</v>
      </c>
      <c r="BX614">
        <v>1</v>
      </c>
      <c r="BY614" t="s">
        <v>3</v>
      </c>
      <c r="BZ614">
        <v>70</v>
      </c>
      <c r="CA614">
        <v>10</v>
      </c>
      <c r="CB614" t="s">
        <v>3</v>
      </c>
      <c r="CE614">
        <v>0</v>
      </c>
      <c r="CF614">
        <v>0</v>
      </c>
      <c r="CG614">
        <v>0</v>
      </c>
      <c r="CM614">
        <v>0</v>
      </c>
      <c r="CN614" t="s">
        <v>3</v>
      </c>
      <c r="CO614">
        <v>0</v>
      </c>
      <c r="CP614">
        <f t="shared" si="438"/>
        <v>518.91000000000008</v>
      </c>
      <c r="CQ614">
        <f t="shared" si="439"/>
        <v>0.03</v>
      </c>
      <c r="CR614">
        <f>(((((ET614*3))*BB614-((EU614*3))*BS614)+AE614*BS614)*AV614)</f>
        <v>0</v>
      </c>
      <c r="CS614">
        <f t="shared" si="440"/>
        <v>0</v>
      </c>
      <c r="CT614">
        <f t="shared" si="441"/>
        <v>74.099999999999994</v>
      </c>
      <c r="CU614">
        <f t="shared" si="442"/>
        <v>0</v>
      </c>
      <c r="CV614">
        <f t="shared" si="443"/>
        <v>0.12</v>
      </c>
      <c r="CW614">
        <f t="shared" si="444"/>
        <v>0</v>
      </c>
      <c r="CX614">
        <f t="shared" si="445"/>
        <v>0</v>
      </c>
      <c r="CY614">
        <f t="shared" si="446"/>
        <v>363.09</v>
      </c>
      <c r="CZ614">
        <f t="shared" si="447"/>
        <v>51.87</v>
      </c>
      <c r="DC614" t="s">
        <v>3</v>
      </c>
      <c r="DD614" t="s">
        <v>167</v>
      </c>
      <c r="DE614" t="s">
        <v>167</v>
      </c>
      <c r="DF614" t="s">
        <v>167</v>
      </c>
      <c r="DG614" t="s">
        <v>167</v>
      </c>
      <c r="DH614" t="s">
        <v>3</v>
      </c>
      <c r="DI614" t="s">
        <v>167</v>
      </c>
      <c r="DJ614" t="s">
        <v>167</v>
      </c>
      <c r="DK614" t="s">
        <v>3</v>
      </c>
      <c r="DL614" t="s">
        <v>3</v>
      </c>
      <c r="DM614" t="s">
        <v>3</v>
      </c>
      <c r="DN614">
        <v>0</v>
      </c>
      <c r="DO614">
        <v>0</v>
      </c>
      <c r="DP614">
        <v>1</v>
      </c>
      <c r="DQ614">
        <v>1</v>
      </c>
      <c r="DU614">
        <v>16987630</v>
      </c>
      <c r="DV614" t="s">
        <v>33</v>
      </c>
      <c r="DW614" t="s">
        <v>33</v>
      </c>
      <c r="DX614">
        <v>1</v>
      </c>
      <c r="DZ614" t="s">
        <v>3</v>
      </c>
      <c r="EA614" t="s">
        <v>3</v>
      </c>
      <c r="EB614" t="s">
        <v>3</v>
      </c>
      <c r="EC614" t="s">
        <v>3</v>
      </c>
      <c r="EE614">
        <v>1441815344</v>
      </c>
      <c r="EF614">
        <v>1</v>
      </c>
      <c r="EG614" t="s">
        <v>21</v>
      </c>
      <c r="EH614">
        <v>0</v>
      </c>
      <c r="EI614" t="s">
        <v>3</v>
      </c>
      <c r="EJ614">
        <v>4</v>
      </c>
      <c r="EK614">
        <v>0</v>
      </c>
      <c r="EL614" t="s">
        <v>22</v>
      </c>
      <c r="EM614" t="s">
        <v>23</v>
      </c>
      <c r="EO614" t="s">
        <v>3</v>
      </c>
      <c r="EQ614">
        <v>1024</v>
      </c>
      <c r="ER614">
        <v>24.71</v>
      </c>
      <c r="ES614">
        <v>0.01</v>
      </c>
      <c r="ET614">
        <v>0</v>
      </c>
      <c r="EU614">
        <v>0</v>
      </c>
      <c r="EV614">
        <v>24.7</v>
      </c>
      <c r="EW614">
        <v>0.04</v>
      </c>
      <c r="EX614">
        <v>0</v>
      </c>
      <c r="EY614">
        <v>0</v>
      </c>
      <c r="FQ614">
        <v>0</v>
      </c>
      <c r="FR614">
        <f t="shared" si="448"/>
        <v>0</v>
      </c>
      <c r="FS614">
        <v>0</v>
      </c>
      <c r="FX614">
        <v>70</v>
      </c>
      <c r="FY614">
        <v>10</v>
      </c>
      <c r="GA614" t="s">
        <v>3</v>
      </c>
      <c r="GD614">
        <v>0</v>
      </c>
      <c r="GF614">
        <v>322852978</v>
      </c>
      <c r="GG614">
        <v>2</v>
      </c>
      <c r="GH614">
        <v>1</v>
      </c>
      <c r="GI614">
        <v>-2</v>
      </c>
      <c r="GJ614">
        <v>0</v>
      </c>
      <c r="GK614">
        <f>ROUND(R614*(R12)/100,2)</f>
        <v>0</v>
      </c>
      <c r="GL614">
        <f t="shared" si="449"/>
        <v>0</v>
      </c>
      <c r="GM614">
        <f t="shared" si="450"/>
        <v>933.87</v>
      </c>
      <c r="GN614">
        <f t="shared" si="451"/>
        <v>0</v>
      </c>
      <c r="GO614">
        <f t="shared" si="452"/>
        <v>0</v>
      </c>
      <c r="GP614">
        <f t="shared" si="453"/>
        <v>933.87</v>
      </c>
      <c r="GR614">
        <v>0</v>
      </c>
      <c r="GS614">
        <v>3</v>
      </c>
      <c r="GT614">
        <v>0</v>
      </c>
      <c r="GU614" t="s">
        <v>3</v>
      </c>
      <c r="GV614">
        <f t="shared" si="454"/>
        <v>0</v>
      </c>
      <c r="GW614">
        <v>1</v>
      </c>
      <c r="GX614">
        <f t="shared" si="455"/>
        <v>0</v>
      </c>
      <c r="HA614">
        <v>0</v>
      </c>
      <c r="HB614">
        <v>0</v>
      </c>
      <c r="HC614">
        <f t="shared" si="456"/>
        <v>0</v>
      </c>
      <c r="HE614" t="s">
        <v>3</v>
      </c>
      <c r="HF614" t="s">
        <v>3</v>
      </c>
      <c r="HM614" t="s">
        <v>3</v>
      </c>
      <c r="HN614" t="s">
        <v>3</v>
      </c>
      <c r="HO614" t="s">
        <v>3</v>
      </c>
      <c r="HP614" t="s">
        <v>3</v>
      </c>
      <c r="HQ614" t="s">
        <v>3</v>
      </c>
      <c r="IK614">
        <v>0</v>
      </c>
    </row>
    <row r="615" spans="1:245" x14ac:dyDescent="0.2">
      <c r="A615">
        <v>17</v>
      </c>
      <c r="B615">
        <v>1</v>
      </c>
      <c r="D615">
        <f>ROW(EtalonRes!A496)</f>
        <v>496</v>
      </c>
      <c r="E615" t="s">
        <v>488</v>
      </c>
      <c r="F615" t="s">
        <v>455</v>
      </c>
      <c r="G615" t="s">
        <v>456</v>
      </c>
      <c r="H615" t="s">
        <v>33</v>
      </c>
      <c r="I615">
        <v>7</v>
      </c>
      <c r="J615">
        <v>0</v>
      </c>
      <c r="K615">
        <v>7</v>
      </c>
      <c r="O615">
        <f t="shared" si="424"/>
        <v>5198.83</v>
      </c>
      <c r="P615">
        <f t="shared" si="425"/>
        <v>11.9</v>
      </c>
      <c r="Q615">
        <f t="shared" si="426"/>
        <v>0</v>
      </c>
      <c r="R615">
        <f t="shared" si="427"/>
        <v>0</v>
      </c>
      <c r="S615">
        <f t="shared" si="428"/>
        <v>5186.93</v>
      </c>
      <c r="T615">
        <f t="shared" si="429"/>
        <v>0</v>
      </c>
      <c r="U615">
        <f t="shared" si="430"/>
        <v>8.4</v>
      </c>
      <c r="V615">
        <f t="shared" si="431"/>
        <v>0</v>
      </c>
      <c r="W615">
        <f t="shared" si="432"/>
        <v>0</v>
      </c>
      <c r="X615">
        <f t="shared" si="433"/>
        <v>3630.85</v>
      </c>
      <c r="Y615">
        <f t="shared" si="434"/>
        <v>518.69000000000005</v>
      </c>
      <c r="AA615">
        <v>1470944657</v>
      </c>
      <c r="AB615">
        <f t="shared" si="435"/>
        <v>742.69</v>
      </c>
      <c r="AC615">
        <f>ROUND((ES615),6)</f>
        <v>1.7</v>
      </c>
      <c r="AD615">
        <f>ROUND((((ET615)-(EU615))+AE615),6)</f>
        <v>0</v>
      </c>
      <c r="AE615">
        <f>ROUND((EU615),6)</f>
        <v>0</v>
      </c>
      <c r="AF615">
        <f>ROUND((EV615),6)</f>
        <v>740.99</v>
      </c>
      <c r="AG615">
        <f t="shared" si="436"/>
        <v>0</v>
      </c>
      <c r="AH615">
        <f>(EW615)</f>
        <v>1.2</v>
      </c>
      <c r="AI615">
        <f>(EX615)</f>
        <v>0</v>
      </c>
      <c r="AJ615">
        <f t="shared" si="437"/>
        <v>0</v>
      </c>
      <c r="AK615">
        <v>742.69</v>
      </c>
      <c r="AL615">
        <v>1.7</v>
      </c>
      <c r="AM615">
        <v>0</v>
      </c>
      <c r="AN615">
        <v>0</v>
      </c>
      <c r="AO615">
        <v>740.99</v>
      </c>
      <c r="AP615">
        <v>0</v>
      </c>
      <c r="AQ615">
        <v>1.2</v>
      </c>
      <c r="AR615">
        <v>0</v>
      </c>
      <c r="AS615">
        <v>0</v>
      </c>
      <c r="AT615">
        <v>70</v>
      </c>
      <c r="AU615">
        <v>10</v>
      </c>
      <c r="AV615">
        <v>1</v>
      </c>
      <c r="AW615">
        <v>1</v>
      </c>
      <c r="AZ615">
        <v>1</v>
      </c>
      <c r="BA615">
        <v>1</v>
      </c>
      <c r="BB615">
        <v>1</v>
      </c>
      <c r="BC615">
        <v>1</v>
      </c>
      <c r="BD615" t="s">
        <v>3</v>
      </c>
      <c r="BE615" t="s">
        <v>3</v>
      </c>
      <c r="BF615" t="s">
        <v>3</v>
      </c>
      <c r="BG615" t="s">
        <v>3</v>
      </c>
      <c r="BH615">
        <v>0</v>
      </c>
      <c r="BI615">
        <v>4</v>
      </c>
      <c r="BJ615" t="s">
        <v>457</v>
      </c>
      <c r="BM615">
        <v>0</v>
      </c>
      <c r="BN615">
        <v>0</v>
      </c>
      <c r="BO615" t="s">
        <v>3</v>
      </c>
      <c r="BP615">
        <v>0</v>
      </c>
      <c r="BQ615">
        <v>1</v>
      </c>
      <c r="BR615">
        <v>0</v>
      </c>
      <c r="BS615">
        <v>1</v>
      </c>
      <c r="BT615">
        <v>1</v>
      </c>
      <c r="BU615">
        <v>1</v>
      </c>
      <c r="BV615">
        <v>1</v>
      </c>
      <c r="BW615">
        <v>1</v>
      </c>
      <c r="BX615">
        <v>1</v>
      </c>
      <c r="BY615" t="s">
        <v>3</v>
      </c>
      <c r="BZ615">
        <v>70</v>
      </c>
      <c r="CA615">
        <v>10</v>
      </c>
      <c r="CB615" t="s">
        <v>3</v>
      </c>
      <c r="CE615">
        <v>0</v>
      </c>
      <c r="CF615">
        <v>0</v>
      </c>
      <c r="CG615">
        <v>0</v>
      </c>
      <c r="CM615">
        <v>0</v>
      </c>
      <c r="CN615" t="s">
        <v>3</v>
      </c>
      <c r="CO615">
        <v>0</v>
      </c>
      <c r="CP615">
        <f t="shared" si="438"/>
        <v>5198.83</v>
      </c>
      <c r="CQ615">
        <f t="shared" si="439"/>
        <v>1.7</v>
      </c>
      <c r="CR615">
        <f>((((ET615)*BB615-(EU615)*BS615)+AE615*BS615)*AV615)</f>
        <v>0</v>
      </c>
      <c r="CS615">
        <f t="shared" si="440"/>
        <v>0</v>
      </c>
      <c r="CT615">
        <f t="shared" si="441"/>
        <v>740.99</v>
      </c>
      <c r="CU615">
        <f t="shared" si="442"/>
        <v>0</v>
      </c>
      <c r="CV615">
        <f t="shared" si="443"/>
        <v>1.2</v>
      </c>
      <c r="CW615">
        <f t="shared" si="444"/>
        <v>0</v>
      </c>
      <c r="CX615">
        <f t="shared" si="445"/>
        <v>0</v>
      </c>
      <c r="CY615">
        <f t="shared" si="446"/>
        <v>3630.8510000000006</v>
      </c>
      <c r="CZ615">
        <f t="shared" si="447"/>
        <v>518.69299999999998</v>
      </c>
      <c r="DC615" t="s">
        <v>3</v>
      </c>
      <c r="DD615" t="s">
        <v>3</v>
      </c>
      <c r="DE615" t="s">
        <v>3</v>
      </c>
      <c r="DF615" t="s">
        <v>3</v>
      </c>
      <c r="DG615" t="s">
        <v>3</v>
      </c>
      <c r="DH615" t="s">
        <v>3</v>
      </c>
      <c r="DI615" t="s">
        <v>3</v>
      </c>
      <c r="DJ615" t="s">
        <v>3</v>
      </c>
      <c r="DK615" t="s">
        <v>3</v>
      </c>
      <c r="DL615" t="s">
        <v>3</v>
      </c>
      <c r="DM615" t="s">
        <v>3</v>
      </c>
      <c r="DN615">
        <v>0</v>
      </c>
      <c r="DO615">
        <v>0</v>
      </c>
      <c r="DP615">
        <v>1</v>
      </c>
      <c r="DQ615">
        <v>1</v>
      </c>
      <c r="DU615">
        <v>16987630</v>
      </c>
      <c r="DV615" t="s">
        <v>33</v>
      </c>
      <c r="DW615" t="s">
        <v>33</v>
      </c>
      <c r="DX615">
        <v>1</v>
      </c>
      <c r="DZ615" t="s">
        <v>3</v>
      </c>
      <c r="EA615" t="s">
        <v>3</v>
      </c>
      <c r="EB615" t="s">
        <v>3</v>
      </c>
      <c r="EC615" t="s">
        <v>3</v>
      </c>
      <c r="EE615">
        <v>1441815344</v>
      </c>
      <c r="EF615">
        <v>1</v>
      </c>
      <c r="EG615" t="s">
        <v>21</v>
      </c>
      <c r="EH615">
        <v>0</v>
      </c>
      <c r="EI615" t="s">
        <v>3</v>
      </c>
      <c r="EJ615">
        <v>4</v>
      </c>
      <c r="EK615">
        <v>0</v>
      </c>
      <c r="EL615" t="s">
        <v>22</v>
      </c>
      <c r="EM615" t="s">
        <v>23</v>
      </c>
      <c r="EO615" t="s">
        <v>3</v>
      </c>
      <c r="EQ615">
        <v>0</v>
      </c>
      <c r="ER615">
        <v>742.69</v>
      </c>
      <c r="ES615">
        <v>1.7</v>
      </c>
      <c r="ET615">
        <v>0</v>
      </c>
      <c r="EU615">
        <v>0</v>
      </c>
      <c r="EV615">
        <v>740.99</v>
      </c>
      <c r="EW615">
        <v>1.2</v>
      </c>
      <c r="EX615">
        <v>0</v>
      </c>
      <c r="EY615">
        <v>0</v>
      </c>
      <c r="FQ615">
        <v>0</v>
      </c>
      <c r="FR615">
        <f t="shared" si="448"/>
        <v>0</v>
      </c>
      <c r="FS615">
        <v>0</v>
      </c>
      <c r="FX615">
        <v>70</v>
      </c>
      <c r="FY615">
        <v>10</v>
      </c>
      <c r="GA615" t="s">
        <v>3</v>
      </c>
      <c r="GD615">
        <v>0</v>
      </c>
      <c r="GF615">
        <v>-773177281</v>
      </c>
      <c r="GG615">
        <v>2</v>
      </c>
      <c r="GH615">
        <v>1</v>
      </c>
      <c r="GI615">
        <v>-2</v>
      </c>
      <c r="GJ615">
        <v>0</v>
      </c>
      <c r="GK615">
        <f>ROUND(R615*(R12)/100,2)</f>
        <v>0</v>
      </c>
      <c r="GL615">
        <f t="shared" si="449"/>
        <v>0</v>
      </c>
      <c r="GM615">
        <f t="shared" si="450"/>
        <v>9348.3700000000008</v>
      </c>
      <c r="GN615">
        <f t="shared" si="451"/>
        <v>0</v>
      </c>
      <c r="GO615">
        <f t="shared" si="452"/>
        <v>0</v>
      </c>
      <c r="GP615">
        <f t="shared" si="453"/>
        <v>9348.3700000000008</v>
      </c>
      <c r="GR615">
        <v>0</v>
      </c>
      <c r="GS615">
        <v>3</v>
      </c>
      <c r="GT615">
        <v>0</v>
      </c>
      <c r="GU615" t="s">
        <v>3</v>
      </c>
      <c r="GV615">
        <f t="shared" si="454"/>
        <v>0</v>
      </c>
      <c r="GW615">
        <v>1</v>
      </c>
      <c r="GX615">
        <f t="shared" si="455"/>
        <v>0</v>
      </c>
      <c r="HA615">
        <v>0</v>
      </c>
      <c r="HB615">
        <v>0</v>
      </c>
      <c r="HC615">
        <f t="shared" si="456"/>
        <v>0</v>
      </c>
      <c r="HE615" t="s">
        <v>3</v>
      </c>
      <c r="HF615" t="s">
        <v>3</v>
      </c>
      <c r="HM615" t="s">
        <v>3</v>
      </c>
      <c r="HN615" t="s">
        <v>3</v>
      </c>
      <c r="HO615" t="s">
        <v>3</v>
      </c>
      <c r="HP615" t="s">
        <v>3</v>
      </c>
      <c r="HQ615" t="s">
        <v>3</v>
      </c>
      <c r="IK615">
        <v>0</v>
      </c>
    </row>
    <row r="616" spans="1:245" x14ac:dyDescent="0.2">
      <c r="A616">
        <v>17</v>
      </c>
      <c r="B616">
        <v>1</v>
      </c>
      <c r="D616">
        <f>ROW(EtalonRes!A499)</f>
        <v>499</v>
      </c>
      <c r="E616" t="s">
        <v>3</v>
      </c>
      <c r="F616" t="s">
        <v>448</v>
      </c>
      <c r="G616" t="s">
        <v>449</v>
      </c>
      <c r="H616" t="s">
        <v>33</v>
      </c>
      <c r="I616">
        <v>1</v>
      </c>
      <c r="J616">
        <v>0</v>
      </c>
      <c r="K616">
        <v>1</v>
      </c>
      <c r="O616">
        <f t="shared" si="424"/>
        <v>1113.8399999999999</v>
      </c>
      <c r="P616">
        <f t="shared" si="425"/>
        <v>2.37</v>
      </c>
      <c r="Q616">
        <f t="shared" si="426"/>
        <v>0</v>
      </c>
      <c r="R616">
        <f t="shared" si="427"/>
        <v>0</v>
      </c>
      <c r="S616">
        <f t="shared" si="428"/>
        <v>1111.47</v>
      </c>
      <c r="T616">
        <f t="shared" si="429"/>
        <v>0</v>
      </c>
      <c r="U616">
        <f t="shared" si="430"/>
        <v>1.7999999999999998</v>
      </c>
      <c r="V616">
        <f t="shared" si="431"/>
        <v>0</v>
      </c>
      <c r="W616">
        <f t="shared" si="432"/>
        <v>0</v>
      </c>
      <c r="X616">
        <f t="shared" si="433"/>
        <v>778.03</v>
      </c>
      <c r="Y616">
        <f t="shared" si="434"/>
        <v>111.15</v>
      </c>
      <c r="AA616">
        <v>-1</v>
      </c>
      <c r="AB616">
        <f t="shared" si="435"/>
        <v>1113.8399999999999</v>
      </c>
      <c r="AC616">
        <f>ROUND(((ES616*3)),6)</f>
        <v>2.37</v>
      </c>
      <c r="AD616">
        <f>ROUND(((((ET616*3))-((EU616*3)))+AE616),6)</f>
        <v>0</v>
      </c>
      <c r="AE616">
        <f>ROUND(((EU616*3)),6)</f>
        <v>0</v>
      </c>
      <c r="AF616">
        <f>ROUND(((EV616*3)),6)</f>
        <v>1111.47</v>
      </c>
      <c r="AG616">
        <f t="shared" si="436"/>
        <v>0</v>
      </c>
      <c r="AH616">
        <f>((EW616*3))</f>
        <v>1.7999999999999998</v>
      </c>
      <c r="AI616">
        <f>((EX616*3))</f>
        <v>0</v>
      </c>
      <c r="AJ616">
        <f t="shared" si="437"/>
        <v>0</v>
      </c>
      <c r="AK616">
        <v>371.28</v>
      </c>
      <c r="AL616">
        <v>0.79</v>
      </c>
      <c r="AM616">
        <v>0</v>
      </c>
      <c r="AN616">
        <v>0</v>
      </c>
      <c r="AO616">
        <v>370.49</v>
      </c>
      <c r="AP616">
        <v>0</v>
      </c>
      <c r="AQ616">
        <v>0.6</v>
      </c>
      <c r="AR616">
        <v>0</v>
      </c>
      <c r="AS616">
        <v>0</v>
      </c>
      <c r="AT616">
        <v>70</v>
      </c>
      <c r="AU616">
        <v>10</v>
      </c>
      <c r="AV616">
        <v>1</v>
      </c>
      <c r="AW616">
        <v>1</v>
      </c>
      <c r="AZ616">
        <v>1</v>
      </c>
      <c r="BA616">
        <v>1</v>
      </c>
      <c r="BB616">
        <v>1</v>
      </c>
      <c r="BC616">
        <v>1</v>
      </c>
      <c r="BD616" t="s">
        <v>3</v>
      </c>
      <c r="BE616" t="s">
        <v>3</v>
      </c>
      <c r="BF616" t="s">
        <v>3</v>
      </c>
      <c r="BG616" t="s">
        <v>3</v>
      </c>
      <c r="BH616">
        <v>0</v>
      </c>
      <c r="BI616">
        <v>4</v>
      </c>
      <c r="BJ616" t="s">
        <v>450</v>
      </c>
      <c r="BM616">
        <v>0</v>
      </c>
      <c r="BN616">
        <v>0</v>
      </c>
      <c r="BO616" t="s">
        <v>3</v>
      </c>
      <c r="BP616">
        <v>0</v>
      </c>
      <c r="BQ616">
        <v>1</v>
      </c>
      <c r="BR616">
        <v>0</v>
      </c>
      <c r="BS616">
        <v>1</v>
      </c>
      <c r="BT616">
        <v>1</v>
      </c>
      <c r="BU616">
        <v>1</v>
      </c>
      <c r="BV616">
        <v>1</v>
      </c>
      <c r="BW616">
        <v>1</v>
      </c>
      <c r="BX616">
        <v>1</v>
      </c>
      <c r="BY616" t="s">
        <v>3</v>
      </c>
      <c r="BZ616">
        <v>70</v>
      </c>
      <c r="CA616">
        <v>10</v>
      </c>
      <c r="CB616" t="s">
        <v>3</v>
      </c>
      <c r="CE616">
        <v>0</v>
      </c>
      <c r="CF616">
        <v>0</v>
      </c>
      <c r="CG616">
        <v>0</v>
      </c>
      <c r="CM616">
        <v>0</v>
      </c>
      <c r="CN616" t="s">
        <v>3</v>
      </c>
      <c r="CO616">
        <v>0</v>
      </c>
      <c r="CP616">
        <f t="shared" si="438"/>
        <v>1113.8399999999999</v>
      </c>
      <c r="CQ616">
        <f t="shared" si="439"/>
        <v>2.37</v>
      </c>
      <c r="CR616">
        <f>(((((ET616*3))*BB616-((EU616*3))*BS616)+AE616*BS616)*AV616)</f>
        <v>0</v>
      </c>
      <c r="CS616">
        <f t="shared" si="440"/>
        <v>0</v>
      </c>
      <c r="CT616">
        <f t="shared" si="441"/>
        <v>1111.47</v>
      </c>
      <c r="CU616">
        <f t="shared" si="442"/>
        <v>0</v>
      </c>
      <c r="CV616">
        <f t="shared" si="443"/>
        <v>1.7999999999999998</v>
      </c>
      <c r="CW616">
        <f t="shared" si="444"/>
        <v>0</v>
      </c>
      <c r="CX616">
        <f t="shared" si="445"/>
        <v>0</v>
      </c>
      <c r="CY616">
        <f t="shared" si="446"/>
        <v>778.02900000000011</v>
      </c>
      <c r="CZ616">
        <f t="shared" si="447"/>
        <v>111.14700000000001</v>
      </c>
      <c r="DC616" t="s">
        <v>3</v>
      </c>
      <c r="DD616" t="s">
        <v>167</v>
      </c>
      <c r="DE616" t="s">
        <v>167</v>
      </c>
      <c r="DF616" t="s">
        <v>167</v>
      </c>
      <c r="DG616" t="s">
        <v>167</v>
      </c>
      <c r="DH616" t="s">
        <v>3</v>
      </c>
      <c r="DI616" t="s">
        <v>167</v>
      </c>
      <c r="DJ616" t="s">
        <v>167</v>
      </c>
      <c r="DK616" t="s">
        <v>3</v>
      </c>
      <c r="DL616" t="s">
        <v>3</v>
      </c>
      <c r="DM616" t="s">
        <v>3</v>
      </c>
      <c r="DN616">
        <v>0</v>
      </c>
      <c r="DO616">
        <v>0</v>
      </c>
      <c r="DP616">
        <v>1</v>
      </c>
      <c r="DQ616">
        <v>1</v>
      </c>
      <c r="DU616">
        <v>16987630</v>
      </c>
      <c r="DV616" t="s">
        <v>33</v>
      </c>
      <c r="DW616" t="s">
        <v>33</v>
      </c>
      <c r="DX616">
        <v>1</v>
      </c>
      <c r="DZ616" t="s">
        <v>3</v>
      </c>
      <c r="EA616" t="s">
        <v>3</v>
      </c>
      <c r="EB616" t="s">
        <v>3</v>
      </c>
      <c r="EC616" t="s">
        <v>3</v>
      </c>
      <c r="EE616">
        <v>1441815344</v>
      </c>
      <c r="EF616">
        <v>1</v>
      </c>
      <c r="EG616" t="s">
        <v>21</v>
      </c>
      <c r="EH616">
        <v>0</v>
      </c>
      <c r="EI616" t="s">
        <v>3</v>
      </c>
      <c r="EJ616">
        <v>4</v>
      </c>
      <c r="EK616">
        <v>0</v>
      </c>
      <c r="EL616" t="s">
        <v>22</v>
      </c>
      <c r="EM616" t="s">
        <v>23</v>
      </c>
      <c r="EO616" t="s">
        <v>3</v>
      </c>
      <c r="EQ616">
        <v>1024</v>
      </c>
      <c r="ER616">
        <v>371.28</v>
      </c>
      <c r="ES616">
        <v>0.79</v>
      </c>
      <c r="ET616">
        <v>0</v>
      </c>
      <c r="EU616">
        <v>0</v>
      </c>
      <c r="EV616">
        <v>370.49</v>
      </c>
      <c r="EW616">
        <v>0.6</v>
      </c>
      <c r="EX616">
        <v>0</v>
      </c>
      <c r="EY616">
        <v>0</v>
      </c>
      <c r="FQ616">
        <v>0</v>
      </c>
      <c r="FR616">
        <f t="shared" si="448"/>
        <v>0</v>
      </c>
      <c r="FS616">
        <v>0</v>
      </c>
      <c r="FX616">
        <v>70</v>
      </c>
      <c r="FY616">
        <v>10</v>
      </c>
      <c r="GA616" t="s">
        <v>3</v>
      </c>
      <c r="GD616">
        <v>0</v>
      </c>
      <c r="GF616">
        <v>-146745639</v>
      </c>
      <c r="GG616">
        <v>2</v>
      </c>
      <c r="GH616">
        <v>1</v>
      </c>
      <c r="GI616">
        <v>-2</v>
      </c>
      <c r="GJ616">
        <v>0</v>
      </c>
      <c r="GK616">
        <f>ROUND(R616*(R12)/100,2)</f>
        <v>0</v>
      </c>
      <c r="GL616">
        <f t="shared" si="449"/>
        <v>0</v>
      </c>
      <c r="GM616">
        <f t="shared" si="450"/>
        <v>2003.02</v>
      </c>
      <c r="GN616">
        <f t="shared" si="451"/>
        <v>0</v>
      </c>
      <c r="GO616">
        <f t="shared" si="452"/>
        <v>0</v>
      </c>
      <c r="GP616">
        <f t="shared" si="453"/>
        <v>2003.02</v>
      </c>
      <c r="GR616">
        <v>0</v>
      </c>
      <c r="GS616">
        <v>3</v>
      </c>
      <c r="GT616">
        <v>0</v>
      </c>
      <c r="GU616" t="s">
        <v>3</v>
      </c>
      <c r="GV616">
        <f t="shared" si="454"/>
        <v>0</v>
      </c>
      <c r="GW616">
        <v>1</v>
      </c>
      <c r="GX616">
        <f t="shared" si="455"/>
        <v>0</v>
      </c>
      <c r="HA616">
        <v>0</v>
      </c>
      <c r="HB616">
        <v>0</v>
      </c>
      <c r="HC616">
        <f t="shared" si="456"/>
        <v>0</v>
      </c>
      <c r="HE616" t="s">
        <v>3</v>
      </c>
      <c r="HF616" t="s">
        <v>3</v>
      </c>
      <c r="HM616" t="s">
        <v>3</v>
      </c>
      <c r="HN616" t="s">
        <v>3</v>
      </c>
      <c r="HO616" t="s">
        <v>3</v>
      </c>
      <c r="HP616" t="s">
        <v>3</v>
      </c>
      <c r="HQ616" t="s">
        <v>3</v>
      </c>
      <c r="IK616">
        <v>0</v>
      </c>
    </row>
    <row r="617" spans="1:245" x14ac:dyDescent="0.2">
      <c r="A617">
        <v>17</v>
      </c>
      <c r="B617">
        <v>1</v>
      </c>
      <c r="D617">
        <f>ROW(EtalonRes!A504)</f>
        <v>504</v>
      </c>
      <c r="E617" t="s">
        <v>489</v>
      </c>
      <c r="F617" t="s">
        <v>445</v>
      </c>
      <c r="G617" t="s">
        <v>446</v>
      </c>
      <c r="H617" t="s">
        <v>33</v>
      </c>
      <c r="I617">
        <v>1</v>
      </c>
      <c r="J617">
        <v>0</v>
      </c>
      <c r="K617">
        <v>1</v>
      </c>
      <c r="O617">
        <f t="shared" si="424"/>
        <v>11268.96</v>
      </c>
      <c r="P617">
        <f t="shared" si="425"/>
        <v>154.13999999999999</v>
      </c>
      <c r="Q617">
        <f t="shared" si="426"/>
        <v>0</v>
      </c>
      <c r="R617">
        <f t="shared" si="427"/>
        <v>0</v>
      </c>
      <c r="S617">
        <f t="shared" si="428"/>
        <v>11114.82</v>
      </c>
      <c r="T617">
        <f t="shared" si="429"/>
        <v>0</v>
      </c>
      <c r="U617">
        <f t="shared" si="430"/>
        <v>18</v>
      </c>
      <c r="V617">
        <f t="shared" si="431"/>
        <v>0</v>
      </c>
      <c r="W617">
        <f t="shared" si="432"/>
        <v>0</v>
      </c>
      <c r="X617">
        <f t="shared" si="433"/>
        <v>7780.37</v>
      </c>
      <c r="Y617">
        <f t="shared" si="434"/>
        <v>1111.48</v>
      </c>
      <c r="AA617">
        <v>1470944657</v>
      </c>
      <c r="AB617">
        <f t="shared" si="435"/>
        <v>11268.96</v>
      </c>
      <c r="AC617">
        <f>ROUND((ES617),6)</f>
        <v>154.13999999999999</v>
      </c>
      <c r="AD617">
        <f>ROUND((((ET617)-(EU617))+AE617),6)</f>
        <v>0</v>
      </c>
      <c r="AE617">
        <f>ROUND((EU617),6)</f>
        <v>0</v>
      </c>
      <c r="AF617">
        <f>ROUND((EV617),6)</f>
        <v>11114.82</v>
      </c>
      <c r="AG617">
        <f t="shared" si="436"/>
        <v>0</v>
      </c>
      <c r="AH617">
        <f>(EW617)</f>
        <v>18</v>
      </c>
      <c r="AI617">
        <f>(EX617)</f>
        <v>0</v>
      </c>
      <c r="AJ617">
        <f t="shared" si="437"/>
        <v>0</v>
      </c>
      <c r="AK617">
        <v>11268.96</v>
      </c>
      <c r="AL617">
        <v>154.13999999999999</v>
      </c>
      <c r="AM617">
        <v>0</v>
      </c>
      <c r="AN617">
        <v>0</v>
      </c>
      <c r="AO617">
        <v>11114.82</v>
      </c>
      <c r="AP617">
        <v>0</v>
      </c>
      <c r="AQ617">
        <v>18</v>
      </c>
      <c r="AR617">
        <v>0</v>
      </c>
      <c r="AS617">
        <v>0</v>
      </c>
      <c r="AT617">
        <v>70</v>
      </c>
      <c r="AU617">
        <v>10</v>
      </c>
      <c r="AV617">
        <v>1</v>
      </c>
      <c r="AW617">
        <v>1</v>
      </c>
      <c r="AZ617">
        <v>1</v>
      </c>
      <c r="BA617">
        <v>1</v>
      </c>
      <c r="BB617">
        <v>1</v>
      </c>
      <c r="BC617">
        <v>1</v>
      </c>
      <c r="BD617" t="s">
        <v>3</v>
      </c>
      <c r="BE617" t="s">
        <v>3</v>
      </c>
      <c r="BF617" t="s">
        <v>3</v>
      </c>
      <c r="BG617" t="s">
        <v>3</v>
      </c>
      <c r="BH617">
        <v>0</v>
      </c>
      <c r="BI617">
        <v>4</v>
      </c>
      <c r="BJ617" t="s">
        <v>447</v>
      </c>
      <c r="BM617">
        <v>0</v>
      </c>
      <c r="BN617">
        <v>0</v>
      </c>
      <c r="BO617" t="s">
        <v>3</v>
      </c>
      <c r="BP617">
        <v>0</v>
      </c>
      <c r="BQ617">
        <v>1</v>
      </c>
      <c r="BR617">
        <v>0</v>
      </c>
      <c r="BS617">
        <v>1</v>
      </c>
      <c r="BT617">
        <v>1</v>
      </c>
      <c r="BU617">
        <v>1</v>
      </c>
      <c r="BV617">
        <v>1</v>
      </c>
      <c r="BW617">
        <v>1</v>
      </c>
      <c r="BX617">
        <v>1</v>
      </c>
      <c r="BY617" t="s">
        <v>3</v>
      </c>
      <c r="BZ617">
        <v>70</v>
      </c>
      <c r="CA617">
        <v>10</v>
      </c>
      <c r="CB617" t="s">
        <v>3</v>
      </c>
      <c r="CE617">
        <v>0</v>
      </c>
      <c r="CF617">
        <v>0</v>
      </c>
      <c r="CG617">
        <v>0</v>
      </c>
      <c r="CM617">
        <v>0</v>
      </c>
      <c r="CN617" t="s">
        <v>3</v>
      </c>
      <c r="CO617">
        <v>0</v>
      </c>
      <c r="CP617">
        <f t="shared" si="438"/>
        <v>11268.96</v>
      </c>
      <c r="CQ617">
        <f t="shared" si="439"/>
        <v>154.13999999999999</v>
      </c>
      <c r="CR617">
        <f>((((ET617)*BB617-(EU617)*BS617)+AE617*BS617)*AV617)</f>
        <v>0</v>
      </c>
      <c r="CS617">
        <f t="shared" si="440"/>
        <v>0</v>
      </c>
      <c r="CT617">
        <f t="shared" si="441"/>
        <v>11114.82</v>
      </c>
      <c r="CU617">
        <f t="shared" si="442"/>
        <v>0</v>
      </c>
      <c r="CV617">
        <f t="shared" si="443"/>
        <v>18</v>
      </c>
      <c r="CW617">
        <f t="shared" si="444"/>
        <v>0</v>
      </c>
      <c r="CX617">
        <f t="shared" si="445"/>
        <v>0</v>
      </c>
      <c r="CY617">
        <f t="shared" si="446"/>
        <v>7780.3739999999998</v>
      </c>
      <c r="CZ617">
        <f t="shared" si="447"/>
        <v>1111.482</v>
      </c>
      <c r="DC617" t="s">
        <v>3</v>
      </c>
      <c r="DD617" t="s">
        <v>3</v>
      </c>
      <c r="DE617" t="s">
        <v>3</v>
      </c>
      <c r="DF617" t="s">
        <v>3</v>
      </c>
      <c r="DG617" t="s">
        <v>3</v>
      </c>
      <c r="DH617" t="s">
        <v>3</v>
      </c>
      <c r="DI617" t="s">
        <v>3</v>
      </c>
      <c r="DJ617" t="s">
        <v>3</v>
      </c>
      <c r="DK617" t="s">
        <v>3</v>
      </c>
      <c r="DL617" t="s">
        <v>3</v>
      </c>
      <c r="DM617" t="s">
        <v>3</v>
      </c>
      <c r="DN617">
        <v>0</v>
      </c>
      <c r="DO617">
        <v>0</v>
      </c>
      <c r="DP617">
        <v>1</v>
      </c>
      <c r="DQ617">
        <v>1</v>
      </c>
      <c r="DU617">
        <v>16987630</v>
      </c>
      <c r="DV617" t="s">
        <v>33</v>
      </c>
      <c r="DW617" t="s">
        <v>33</v>
      </c>
      <c r="DX617">
        <v>1</v>
      </c>
      <c r="DZ617" t="s">
        <v>3</v>
      </c>
      <c r="EA617" t="s">
        <v>3</v>
      </c>
      <c r="EB617" t="s">
        <v>3</v>
      </c>
      <c r="EC617" t="s">
        <v>3</v>
      </c>
      <c r="EE617">
        <v>1441815344</v>
      </c>
      <c r="EF617">
        <v>1</v>
      </c>
      <c r="EG617" t="s">
        <v>21</v>
      </c>
      <c r="EH617">
        <v>0</v>
      </c>
      <c r="EI617" t="s">
        <v>3</v>
      </c>
      <c r="EJ617">
        <v>4</v>
      </c>
      <c r="EK617">
        <v>0</v>
      </c>
      <c r="EL617" t="s">
        <v>22</v>
      </c>
      <c r="EM617" t="s">
        <v>23</v>
      </c>
      <c r="EO617" t="s">
        <v>3</v>
      </c>
      <c r="EQ617">
        <v>0</v>
      </c>
      <c r="ER617">
        <v>11268.96</v>
      </c>
      <c r="ES617">
        <v>154.13999999999999</v>
      </c>
      <c r="ET617">
        <v>0</v>
      </c>
      <c r="EU617">
        <v>0</v>
      </c>
      <c r="EV617">
        <v>11114.82</v>
      </c>
      <c r="EW617">
        <v>18</v>
      </c>
      <c r="EX617">
        <v>0</v>
      </c>
      <c r="EY617">
        <v>0</v>
      </c>
      <c r="FQ617">
        <v>0</v>
      </c>
      <c r="FR617">
        <f t="shared" si="448"/>
        <v>0</v>
      </c>
      <c r="FS617">
        <v>0</v>
      </c>
      <c r="FX617">
        <v>70</v>
      </c>
      <c r="FY617">
        <v>10</v>
      </c>
      <c r="GA617" t="s">
        <v>3</v>
      </c>
      <c r="GD617">
        <v>0</v>
      </c>
      <c r="GF617">
        <v>314340866</v>
      </c>
      <c r="GG617">
        <v>2</v>
      </c>
      <c r="GH617">
        <v>1</v>
      </c>
      <c r="GI617">
        <v>-2</v>
      </c>
      <c r="GJ617">
        <v>0</v>
      </c>
      <c r="GK617">
        <f>ROUND(R617*(R12)/100,2)</f>
        <v>0</v>
      </c>
      <c r="GL617">
        <f t="shared" si="449"/>
        <v>0</v>
      </c>
      <c r="GM617">
        <f t="shared" si="450"/>
        <v>20160.810000000001</v>
      </c>
      <c r="GN617">
        <f t="shared" si="451"/>
        <v>0</v>
      </c>
      <c r="GO617">
        <f t="shared" si="452"/>
        <v>0</v>
      </c>
      <c r="GP617">
        <f t="shared" si="453"/>
        <v>20160.810000000001</v>
      </c>
      <c r="GR617">
        <v>0</v>
      </c>
      <c r="GS617">
        <v>3</v>
      </c>
      <c r="GT617">
        <v>0</v>
      </c>
      <c r="GU617" t="s">
        <v>3</v>
      </c>
      <c r="GV617">
        <f t="shared" si="454"/>
        <v>0</v>
      </c>
      <c r="GW617">
        <v>1</v>
      </c>
      <c r="GX617">
        <f t="shared" si="455"/>
        <v>0</v>
      </c>
      <c r="HA617">
        <v>0</v>
      </c>
      <c r="HB617">
        <v>0</v>
      </c>
      <c r="HC617">
        <f t="shared" si="456"/>
        <v>0</v>
      </c>
      <c r="HE617" t="s">
        <v>3</v>
      </c>
      <c r="HF617" t="s">
        <v>3</v>
      </c>
      <c r="HM617" t="s">
        <v>3</v>
      </c>
      <c r="HN617" t="s">
        <v>3</v>
      </c>
      <c r="HO617" t="s">
        <v>3</v>
      </c>
      <c r="HP617" t="s">
        <v>3</v>
      </c>
      <c r="HQ617" t="s">
        <v>3</v>
      </c>
      <c r="IK617">
        <v>0</v>
      </c>
    </row>
    <row r="618" spans="1:245" x14ac:dyDescent="0.2">
      <c r="A618">
        <v>17</v>
      </c>
      <c r="B618">
        <v>1</v>
      </c>
      <c r="D618">
        <f>ROW(EtalonRes!A506)</f>
        <v>506</v>
      </c>
      <c r="E618" t="s">
        <v>3</v>
      </c>
      <c r="F618" t="s">
        <v>458</v>
      </c>
      <c r="G618" t="s">
        <v>459</v>
      </c>
      <c r="H618" t="s">
        <v>33</v>
      </c>
      <c r="I618">
        <v>13</v>
      </c>
      <c r="J618">
        <v>0</v>
      </c>
      <c r="K618">
        <v>13</v>
      </c>
      <c r="O618">
        <f t="shared" si="424"/>
        <v>2409.42</v>
      </c>
      <c r="P618">
        <f t="shared" si="425"/>
        <v>1.17</v>
      </c>
      <c r="Q618">
        <f t="shared" si="426"/>
        <v>0</v>
      </c>
      <c r="R618">
        <f t="shared" si="427"/>
        <v>0</v>
      </c>
      <c r="S618">
        <f t="shared" si="428"/>
        <v>2408.25</v>
      </c>
      <c r="T618">
        <f t="shared" si="429"/>
        <v>0</v>
      </c>
      <c r="U618">
        <f t="shared" si="430"/>
        <v>3.9000000000000004</v>
      </c>
      <c r="V618">
        <f t="shared" si="431"/>
        <v>0</v>
      </c>
      <c r="W618">
        <f t="shared" si="432"/>
        <v>0</v>
      </c>
      <c r="X618">
        <f t="shared" si="433"/>
        <v>1685.78</v>
      </c>
      <c r="Y618">
        <f t="shared" si="434"/>
        <v>240.83</v>
      </c>
      <c r="AA618">
        <v>-1</v>
      </c>
      <c r="AB618">
        <f t="shared" si="435"/>
        <v>185.34</v>
      </c>
      <c r="AC618">
        <f>ROUND(((ES618*3)),6)</f>
        <v>0.09</v>
      </c>
      <c r="AD618">
        <f>ROUND(((((ET618*3))-((EU618*3)))+AE618),6)</f>
        <v>0</v>
      </c>
      <c r="AE618">
        <f>ROUND(((EU618*3)),6)</f>
        <v>0</v>
      </c>
      <c r="AF618">
        <f>ROUND(((EV618*3)),6)</f>
        <v>185.25</v>
      </c>
      <c r="AG618">
        <f t="shared" si="436"/>
        <v>0</v>
      </c>
      <c r="AH618">
        <f>((EW618*3))</f>
        <v>0.30000000000000004</v>
      </c>
      <c r="AI618">
        <f>((EX618*3))</f>
        <v>0</v>
      </c>
      <c r="AJ618">
        <f t="shared" si="437"/>
        <v>0</v>
      </c>
      <c r="AK618">
        <v>61.78</v>
      </c>
      <c r="AL618">
        <v>0.03</v>
      </c>
      <c r="AM618">
        <v>0</v>
      </c>
      <c r="AN618">
        <v>0</v>
      </c>
      <c r="AO618">
        <v>61.75</v>
      </c>
      <c r="AP618">
        <v>0</v>
      </c>
      <c r="AQ618">
        <v>0.1</v>
      </c>
      <c r="AR618">
        <v>0</v>
      </c>
      <c r="AS618">
        <v>0</v>
      </c>
      <c r="AT618">
        <v>70</v>
      </c>
      <c r="AU618">
        <v>10</v>
      </c>
      <c r="AV618">
        <v>1</v>
      </c>
      <c r="AW618">
        <v>1</v>
      </c>
      <c r="AZ618">
        <v>1</v>
      </c>
      <c r="BA618">
        <v>1</v>
      </c>
      <c r="BB618">
        <v>1</v>
      </c>
      <c r="BC618">
        <v>1</v>
      </c>
      <c r="BD618" t="s">
        <v>3</v>
      </c>
      <c r="BE618" t="s">
        <v>3</v>
      </c>
      <c r="BF618" t="s">
        <v>3</v>
      </c>
      <c r="BG618" t="s">
        <v>3</v>
      </c>
      <c r="BH618">
        <v>0</v>
      </c>
      <c r="BI618">
        <v>4</v>
      </c>
      <c r="BJ618" t="s">
        <v>460</v>
      </c>
      <c r="BM618">
        <v>0</v>
      </c>
      <c r="BN618">
        <v>0</v>
      </c>
      <c r="BO618" t="s">
        <v>3</v>
      </c>
      <c r="BP618">
        <v>0</v>
      </c>
      <c r="BQ618">
        <v>1</v>
      </c>
      <c r="BR618">
        <v>0</v>
      </c>
      <c r="BS618">
        <v>1</v>
      </c>
      <c r="BT618">
        <v>1</v>
      </c>
      <c r="BU618">
        <v>1</v>
      </c>
      <c r="BV618">
        <v>1</v>
      </c>
      <c r="BW618">
        <v>1</v>
      </c>
      <c r="BX618">
        <v>1</v>
      </c>
      <c r="BY618" t="s">
        <v>3</v>
      </c>
      <c r="BZ618">
        <v>70</v>
      </c>
      <c r="CA618">
        <v>10</v>
      </c>
      <c r="CB618" t="s">
        <v>3</v>
      </c>
      <c r="CE618">
        <v>0</v>
      </c>
      <c r="CF618">
        <v>0</v>
      </c>
      <c r="CG618">
        <v>0</v>
      </c>
      <c r="CM618">
        <v>0</v>
      </c>
      <c r="CN618" t="s">
        <v>3</v>
      </c>
      <c r="CO618">
        <v>0</v>
      </c>
      <c r="CP618">
        <f t="shared" si="438"/>
        <v>2409.42</v>
      </c>
      <c r="CQ618">
        <f t="shared" si="439"/>
        <v>0.09</v>
      </c>
      <c r="CR618">
        <f>(((((ET618*3))*BB618-((EU618*3))*BS618)+AE618*BS618)*AV618)</f>
        <v>0</v>
      </c>
      <c r="CS618">
        <f t="shared" si="440"/>
        <v>0</v>
      </c>
      <c r="CT618">
        <f t="shared" si="441"/>
        <v>185.25</v>
      </c>
      <c r="CU618">
        <f t="shared" si="442"/>
        <v>0</v>
      </c>
      <c r="CV618">
        <f t="shared" si="443"/>
        <v>0.30000000000000004</v>
      </c>
      <c r="CW618">
        <f t="shared" si="444"/>
        <v>0</v>
      </c>
      <c r="CX618">
        <f t="shared" si="445"/>
        <v>0</v>
      </c>
      <c r="CY618">
        <f t="shared" si="446"/>
        <v>1685.7750000000001</v>
      </c>
      <c r="CZ618">
        <f t="shared" si="447"/>
        <v>240.82499999999999</v>
      </c>
      <c r="DC618" t="s">
        <v>3</v>
      </c>
      <c r="DD618" t="s">
        <v>167</v>
      </c>
      <c r="DE618" t="s">
        <v>167</v>
      </c>
      <c r="DF618" t="s">
        <v>167</v>
      </c>
      <c r="DG618" t="s">
        <v>167</v>
      </c>
      <c r="DH618" t="s">
        <v>3</v>
      </c>
      <c r="DI618" t="s">
        <v>167</v>
      </c>
      <c r="DJ618" t="s">
        <v>167</v>
      </c>
      <c r="DK618" t="s">
        <v>3</v>
      </c>
      <c r="DL618" t="s">
        <v>3</v>
      </c>
      <c r="DM618" t="s">
        <v>3</v>
      </c>
      <c r="DN618">
        <v>0</v>
      </c>
      <c r="DO618">
        <v>0</v>
      </c>
      <c r="DP618">
        <v>1</v>
      </c>
      <c r="DQ618">
        <v>1</v>
      </c>
      <c r="DU618">
        <v>16987630</v>
      </c>
      <c r="DV618" t="s">
        <v>33</v>
      </c>
      <c r="DW618" t="s">
        <v>33</v>
      </c>
      <c r="DX618">
        <v>1</v>
      </c>
      <c r="DZ618" t="s">
        <v>3</v>
      </c>
      <c r="EA618" t="s">
        <v>3</v>
      </c>
      <c r="EB618" t="s">
        <v>3</v>
      </c>
      <c r="EC618" t="s">
        <v>3</v>
      </c>
      <c r="EE618">
        <v>1441815344</v>
      </c>
      <c r="EF618">
        <v>1</v>
      </c>
      <c r="EG618" t="s">
        <v>21</v>
      </c>
      <c r="EH618">
        <v>0</v>
      </c>
      <c r="EI618" t="s">
        <v>3</v>
      </c>
      <c r="EJ618">
        <v>4</v>
      </c>
      <c r="EK618">
        <v>0</v>
      </c>
      <c r="EL618" t="s">
        <v>22</v>
      </c>
      <c r="EM618" t="s">
        <v>23</v>
      </c>
      <c r="EO618" t="s">
        <v>3</v>
      </c>
      <c r="EQ618">
        <v>1024</v>
      </c>
      <c r="ER618">
        <v>61.78</v>
      </c>
      <c r="ES618">
        <v>0.03</v>
      </c>
      <c r="ET618">
        <v>0</v>
      </c>
      <c r="EU618">
        <v>0</v>
      </c>
      <c r="EV618">
        <v>61.75</v>
      </c>
      <c r="EW618">
        <v>0.1</v>
      </c>
      <c r="EX618">
        <v>0</v>
      </c>
      <c r="EY618">
        <v>0</v>
      </c>
      <c r="FQ618">
        <v>0</v>
      </c>
      <c r="FR618">
        <f t="shared" si="448"/>
        <v>0</v>
      </c>
      <c r="FS618">
        <v>0</v>
      </c>
      <c r="FX618">
        <v>70</v>
      </c>
      <c r="FY618">
        <v>10</v>
      </c>
      <c r="GA618" t="s">
        <v>3</v>
      </c>
      <c r="GD618">
        <v>0</v>
      </c>
      <c r="GF618">
        <v>-1781128215</v>
      </c>
      <c r="GG618">
        <v>2</v>
      </c>
      <c r="GH618">
        <v>1</v>
      </c>
      <c r="GI618">
        <v>-2</v>
      </c>
      <c r="GJ618">
        <v>0</v>
      </c>
      <c r="GK618">
        <f>ROUND(R618*(R12)/100,2)</f>
        <v>0</v>
      </c>
      <c r="GL618">
        <f t="shared" si="449"/>
        <v>0</v>
      </c>
      <c r="GM618">
        <f t="shared" si="450"/>
        <v>4336.03</v>
      </c>
      <c r="GN618">
        <f t="shared" si="451"/>
        <v>0</v>
      </c>
      <c r="GO618">
        <f t="shared" si="452"/>
        <v>0</v>
      </c>
      <c r="GP618">
        <f t="shared" si="453"/>
        <v>4336.03</v>
      </c>
      <c r="GR618">
        <v>0</v>
      </c>
      <c r="GS618">
        <v>3</v>
      </c>
      <c r="GT618">
        <v>0</v>
      </c>
      <c r="GU618" t="s">
        <v>3</v>
      </c>
      <c r="GV618">
        <f t="shared" si="454"/>
        <v>0</v>
      </c>
      <c r="GW618">
        <v>1</v>
      </c>
      <c r="GX618">
        <f t="shared" si="455"/>
        <v>0</v>
      </c>
      <c r="HA618">
        <v>0</v>
      </c>
      <c r="HB618">
        <v>0</v>
      </c>
      <c r="HC618">
        <f t="shared" si="456"/>
        <v>0</v>
      </c>
      <c r="HE618" t="s">
        <v>3</v>
      </c>
      <c r="HF618" t="s">
        <v>3</v>
      </c>
      <c r="HM618" t="s">
        <v>3</v>
      </c>
      <c r="HN618" t="s">
        <v>3</v>
      </c>
      <c r="HO618" t="s">
        <v>3</v>
      </c>
      <c r="HP618" t="s">
        <v>3</v>
      </c>
      <c r="HQ618" t="s">
        <v>3</v>
      </c>
      <c r="IK618">
        <v>0</v>
      </c>
    </row>
    <row r="619" spans="1:245" x14ac:dyDescent="0.2">
      <c r="A619">
        <v>17</v>
      </c>
      <c r="B619">
        <v>1</v>
      </c>
      <c r="D619">
        <f>ROW(EtalonRes!A512)</f>
        <v>512</v>
      </c>
      <c r="E619" t="s">
        <v>490</v>
      </c>
      <c r="F619" t="s">
        <v>462</v>
      </c>
      <c r="G619" t="s">
        <v>463</v>
      </c>
      <c r="H619" t="s">
        <v>33</v>
      </c>
      <c r="I619">
        <v>13</v>
      </c>
      <c r="J619">
        <v>0</v>
      </c>
      <c r="K619">
        <v>13</v>
      </c>
      <c r="O619">
        <f t="shared" si="424"/>
        <v>24406.07</v>
      </c>
      <c r="P619">
        <f t="shared" si="425"/>
        <v>323.95999999999998</v>
      </c>
      <c r="Q619">
        <f t="shared" si="426"/>
        <v>0</v>
      </c>
      <c r="R619">
        <f t="shared" si="427"/>
        <v>0</v>
      </c>
      <c r="S619">
        <f t="shared" si="428"/>
        <v>24082.11</v>
      </c>
      <c r="T619">
        <f t="shared" si="429"/>
        <v>0</v>
      </c>
      <c r="U619">
        <f t="shared" si="430"/>
        <v>39</v>
      </c>
      <c r="V619">
        <f t="shared" si="431"/>
        <v>0</v>
      </c>
      <c r="W619">
        <f t="shared" si="432"/>
        <v>0</v>
      </c>
      <c r="X619">
        <f t="shared" si="433"/>
        <v>16857.48</v>
      </c>
      <c r="Y619">
        <f t="shared" si="434"/>
        <v>2408.21</v>
      </c>
      <c r="AA619">
        <v>1470944657</v>
      </c>
      <c r="AB619">
        <f t="shared" si="435"/>
        <v>1877.39</v>
      </c>
      <c r="AC619">
        <f>ROUND((ES619),6)</f>
        <v>24.92</v>
      </c>
      <c r="AD619">
        <f>ROUND((((ET619)-(EU619))+AE619),6)</f>
        <v>0</v>
      </c>
      <c r="AE619">
        <f>ROUND((EU619),6)</f>
        <v>0</v>
      </c>
      <c r="AF619">
        <f>ROUND((EV619),6)</f>
        <v>1852.47</v>
      </c>
      <c r="AG619">
        <f t="shared" si="436"/>
        <v>0</v>
      </c>
      <c r="AH619">
        <f>(EW619)</f>
        <v>3</v>
      </c>
      <c r="AI619">
        <f>(EX619)</f>
        <v>0</v>
      </c>
      <c r="AJ619">
        <f t="shared" si="437"/>
        <v>0</v>
      </c>
      <c r="AK619">
        <v>1877.39</v>
      </c>
      <c r="AL619">
        <v>24.92</v>
      </c>
      <c r="AM619">
        <v>0</v>
      </c>
      <c r="AN619">
        <v>0</v>
      </c>
      <c r="AO619">
        <v>1852.47</v>
      </c>
      <c r="AP619">
        <v>0</v>
      </c>
      <c r="AQ619">
        <v>3</v>
      </c>
      <c r="AR619">
        <v>0</v>
      </c>
      <c r="AS619">
        <v>0</v>
      </c>
      <c r="AT619">
        <v>70</v>
      </c>
      <c r="AU619">
        <v>10</v>
      </c>
      <c r="AV619">
        <v>1</v>
      </c>
      <c r="AW619">
        <v>1</v>
      </c>
      <c r="AZ619">
        <v>1</v>
      </c>
      <c r="BA619">
        <v>1</v>
      </c>
      <c r="BB619">
        <v>1</v>
      </c>
      <c r="BC619">
        <v>1</v>
      </c>
      <c r="BD619" t="s">
        <v>3</v>
      </c>
      <c r="BE619" t="s">
        <v>3</v>
      </c>
      <c r="BF619" t="s">
        <v>3</v>
      </c>
      <c r="BG619" t="s">
        <v>3</v>
      </c>
      <c r="BH619">
        <v>0</v>
      </c>
      <c r="BI619">
        <v>4</v>
      </c>
      <c r="BJ619" t="s">
        <v>464</v>
      </c>
      <c r="BM619">
        <v>0</v>
      </c>
      <c r="BN619">
        <v>0</v>
      </c>
      <c r="BO619" t="s">
        <v>3</v>
      </c>
      <c r="BP619">
        <v>0</v>
      </c>
      <c r="BQ619">
        <v>1</v>
      </c>
      <c r="BR619">
        <v>0</v>
      </c>
      <c r="BS619">
        <v>1</v>
      </c>
      <c r="BT619">
        <v>1</v>
      </c>
      <c r="BU619">
        <v>1</v>
      </c>
      <c r="BV619">
        <v>1</v>
      </c>
      <c r="BW619">
        <v>1</v>
      </c>
      <c r="BX619">
        <v>1</v>
      </c>
      <c r="BY619" t="s">
        <v>3</v>
      </c>
      <c r="BZ619">
        <v>70</v>
      </c>
      <c r="CA619">
        <v>10</v>
      </c>
      <c r="CB619" t="s">
        <v>3</v>
      </c>
      <c r="CE619">
        <v>0</v>
      </c>
      <c r="CF619">
        <v>0</v>
      </c>
      <c r="CG619">
        <v>0</v>
      </c>
      <c r="CM619">
        <v>0</v>
      </c>
      <c r="CN619" t="s">
        <v>3</v>
      </c>
      <c r="CO619">
        <v>0</v>
      </c>
      <c r="CP619">
        <f t="shared" si="438"/>
        <v>24406.07</v>
      </c>
      <c r="CQ619">
        <f t="shared" si="439"/>
        <v>24.92</v>
      </c>
      <c r="CR619">
        <f>((((ET619)*BB619-(EU619)*BS619)+AE619*BS619)*AV619)</f>
        <v>0</v>
      </c>
      <c r="CS619">
        <f t="shared" si="440"/>
        <v>0</v>
      </c>
      <c r="CT619">
        <f t="shared" si="441"/>
        <v>1852.47</v>
      </c>
      <c r="CU619">
        <f t="shared" si="442"/>
        <v>0</v>
      </c>
      <c r="CV619">
        <f t="shared" si="443"/>
        <v>3</v>
      </c>
      <c r="CW619">
        <f t="shared" si="444"/>
        <v>0</v>
      </c>
      <c r="CX619">
        <f t="shared" si="445"/>
        <v>0</v>
      </c>
      <c r="CY619">
        <f t="shared" si="446"/>
        <v>16857.476999999999</v>
      </c>
      <c r="CZ619">
        <f t="shared" si="447"/>
        <v>2408.2110000000002</v>
      </c>
      <c r="DC619" t="s">
        <v>3</v>
      </c>
      <c r="DD619" t="s">
        <v>3</v>
      </c>
      <c r="DE619" t="s">
        <v>3</v>
      </c>
      <c r="DF619" t="s">
        <v>3</v>
      </c>
      <c r="DG619" t="s">
        <v>3</v>
      </c>
      <c r="DH619" t="s">
        <v>3</v>
      </c>
      <c r="DI619" t="s">
        <v>3</v>
      </c>
      <c r="DJ619" t="s">
        <v>3</v>
      </c>
      <c r="DK619" t="s">
        <v>3</v>
      </c>
      <c r="DL619" t="s">
        <v>3</v>
      </c>
      <c r="DM619" t="s">
        <v>3</v>
      </c>
      <c r="DN619">
        <v>0</v>
      </c>
      <c r="DO619">
        <v>0</v>
      </c>
      <c r="DP619">
        <v>1</v>
      </c>
      <c r="DQ619">
        <v>1</v>
      </c>
      <c r="DU619">
        <v>16987630</v>
      </c>
      <c r="DV619" t="s">
        <v>33</v>
      </c>
      <c r="DW619" t="s">
        <v>33</v>
      </c>
      <c r="DX619">
        <v>1</v>
      </c>
      <c r="DZ619" t="s">
        <v>3</v>
      </c>
      <c r="EA619" t="s">
        <v>3</v>
      </c>
      <c r="EB619" t="s">
        <v>3</v>
      </c>
      <c r="EC619" t="s">
        <v>3</v>
      </c>
      <c r="EE619">
        <v>1441815344</v>
      </c>
      <c r="EF619">
        <v>1</v>
      </c>
      <c r="EG619" t="s">
        <v>21</v>
      </c>
      <c r="EH619">
        <v>0</v>
      </c>
      <c r="EI619" t="s">
        <v>3</v>
      </c>
      <c r="EJ619">
        <v>4</v>
      </c>
      <c r="EK619">
        <v>0</v>
      </c>
      <c r="EL619" t="s">
        <v>22</v>
      </c>
      <c r="EM619" t="s">
        <v>23</v>
      </c>
      <c r="EO619" t="s">
        <v>3</v>
      </c>
      <c r="EQ619">
        <v>0</v>
      </c>
      <c r="ER619">
        <v>1877.39</v>
      </c>
      <c r="ES619">
        <v>24.92</v>
      </c>
      <c r="ET619">
        <v>0</v>
      </c>
      <c r="EU619">
        <v>0</v>
      </c>
      <c r="EV619">
        <v>1852.47</v>
      </c>
      <c r="EW619">
        <v>3</v>
      </c>
      <c r="EX619">
        <v>0</v>
      </c>
      <c r="EY619">
        <v>0</v>
      </c>
      <c r="FQ619">
        <v>0</v>
      </c>
      <c r="FR619">
        <f t="shared" si="448"/>
        <v>0</v>
      </c>
      <c r="FS619">
        <v>0</v>
      </c>
      <c r="FX619">
        <v>70</v>
      </c>
      <c r="FY619">
        <v>10</v>
      </c>
      <c r="GA619" t="s">
        <v>3</v>
      </c>
      <c r="GD619">
        <v>0</v>
      </c>
      <c r="GF619">
        <v>-1971998553</v>
      </c>
      <c r="GG619">
        <v>2</v>
      </c>
      <c r="GH619">
        <v>1</v>
      </c>
      <c r="GI619">
        <v>-2</v>
      </c>
      <c r="GJ619">
        <v>0</v>
      </c>
      <c r="GK619">
        <f>ROUND(R619*(R12)/100,2)</f>
        <v>0</v>
      </c>
      <c r="GL619">
        <f t="shared" si="449"/>
        <v>0</v>
      </c>
      <c r="GM619">
        <f t="shared" si="450"/>
        <v>43671.76</v>
      </c>
      <c r="GN619">
        <f t="shared" si="451"/>
        <v>0</v>
      </c>
      <c r="GO619">
        <f t="shared" si="452"/>
        <v>0</v>
      </c>
      <c r="GP619">
        <f t="shared" si="453"/>
        <v>43671.76</v>
      </c>
      <c r="GR619">
        <v>0</v>
      </c>
      <c r="GS619">
        <v>3</v>
      </c>
      <c r="GT619">
        <v>0</v>
      </c>
      <c r="GU619" t="s">
        <v>3</v>
      </c>
      <c r="GV619">
        <f t="shared" si="454"/>
        <v>0</v>
      </c>
      <c r="GW619">
        <v>1</v>
      </c>
      <c r="GX619">
        <f t="shared" si="455"/>
        <v>0</v>
      </c>
      <c r="HA619">
        <v>0</v>
      </c>
      <c r="HB619">
        <v>0</v>
      </c>
      <c r="HC619">
        <f t="shared" si="456"/>
        <v>0</v>
      </c>
      <c r="HE619" t="s">
        <v>3</v>
      </c>
      <c r="HF619" t="s">
        <v>3</v>
      </c>
      <c r="HM619" t="s">
        <v>3</v>
      </c>
      <c r="HN619" t="s">
        <v>3</v>
      </c>
      <c r="HO619" t="s">
        <v>3</v>
      </c>
      <c r="HP619" t="s">
        <v>3</v>
      </c>
      <c r="HQ619" t="s">
        <v>3</v>
      </c>
      <c r="IK619">
        <v>0</v>
      </c>
    </row>
    <row r="621" spans="1:245" x14ac:dyDescent="0.2">
      <c r="A621" s="2">
        <v>51</v>
      </c>
      <c r="B621" s="2">
        <f>B561</f>
        <v>1</v>
      </c>
      <c r="C621" s="2">
        <f>A561</f>
        <v>5</v>
      </c>
      <c r="D621" s="2">
        <f>ROW(A561)</f>
        <v>561</v>
      </c>
      <c r="E621" s="2"/>
      <c r="F621" s="2" t="str">
        <f>IF(F561&lt;&gt;"",F561,"")</f>
        <v>Новый подраздел</v>
      </c>
      <c r="G621" s="2" t="str">
        <f>IF(G561&lt;&gt;"",G561,"")</f>
        <v>Электроснабжение</v>
      </c>
      <c r="H621" s="2">
        <v>0</v>
      </c>
      <c r="I621" s="2"/>
      <c r="J621" s="2"/>
      <c r="K621" s="2"/>
      <c r="L621" s="2"/>
      <c r="M621" s="2"/>
      <c r="N621" s="2"/>
      <c r="O621" s="2">
        <f t="shared" ref="O621:T621" si="457">ROUND(AB621,2)</f>
        <v>250966.02</v>
      </c>
      <c r="P621" s="2">
        <f t="shared" si="457"/>
        <v>3336.42</v>
      </c>
      <c r="Q621" s="2">
        <f t="shared" si="457"/>
        <v>457.73</v>
      </c>
      <c r="R621" s="2">
        <f t="shared" si="457"/>
        <v>289.2</v>
      </c>
      <c r="S621" s="2">
        <f t="shared" si="457"/>
        <v>247171.87</v>
      </c>
      <c r="T621" s="2">
        <f t="shared" si="457"/>
        <v>0</v>
      </c>
      <c r="U621" s="2">
        <f>AH621</f>
        <v>393.97999999999996</v>
      </c>
      <c r="V621" s="2">
        <f>AI621</f>
        <v>0</v>
      </c>
      <c r="W621" s="2">
        <f>ROUND(AJ621,2)</f>
        <v>0</v>
      </c>
      <c r="X621" s="2">
        <f>ROUND(AK621,2)</f>
        <v>173020.3</v>
      </c>
      <c r="Y621" s="2">
        <f>ROUND(AL621,2)</f>
        <v>24717.18</v>
      </c>
      <c r="Z621" s="2"/>
      <c r="AA621" s="2"/>
      <c r="AB621" s="2">
        <f>ROUND(SUMIF(AA565:AA619,"=1470944657",O565:O619),2)</f>
        <v>250966.02</v>
      </c>
      <c r="AC621" s="2">
        <f>ROUND(SUMIF(AA565:AA619,"=1470944657",P565:P619),2)</f>
        <v>3336.42</v>
      </c>
      <c r="AD621" s="2">
        <f>ROUND(SUMIF(AA565:AA619,"=1470944657",Q565:Q619),2)</f>
        <v>457.73</v>
      </c>
      <c r="AE621" s="2">
        <f>ROUND(SUMIF(AA565:AA619,"=1470944657",R565:R619),2)</f>
        <v>289.2</v>
      </c>
      <c r="AF621" s="2">
        <f>ROUND(SUMIF(AA565:AA619,"=1470944657",S565:S619),2)</f>
        <v>247171.87</v>
      </c>
      <c r="AG621" s="2">
        <f>ROUND(SUMIF(AA565:AA619,"=1470944657",T565:T619),2)</f>
        <v>0</v>
      </c>
      <c r="AH621" s="2">
        <f>SUMIF(AA565:AA619,"=1470944657",U565:U619)</f>
        <v>393.97999999999996</v>
      </c>
      <c r="AI621" s="2">
        <f>SUMIF(AA565:AA619,"=1470944657",V565:V619)</f>
        <v>0</v>
      </c>
      <c r="AJ621" s="2">
        <f>ROUND(SUMIF(AA565:AA619,"=1470944657",W565:W619),2)</f>
        <v>0</v>
      </c>
      <c r="AK621" s="2">
        <f>ROUND(SUMIF(AA565:AA619,"=1470944657",X565:X619),2)</f>
        <v>173020.3</v>
      </c>
      <c r="AL621" s="2">
        <f>ROUND(SUMIF(AA565:AA619,"=1470944657",Y565:Y619),2)</f>
        <v>24717.18</v>
      </c>
      <c r="AM621" s="2"/>
      <c r="AN621" s="2"/>
      <c r="AO621" s="2">
        <f t="shared" ref="AO621:BD621" si="458">ROUND(BX621,2)</f>
        <v>0</v>
      </c>
      <c r="AP621" s="2">
        <f t="shared" si="458"/>
        <v>0</v>
      </c>
      <c r="AQ621" s="2">
        <f t="shared" si="458"/>
        <v>0</v>
      </c>
      <c r="AR621" s="2">
        <f t="shared" si="458"/>
        <v>449015.84</v>
      </c>
      <c r="AS621" s="2">
        <f t="shared" si="458"/>
        <v>0</v>
      </c>
      <c r="AT621" s="2">
        <f t="shared" si="458"/>
        <v>0</v>
      </c>
      <c r="AU621" s="2">
        <f t="shared" si="458"/>
        <v>449015.84</v>
      </c>
      <c r="AV621" s="2">
        <f t="shared" si="458"/>
        <v>3336.42</v>
      </c>
      <c r="AW621" s="2">
        <f t="shared" si="458"/>
        <v>3336.42</v>
      </c>
      <c r="AX621" s="2">
        <f t="shared" si="458"/>
        <v>0</v>
      </c>
      <c r="AY621" s="2">
        <f t="shared" si="458"/>
        <v>3336.42</v>
      </c>
      <c r="AZ621" s="2">
        <f t="shared" si="458"/>
        <v>0</v>
      </c>
      <c r="BA621" s="2">
        <f t="shared" si="458"/>
        <v>0</v>
      </c>
      <c r="BB621" s="2">
        <f t="shared" si="458"/>
        <v>0</v>
      </c>
      <c r="BC621" s="2">
        <f t="shared" si="458"/>
        <v>0</v>
      </c>
      <c r="BD621" s="2">
        <f t="shared" si="458"/>
        <v>0</v>
      </c>
      <c r="BE621" s="2"/>
      <c r="BF621" s="2"/>
      <c r="BG621" s="2"/>
      <c r="BH621" s="2"/>
      <c r="BI621" s="2"/>
      <c r="BJ621" s="2"/>
      <c r="BK621" s="2"/>
      <c r="BL621" s="2"/>
      <c r="BM621" s="2"/>
      <c r="BN621" s="2"/>
      <c r="BO621" s="2"/>
      <c r="BP621" s="2"/>
      <c r="BQ621" s="2"/>
      <c r="BR621" s="2"/>
      <c r="BS621" s="2"/>
      <c r="BT621" s="2"/>
      <c r="BU621" s="2"/>
      <c r="BV621" s="2"/>
      <c r="BW621" s="2"/>
      <c r="BX621" s="2">
        <f>ROUND(SUMIF(AA565:AA619,"=1470944657",FQ565:FQ619),2)</f>
        <v>0</v>
      </c>
      <c r="BY621" s="2">
        <f>ROUND(SUMIF(AA565:AA619,"=1470944657",FR565:FR619),2)</f>
        <v>0</v>
      </c>
      <c r="BZ621" s="2">
        <f>ROUND(SUMIF(AA565:AA619,"=1470944657",GL565:GL619),2)</f>
        <v>0</v>
      </c>
      <c r="CA621" s="2">
        <f>ROUND(SUMIF(AA565:AA619,"=1470944657",GM565:GM619),2)</f>
        <v>449015.84</v>
      </c>
      <c r="CB621" s="2">
        <f>ROUND(SUMIF(AA565:AA619,"=1470944657",GN565:GN619),2)</f>
        <v>0</v>
      </c>
      <c r="CC621" s="2">
        <f>ROUND(SUMIF(AA565:AA619,"=1470944657",GO565:GO619),2)</f>
        <v>0</v>
      </c>
      <c r="CD621" s="2">
        <f>ROUND(SUMIF(AA565:AA619,"=1470944657",GP565:GP619),2)</f>
        <v>449015.84</v>
      </c>
      <c r="CE621" s="2">
        <f>AC621-BX621</f>
        <v>3336.42</v>
      </c>
      <c r="CF621" s="2">
        <f>AC621-BY621</f>
        <v>3336.42</v>
      </c>
      <c r="CG621" s="2">
        <f>BX621-BZ621</f>
        <v>0</v>
      </c>
      <c r="CH621" s="2">
        <f>AC621-BX621-BY621+BZ621</f>
        <v>3336.42</v>
      </c>
      <c r="CI621" s="2">
        <f>BY621-BZ621</f>
        <v>0</v>
      </c>
      <c r="CJ621" s="2">
        <f>ROUND(SUMIF(AA565:AA619,"=1470944657",GX565:GX619),2)</f>
        <v>0</v>
      </c>
      <c r="CK621" s="2">
        <f>ROUND(SUMIF(AA565:AA619,"=1470944657",GY565:GY619),2)</f>
        <v>0</v>
      </c>
      <c r="CL621" s="2">
        <f>ROUND(SUMIF(AA565:AA619,"=1470944657",GZ565:GZ619),2)</f>
        <v>0</v>
      </c>
      <c r="CM621" s="2">
        <f>ROUND(SUMIF(AA565:AA619,"=1470944657",HD565:HD619),2)</f>
        <v>0</v>
      </c>
      <c r="CN621" s="2"/>
      <c r="CO621" s="2"/>
      <c r="CP621" s="2"/>
      <c r="CQ621" s="2"/>
      <c r="CR621" s="2"/>
      <c r="CS621" s="2"/>
      <c r="CT621" s="2"/>
      <c r="CU621" s="2"/>
      <c r="CV621" s="2"/>
      <c r="CW621" s="2"/>
      <c r="CX621" s="2"/>
      <c r="CY621" s="2"/>
      <c r="CZ621" s="2"/>
      <c r="DA621" s="2"/>
      <c r="DB621" s="2"/>
      <c r="DC621" s="2"/>
      <c r="DD621" s="2"/>
      <c r="DE621" s="2"/>
      <c r="DF621" s="2"/>
      <c r="DG621" s="3"/>
      <c r="DH621" s="3"/>
      <c r="DI621" s="3"/>
      <c r="DJ621" s="3"/>
      <c r="DK621" s="3"/>
      <c r="DL621" s="3"/>
      <c r="DM621" s="3"/>
      <c r="DN621" s="3"/>
      <c r="DO621" s="3"/>
      <c r="DP621" s="3"/>
      <c r="DQ621" s="3"/>
      <c r="DR621" s="3"/>
      <c r="DS621" s="3"/>
      <c r="DT621" s="3"/>
      <c r="DU621" s="3"/>
      <c r="DV621" s="3"/>
      <c r="DW621" s="3"/>
      <c r="DX621" s="3"/>
      <c r="DY621" s="3"/>
      <c r="DZ621" s="3"/>
      <c r="EA621" s="3"/>
      <c r="EB621" s="3"/>
      <c r="EC621" s="3"/>
      <c r="ED621" s="3"/>
      <c r="EE621" s="3"/>
      <c r="EF621" s="3"/>
      <c r="EG621" s="3"/>
      <c r="EH621" s="3"/>
      <c r="EI621" s="3"/>
      <c r="EJ621" s="3"/>
      <c r="EK621" s="3"/>
      <c r="EL621" s="3"/>
      <c r="EM621" s="3"/>
      <c r="EN621" s="3"/>
      <c r="EO621" s="3"/>
      <c r="EP621" s="3"/>
      <c r="EQ621" s="3"/>
      <c r="ER621" s="3"/>
      <c r="ES621" s="3"/>
      <c r="ET621" s="3"/>
      <c r="EU621" s="3"/>
      <c r="EV621" s="3"/>
      <c r="EW621" s="3"/>
      <c r="EX621" s="3"/>
      <c r="EY621" s="3"/>
      <c r="EZ621" s="3"/>
      <c r="FA621" s="3"/>
      <c r="FB621" s="3"/>
      <c r="FC621" s="3"/>
      <c r="FD621" s="3"/>
      <c r="FE621" s="3"/>
      <c r="FF621" s="3"/>
      <c r="FG621" s="3"/>
      <c r="FH621" s="3"/>
      <c r="FI621" s="3"/>
      <c r="FJ621" s="3"/>
      <c r="FK621" s="3"/>
      <c r="FL621" s="3"/>
      <c r="FM621" s="3"/>
      <c r="FN621" s="3"/>
      <c r="FO621" s="3"/>
      <c r="FP621" s="3"/>
      <c r="FQ621" s="3"/>
      <c r="FR621" s="3"/>
      <c r="FS621" s="3"/>
      <c r="FT621" s="3"/>
      <c r="FU621" s="3"/>
      <c r="FV621" s="3"/>
      <c r="FW621" s="3"/>
      <c r="FX621" s="3"/>
      <c r="FY621" s="3"/>
      <c r="FZ621" s="3"/>
      <c r="GA621" s="3"/>
      <c r="GB621" s="3"/>
      <c r="GC621" s="3"/>
      <c r="GD621" s="3"/>
      <c r="GE621" s="3"/>
      <c r="GF621" s="3"/>
      <c r="GG621" s="3"/>
      <c r="GH621" s="3"/>
      <c r="GI621" s="3"/>
      <c r="GJ621" s="3"/>
      <c r="GK621" s="3"/>
      <c r="GL621" s="3"/>
      <c r="GM621" s="3"/>
      <c r="GN621" s="3"/>
      <c r="GO621" s="3"/>
      <c r="GP621" s="3"/>
      <c r="GQ621" s="3"/>
      <c r="GR621" s="3"/>
      <c r="GS621" s="3"/>
      <c r="GT621" s="3"/>
      <c r="GU621" s="3"/>
      <c r="GV621" s="3"/>
      <c r="GW621" s="3"/>
      <c r="GX621" s="3">
        <v>0</v>
      </c>
    </row>
    <row r="623" spans="1:245" x14ac:dyDescent="0.2">
      <c r="A623" s="4">
        <v>50</v>
      </c>
      <c r="B623" s="4">
        <v>0</v>
      </c>
      <c r="C623" s="4">
        <v>0</v>
      </c>
      <c r="D623" s="4">
        <v>1</v>
      </c>
      <c r="E623" s="4">
        <v>201</v>
      </c>
      <c r="F623" s="4">
        <f>ROUND(Source!O621,O623)</f>
        <v>250966.02</v>
      </c>
      <c r="G623" s="4" t="s">
        <v>64</v>
      </c>
      <c r="H623" s="4" t="s">
        <v>65</v>
      </c>
      <c r="I623" s="4"/>
      <c r="J623" s="4"/>
      <c r="K623" s="4">
        <v>201</v>
      </c>
      <c r="L623" s="4">
        <v>1</v>
      </c>
      <c r="M623" s="4">
        <v>3</v>
      </c>
      <c r="N623" s="4" t="s">
        <v>3</v>
      </c>
      <c r="O623" s="4">
        <v>2</v>
      </c>
      <c r="P623" s="4"/>
      <c r="Q623" s="4"/>
      <c r="R623" s="4"/>
      <c r="S623" s="4"/>
      <c r="T623" s="4"/>
      <c r="U623" s="4"/>
      <c r="V623" s="4"/>
      <c r="W623" s="4">
        <v>250966.02</v>
      </c>
      <c r="X623" s="4">
        <v>1</v>
      </c>
      <c r="Y623" s="4">
        <v>250966.02</v>
      </c>
      <c r="Z623" s="4"/>
      <c r="AA623" s="4"/>
      <c r="AB623" s="4"/>
    </row>
    <row r="624" spans="1:245" x14ac:dyDescent="0.2">
      <c r="A624" s="4">
        <v>50</v>
      </c>
      <c r="B624" s="4">
        <v>0</v>
      </c>
      <c r="C624" s="4">
        <v>0</v>
      </c>
      <c r="D624" s="4">
        <v>1</v>
      </c>
      <c r="E624" s="4">
        <v>202</v>
      </c>
      <c r="F624" s="4">
        <f>ROUND(Source!P621,O624)</f>
        <v>3336.42</v>
      </c>
      <c r="G624" s="4" t="s">
        <v>66</v>
      </c>
      <c r="H624" s="4" t="s">
        <v>67</v>
      </c>
      <c r="I624" s="4"/>
      <c r="J624" s="4"/>
      <c r="K624" s="4">
        <v>202</v>
      </c>
      <c r="L624" s="4">
        <v>2</v>
      </c>
      <c r="M624" s="4">
        <v>3</v>
      </c>
      <c r="N624" s="4" t="s">
        <v>3</v>
      </c>
      <c r="O624" s="4">
        <v>2</v>
      </c>
      <c r="P624" s="4"/>
      <c r="Q624" s="4"/>
      <c r="R624" s="4"/>
      <c r="S624" s="4"/>
      <c r="T624" s="4"/>
      <c r="U624" s="4"/>
      <c r="V624" s="4"/>
      <c r="W624" s="4">
        <v>3336.42</v>
      </c>
      <c r="X624" s="4">
        <v>1</v>
      </c>
      <c r="Y624" s="4">
        <v>3336.42</v>
      </c>
      <c r="Z624" s="4"/>
      <c r="AA624" s="4"/>
      <c r="AB624" s="4"/>
    </row>
    <row r="625" spans="1:28" x14ac:dyDescent="0.2">
      <c r="A625" s="4">
        <v>50</v>
      </c>
      <c r="B625" s="4">
        <v>0</v>
      </c>
      <c r="C625" s="4">
        <v>0</v>
      </c>
      <c r="D625" s="4">
        <v>1</v>
      </c>
      <c r="E625" s="4">
        <v>222</v>
      </c>
      <c r="F625" s="4">
        <f>ROUND(Source!AO621,O625)</f>
        <v>0</v>
      </c>
      <c r="G625" s="4" t="s">
        <v>68</v>
      </c>
      <c r="H625" s="4" t="s">
        <v>69</v>
      </c>
      <c r="I625" s="4"/>
      <c r="J625" s="4"/>
      <c r="K625" s="4">
        <v>222</v>
      </c>
      <c r="L625" s="4">
        <v>3</v>
      </c>
      <c r="M625" s="4">
        <v>3</v>
      </c>
      <c r="N625" s="4" t="s">
        <v>3</v>
      </c>
      <c r="O625" s="4">
        <v>2</v>
      </c>
      <c r="P625" s="4"/>
      <c r="Q625" s="4"/>
      <c r="R625" s="4"/>
      <c r="S625" s="4"/>
      <c r="T625" s="4"/>
      <c r="U625" s="4"/>
      <c r="V625" s="4"/>
      <c r="W625" s="4">
        <v>0</v>
      </c>
      <c r="X625" s="4">
        <v>1</v>
      </c>
      <c r="Y625" s="4">
        <v>0</v>
      </c>
      <c r="Z625" s="4"/>
      <c r="AA625" s="4"/>
      <c r="AB625" s="4"/>
    </row>
    <row r="626" spans="1:28" x14ac:dyDescent="0.2">
      <c r="A626" s="4">
        <v>50</v>
      </c>
      <c r="B626" s="4">
        <v>0</v>
      </c>
      <c r="C626" s="4">
        <v>0</v>
      </c>
      <c r="D626" s="4">
        <v>1</v>
      </c>
      <c r="E626" s="4">
        <v>225</v>
      </c>
      <c r="F626" s="4">
        <f>ROUND(Source!AV621,O626)</f>
        <v>3336.42</v>
      </c>
      <c r="G626" s="4" t="s">
        <v>70</v>
      </c>
      <c r="H626" s="4" t="s">
        <v>71</v>
      </c>
      <c r="I626" s="4"/>
      <c r="J626" s="4"/>
      <c r="K626" s="4">
        <v>225</v>
      </c>
      <c r="L626" s="4">
        <v>4</v>
      </c>
      <c r="M626" s="4">
        <v>3</v>
      </c>
      <c r="N626" s="4" t="s">
        <v>3</v>
      </c>
      <c r="O626" s="4">
        <v>2</v>
      </c>
      <c r="P626" s="4"/>
      <c r="Q626" s="4"/>
      <c r="R626" s="4"/>
      <c r="S626" s="4"/>
      <c r="T626" s="4"/>
      <c r="U626" s="4"/>
      <c r="V626" s="4"/>
      <c r="W626" s="4">
        <v>3336.42</v>
      </c>
      <c r="X626" s="4">
        <v>1</v>
      </c>
      <c r="Y626" s="4">
        <v>3336.42</v>
      </c>
      <c r="Z626" s="4"/>
      <c r="AA626" s="4"/>
      <c r="AB626" s="4"/>
    </row>
    <row r="627" spans="1:28" x14ac:dyDescent="0.2">
      <c r="A627" s="4">
        <v>50</v>
      </c>
      <c r="B627" s="4">
        <v>0</v>
      </c>
      <c r="C627" s="4">
        <v>0</v>
      </c>
      <c r="D627" s="4">
        <v>1</v>
      </c>
      <c r="E627" s="4">
        <v>226</v>
      </c>
      <c r="F627" s="4">
        <f>ROUND(Source!AW621,O627)</f>
        <v>3336.42</v>
      </c>
      <c r="G627" s="4" t="s">
        <v>72</v>
      </c>
      <c r="H627" s="4" t="s">
        <v>73</v>
      </c>
      <c r="I627" s="4"/>
      <c r="J627" s="4"/>
      <c r="K627" s="4">
        <v>226</v>
      </c>
      <c r="L627" s="4">
        <v>5</v>
      </c>
      <c r="M627" s="4">
        <v>3</v>
      </c>
      <c r="N627" s="4" t="s">
        <v>3</v>
      </c>
      <c r="O627" s="4">
        <v>2</v>
      </c>
      <c r="P627" s="4"/>
      <c r="Q627" s="4"/>
      <c r="R627" s="4"/>
      <c r="S627" s="4"/>
      <c r="T627" s="4"/>
      <c r="U627" s="4"/>
      <c r="V627" s="4"/>
      <c r="W627" s="4">
        <v>3336.42</v>
      </c>
      <c r="X627" s="4">
        <v>1</v>
      </c>
      <c r="Y627" s="4">
        <v>3336.42</v>
      </c>
      <c r="Z627" s="4"/>
      <c r="AA627" s="4"/>
      <c r="AB627" s="4"/>
    </row>
    <row r="628" spans="1:28" x14ac:dyDescent="0.2">
      <c r="A628" s="4">
        <v>50</v>
      </c>
      <c r="B628" s="4">
        <v>0</v>
      </c>
      <c r="C628" s="4">
        <v>0</v>
      </c>
      <c r="D628" s="4">
        <v>1</v>
      </c>
      <c r="E628" s="4">
        <v>227</v>
      </c>
      <c r="F628" s="4">
        <f>ROUND(Source!AX621,O628)</f>
        <v>0</v>
      </c>
      <c r="G628" s="4" t="s">
        <v>74</v>
      </c>
      <c r="H628" s="4" t="s">
        <v>75</v>
      </c>
      <c r="I628" s="4"/>
      <c r="J628" s="4"/>
      <c r="K628" s="4">
        <v>227</v>
      </c>
      <c r="L628" s="4">
        <v>6</v>
      </c>
      <c r="M628" s="4">
        <v>3</v>
      </c>
      <c r="N628" s="4" t="s">
        <v>3</v>
      </c>
      <c r="O628" s="4">
        <v>2</v>
      </c>
      <c r="P628" s="4"/>
      <c r="Q628" s="4"/>
      <c r="R628" s="4"/>
      <c r="S628" s="4"/>
      <c r="T628" s="4"/>
      <c r="U628" s="4"/>
      <c r="V628" s="4"/>
      <c r="W628" s="4">
        <v>0</v>
      </c>
      <c r="X628" s="4">
        <v>1</v>
      </c>
      <c r="Y628" s="4">
        <v>0</v>
      </c>
      <c r="Z628" s="4"/>
      <c r="AA628" s="4"/>
      <c r="AB628" s="4"/>
    </row>
    <row r="629" spans="1:28" x14ac:dyDescent="0.2">
      <c r="A629" s="4">
        <v>50</v>
      </c>
      <c r="B629" s="4">
        <v>0</v>
      </c>
      <c r="C629" s="4">
        <v>0</v>
      </c>
      <c r="D629" s="4">
        <v>1</v>
      </c>
      <c r="E629" s="4">
        <v>228</v>
      </c>
      <c r="F629" s="4">
        <f>ROUND(Source!AY621,O629)</f>
        <v>3336.42</v>
      </c>
      <c r="G629" s="4" t="s">
        <v>76</v>
      </c>
      <c r="H629" s="4" t="s">
        <v>77</v>
      </c>
      <c r="I629" s="4"/>
      <c r="J629" s="4"/>
      <c r="K629" s="4">
        <v>228</v>
      </c>
      <c r="L629" s="4">
        <v>7</v>
      </c>
      <c r="M629" s="4">
        <v>3</v>
      </c>
      <c r="N629" s="4" t="s">
        <v>3</v>
      </c>
      <c r="O629" s="4">
        <v>2</v>
      </c>
      <c r="P629" s="4"/>
      <c r="Q629" s="4"/>
      <c r="R629" s="4"/>
      <c r="S629" s="4"/>
      <c r="T629" s="4"/>
      <c r="U629" s="4"/>
      <c r="V629" s="4"/>
      <c r="W629" s="4">
        <v>3336.42</v>
      </c>
      <c r="X629" s="4">
        <v>1</v>
      </c>
      <c r="Y629" s="4">
        <v>3336.42</v>
      </c>
      <c r="Z629" s="4"/>
      <c r="AA629" s="4"/>
      <c r="AB629" s="4"/>
    </row>
    <row r="630" spans="1:28" x14ac:dyDescent="0.2">
      <c r="A630" s="4">
        <v>50</v>
      </c>
      <c r="B630" s="4">
        <v>0</v>
      </c>
      <c r="C630" s="4">
        <v>0</v>
      </c>
      <c r="D630" s="4">
        <v>1</v>
      </c>
      <c r="E630" s="4">
        <v>216</v>
      </c>
      <c r="F630" s="4">
        <f>ROUND(Source!AP621,O630)</f>
        <v>0</v>
      </c>
      <c r="G630" s="4" t="s">
        <v>78</v>
      </c>
      <c r="H630" s="4" t="s">
        <v>79</v>
      </c>
      <c r="I630" s="4"/>
      <c r="J630" s="4"/>
      <c r="K630" s="4">
        <v>216</v>
      </c>
      <c r="L630" s="4">
        <v>8</v>
      </c>
      <c r="M630" s="4">
        <v>3</v>
      </c>
      <c r="N630" s="4" t="s">
        <v>3</v>
      </c>
      <c r="O630" s="4">
        <v>2</v>
      </c>
      <c r="P630" s="4"/>
      <c r="Q630" s="4"/>
      <c r="R630" s="4"/>
      <c r="S630" s="4"/>
      <c r="T630" s="4"/>
      <c r="U630" s="4"/>
      <c r="V630" s="4"/>
      <c r="W630" s="4">
        <v>0</v>
      </c>
      <c r="X630" s="4">
        <v>1</v>
      </c>
      <c r="Y630" s="4">
        <v>0</v>
      </c>
      <c r="Z630" s="4"/>
      <c r="AA630" s="4"/>
      <c r="AB630" s="4"/>
    </row>
    <row r="631" spans="1:28" x14ac:dyDescent="0.2">
      <c r="A631" s="4">
        <v>50</v>
      </c>
      <c r="B631" s="4">
        <v>0</v>
      </c>
      <c r="C631" s="4">
        <v>0</v>
      </c>
      <c r="D631" s="4">
        <v>1</v>
      </c>
      <c r="E631" s="4">
        <v>223</v>
      </c>
      <c r="F631" s="4">
        <f>ROUND(Source!AQ621,O631)</f>
        <v>0</v>
      </c>
      <c r="G631" s="4" t="s">
        <v>80</v>
      </c>
      <c r="H631" s="4" t="s">
        <v>81</v>
      </c>
      <c r="I631" s="4"/>
      <c r="J631" s="4"/>
      <c r="K631" s="4">
        <v>223</v>
      </c>
      <c r="L631" s="4">
        <v>9</v>
      </c>
      <c r="M631" s="4">
        <v>3</v>
      </c>
      <c r="N631" s="4" t="s">
        <v>3</v>
      </c>
      <c r="O631" s="4">
        <v>2</v>
      </c>
      <c r="P631" s="4"/>
      <c r="Q631" s="4"/>
      <c r="R631" s="4"/>
      <c r="S631" s="4"/>
      <c r="T631" s="4"/>
      <c r="U631" s="4"/>
      <c r="V631" s="4"/>
      <c r="W631" s="4">
        <v>0</v>
      </c>
      <c r="X631" s="4">
        <v>1</v>
      </c>
      <c r="Y631" s="4">
        <v>0</v>
      </c>
      <c r="Z631" s="4"/>
      <c r="AA631" s="4"/>
      <c r="AB631" s="4"/>
    </row>
    <row r="632" spans="1:28" x14ac:dyDescent="0.2">
      <c r="A632" s="4">
        <v>50</v>
      </c>
      <c r="B632" s="4">
        <v>0</v>
      </c>
      <c r="C632" s="4">
        <v>0</v>
      </c>
      <c r="D632" s="4">
        <v>1</v>
      </c>
      <c r="E632" s="4">
        <v>229</v>
      </c>
      <c r="F632" s="4">
        <f>ROUND(Source!AZ621,O632)</f>
        <v>0</v>
      </c>
      <c r="G632" s="4" t="s">
        <v>82</v>
      </c>
      <c r="H632" s="4" t="s">
        <v>83</v>
      </c>
      <c r="I632" s="4"/>
      <c r="J632" s="4"/>
      <c r="K632" s="4">
        <v>229</v>
      </c>
      <c r="L632" s="4">
        <v>10</v>
      </c>
      <c r="M632" s="4">
        <v>3</v>
      </c>
      <c r="N632" s="4" t="s">
        <v>3</v>
      </c>
      <c r="O632" s="4">
        <v>2</v>
      </c>
      <c r="P632" s="4"/>
      <c r="Q632" s="4"/>
      <c r="R632" s="4"/>
      <c r="S632" s="4"/>
      <c r="T632" s="4"/>
      <c r="U632" s="4"/>
      <c r="V632" s="4"/>
      <c r="W632" s="4">
        <v>0</v>
      </c>
      <c r="X632" s="4">
        <v>1</v>
      </c>
      <c r="Y632" s="4">
        <v>0</v>
      </c>
      <c r="Z632" s="4"/>
      <c r="AA632" s="4"/>
      <c r="AB632" s="4"/>
    </row>
    <row r="633" spans="1:28" x14ac:dyDescent="0.2">
      <c r="A633" s="4">
        <v>50</v>
      </c>
      <c r="B633" s="4">
        <v>0</v>
      </c>
      <c r="C633" s="4">
        <v>0</v>
      </c>
      <c r="D633" s="4">
        <v>1</v>
      </c>
      <c r="E633" s="4">
        <v>203</v>
      </c>
      <c r="F633" s="4">
        <f>ROUND(Source!Q621,O633)</f>
        <v>457.73</v>
      </c>
      <c r="G633" s="4" t="s">
        <v>84</v>
      </c>
      <c r="H633" s="4" t="s">
        <v>85</v>
      </c>
      <c r="I633" s="4"/>
      <c r="J633" s="4"/>
      <c r="K633" s="4">
        <v>203</v>
      </c>
      <c r="L633" s="4">
        <v>11</v>
      </c>
      <c r="M633" s="4">
        <v>3</v>
      </c>
      <c r="N633" s="4" t="s">
        <v>3</v>
      </c>
      <c r="O633" s="4">
        <v>2</v>
      </c>
      <c r="P633" s="4"/>
      <c r="Q633" s="4"/>
      <c r="R633" s="4"/>
      <c r="S633" s="4"/>
      <c r="T633" s="4"/>
      <c r="U633" s="4"/>
      <c r="V633" s="4"/>
      <c r="W633" s="4">
        <v>457.73</v>
      </c>
      <c r="X633" s="4">
        <v>1</v>
      </c>
      <c r="Y633" s="4">
        <v>457.73</v>
      </c>
      <c r="Z633" s="4"/>
      <c r="AA633" s="4"/>
      <c r="AB633" s="4"/>
    </row>
    <row r="634" spans="1:28" x14ac:dyDescent="0.2">
      <c r="A634" s="4">
        <v>50</v>
      </c>
      <c r="B634" s="4">
        <v>0</v>
      </c>
      <c r="C634" s="4">
        <v>0</v>
      </c>
      <c r="D634" s="4">
        <v>1</v>
      </c>
      <c r="E634" s="4">
        <v>231</v>
      </c>
      <c r="F634" s="4">
        <f>ROUND(Source!BB621,O634)</f>
        <v>0</v>
      </c>
      <c r="G634" s="4" t="s">
        <v>86</v>
      </c>
      <c r="H634" s="4" t="s">
        <v>87</v>
      </c>
      <c r="I634" s="4"/>
      <c r="J634" s="4"/>
      <c r="K634" s="4">
        <v>231</v>
      </c>
      <c r="L634" s="4">
        <v>12</v>
      </c>
      <c r="M634" s="4">
        <v>3</v>
      </c>
      <c r="N634" s="4" t="s">
        <v>3</v>
      </c>
      <c r="O634" s="4">
        <v>2</v>
      </c>
      <c r="P634" s="4"/>
      <c r="Q634" s="4"/>
      <c r="R634" s="4"/>
      <c r="S634" s="4"/>
      <c r="T634" s="4"/>
      <c r="U634" s="4"/>
      <c r="V634" s="4"/>
      <c r="W634" s="4">
        <v>0</v>
      </c>
      <c r="X634" s="4">
        <v>1</v>
      </c>
      <c r="Y634" s="4">
        <v>0</v>
      </c>
      <c r="Z634" s="4"/>
      <c r="AA634" s="4"/>
      <c r="AB634" s="4"/>
    </row>
    <row r="635" spans="1:28" x14ac:dyDescent="0.2">
      <c r="A635" s="4">
        <v>50</v>
      </c>
      <c r="B635" s="4">
        <v>0</v>
      </c>
      <c r="C635" s="4">
        <v>0</v>
      </c>
      <c r="D635" s="4">
        <v>1</v>
      </c>
      <c r="E635" s="4">
        <v>204</v>
      </c>
      <c r="F635" s="4">
        <f>ROUND(Source!R621,O635)</f>
        <v>289.2</v>
      </c>
      <c r="G635" s="4" t="s">
        <v>88</v>
      </c>
      <c r="H635" s="4" t="s">
        <v>89</v>
      </c>
      <c r="I635" s="4"/>
      <c r="J635" s="4"/>
      <c r="K635" s="4">
        <v>204</v>
      </c>
      <c r="L635" s="4">
        <v>13</v>
      </c>
      <c r="M635" s="4">
        <v>3</v>
      </c>
      <c r="N635" s="4" t="s">
        <v>3</v>
      </c>
      <c r="O635" s="4">
        <v>2</v>
      </c>
      <c r="P635" s="4"/>
      <c r="Q635" s="4"/>
      <c r="R635" s="4"/>
      <c r="S635" s="4"/>
      <c r="T635" s="4"/>
      <c r="U635" s="4"/>
      <c r="V635" s="4"/>
      <c r="W635" s="4">
        <v>289.2</v>
      </c>
      <c r="X635" s="4">
        <v>1</v>
      </c>
      <c r="Y635" s="4">
        <v>289.2</v>
      </c>
      <c r="Z635" s="4"/>
      <c r="AA635" s="4"/>
      <c r="AB635" s="4"/>
    </row>
    <row r="636" spans="1:28" x14ac:dyDescent="0.2">
      <c r="A636" s="4">
        <v>50</v>
      </c>
      <c r="B636" s="4">
        <v>0</v>
      </c>
      <c r="C636" s="4">
        <v>0</v>
      </c>
      <c r="D636" s="4">
        <v>1</v>
      </c>
      <c r="E636" s="4">
        <v>205</v>
      </c>
      <c r="F636" s="4">
        <f>ROUND(Source!S621,O636)</f>
        <v>247171.87</v>
      </c>
      <c r="G636" s="4" t="s">
        <v>90</v>
      </c>
      <c r="H636" s="4" t="s">
        <v>91</v>
      </c>
      <c r="I636" s="4"/>
      <c r="J636" s="4"/>
      <c r="K636" s="4">
        <v>205</v>
      </c>
      <c r="L636" s="4">
        <v>14</v>
      </c>
      <c r="M636" s="4">
        <v>3</v>
      </c>
      <c r="N636" s="4" t="s">
        <v>3</v>
      </c>
      <c r="O636" s="4">
        <v>2</v>
      </c>
      <c r="P636" s="4"/>
      <c r="Q636" s="4"/>
      <c r="R636" s="4"/>
      <c r="S636" s="4"/>
      <c r="T636" s="4"/>
      <c r="U636" s="4"/>
      <c r="V636" s="4"/>
      <c r="W636" s="4">
        <v>247171.87</v>
      </c>
      <c r="X636" s="4">
        <v>1</v>
      </c>
      <c r="Y636" s="4">
        <v>247171.87</v>
      </c>
      <c r="Z636" s="4"/>
      <c r="AA636" s="4"/>
      <c r="AB636" s="4"/>
    </row>
    <row r="637" spans="1:28" x14ac:dyDescent="0.2">
      <c r="A637" s="4">
        <v>50</v>
      </c>
      <c r="B637" s="4">
        <v>0</v>
      </c>
      <c r="C637" s="4">
        <v>0</v>
      </c>
      <c r="D637" s="4">
        <v>1</v>
      </c>
      <c r="E637" s="4">
        <v>232</v>
      </c>
      <c r="F637" s="4">
        <f>ROUND(Source!BC621,O637)</f>
        <v>0</v>
      </c>
      <c r="G637" s="4" t="s">
        <v>92</v>
      </c>
      <c r="H637" s="4" t="s">
        <v>93</v>
      </c>
      <c r="I637" s="4"/>
      <c r="J637" s="4"/>
      <c r="K637" s="4">
        <v>232</v>
      </c>
      <c r="L637" s="4">
        <v>15</v>
      </c>
      <c r="M637" s="4">
        <v>3</v>
      </c>
      <c r="N637" s="4" t="s">
        <v>3</v>
      </c>
      <c r="O637" s="4">
        <v>2</v>
      </c>
      <c r="P637" s="4"/>
      <c r="Q637" s="4"/>
      <c r="R637" s="4"/>
      <c r="S637" s="4"/>
      <c r="T637" s="4"/>
      <c r="U637" s="4"/>
      <c r="V637" s="4"/>
      <c r="W637" s="4">
        <v>0</v>
      </c>
      <c r="X637" s="4">
        <v>1</v>
      </c>
      <c r="Y637" s="4">
        <v>0</v>
      </c>
      <c r="Z637" s="4"/>
      <c r="AA637" s="4"/>
      <c r="AB637" s="4"/>
    </row>
    <row r="638" spans="1:28" x14ac:dyDescent="0.2">
      <c r="A638" s="4">
        <v>50</v>
      </c>
      <c r="B638" s="4">
        <v>0</v>
      </c>
      <c r="C638" s="4">
        <v>0</v>
      </c>
      <c r="D638" s="4">
        <v>1</v>
      </c>
      <c r="E638" s="4">
        <v>214</v>
      </c>
      <c r="F638" s="4">
        <f>ROUND(Source!AS621,O638)</f>
        <v>0</v>
      </c>
      <c r="G638" s="4" t="s">
        <v>94</v>
      </c>
      <c r="H638" s="4" t="s">
        <v>95</v>
      </c>
      <c r="I638" s="4"/>
      <c r="J638" s="4"/>
      <c r="K638" s="4">
        <v>214</v>
      </c>
      <c r="L638" s="4">
        <v>16</v>
      </c>
      <c r="M638" s="4">
        <v>3</v>
      </c>
      <c r="N638" s="4" t="s">
        <v>3</v>
      </c>
      <c r="O638" s="4">
        <v>2</v>
      </c>
      <c r="P638" s="4"/>
      <c r="Q638" s="4"/>
      <c r="R638" s="4"/>
      <c r="S638" s="4"/>
      <c r="T638" s="4"/>
      <c r="U638" s="4"/>
      <c r="V638" s="4"/>
      <c r="W638" s="4">
        <v>0</v>
      </c>
      <c r="X638" s="4">
        <v>1</v>
      </c>
      <c r="Y638" s="4">
        <v>0</v>
      </c>
      <c r="Z638" s="4"/>
      <c r="AA638" s="4"/>
      <c r="AB638" s="4"/>
    </row>
    <row r="639" spans="1:28" x14ac:dyDescent="0.2">
      <c r="A639" s="4">
        <v>50</v>
      </c>
      <c r="B639" s="4">
        <v>0</v>
      </c>
      <c r="C639" s="4">
        <v>0</v>
      </c>
      <c r="D639" s="4">
        <v>1</v>
      </c>
      <c r="E639" s="4">
        <v>215</v>
      </c>
      <c r="F639" s="4">
        <f>ROUND(Source!AT621,O639)</f>
        <v>0</v>
      </c>
      <c r="G639" s="4" t="s">
        <v>96</v>
      </c>
      <c r="H639" s="4" t="s">
        <v>97</v>
      </c>
      <c r="I639" s="4"/>
      <c r="J639" s="4"/>
      <c r="K639" s="4">
        <v>215</v>
      </c>
      <c r="L639" s="4">
        <v>17</v>
      </c>
      <c r="M639" s="4">
        <v>3</v>
      </c>
      <c r="N639" s="4" t="s">
        <v>3</v>
      </c>
      <c r="O639" s="4">
        <v>2</v>
      </c>
      <c r="P639" s="4"/>
      <c r="Q639" s="4"/>
      <c r="R639" s="4"/>
      <c r="S639" s="4"/>
      <c r="T639" s="4"/>
      <c r="U639" s="4"/>
      <c r="V639" s="4"/>
      <c r="W639" s="4">
        <v>0</v>
      </c>
      <c r="X639" s="4">
        <v>1</v>
      </c>
      <c r="Y639" s="4">
        <v>0</v>
      </c>
      <c r="Z639" s="4"/>
      <c r="AA639" s="4"/>
      <c r="AB639" s="4"/>
    </row>
    <row r="640" spans="1:28" x14ac:dyDescent="0.2">
      <c r="A640" s="4">
        <v>50</v>
      </c>
      <c r="B640" s="4">
        <v>0</v>
      </c>
      <c r="C640" s="4">
        <v>0</v>
      </c>
      <c r="D640" s="4">
        <v>1</v>
      </c>
      <c r="E640" s="4">
        <v>217</v>
      </c>
      <c r="F640" s="4">
        <f>ROUND(Source!AU621,O640)</f>
        <v>449015.84</v>
      </c>
      <c r="G640" s="4" t="s">
        <v>98</v>
      </c>
      <c r="H640" s="4" t="s">
        <v>99</v>
      </c>
      <c r="I640" s="4"/>
      <c r="J640" s="4"/>
      <c r="K640" s="4">
        <v>217</v>
      </c>
      <c r="L640" s="4">
        <v>18</v>
      </c>
      <c r="M640" s="4">
        <v>3</v>
      </c>
      <c r="N640" s="4" t="s">
        <v>3</v>
      </c>
      <c r="O640" s="4">
        <v>2</v>
      </c>
      <c r="P640" s="4"/>
      <c r="Q640" s="4"/>
      <c r="R640" s="4"/>
      <c r="S640" s="4"/>
      <c r="T640" s="4"/>
      <c r="U640" s="4"/>
      <c r="V640" s="4"/>
      <c r="W640" s="4">
        <v>449015.84</v>
      </c>
      <c r="X640" s="4">
        <v>1</v>
      </c>
      <c r="Y640" s="4">
        <v>449015.84</v>
      </c>
      <c r="Z640" s="4"/>
      <c r="AA640" s="4"/>
      <c r="AB640" s="4"/>
    </row>
    <row r="641" spans="1:206" x14ac:dyDescent="0.2">
      <c r="A641" s="4">
        <v>50</v>
      </c>
      <c r="B641" s="4">
        <v>0</v>
      </c>
      <c r="C641" s="4">
        <v>0</v>
      </c>
      <c r="D641" s="4">
        <v>1</v>
      </c>
      <c r="E641" s="4">
        <v>230</v>
      </c>
      <c r="F641" s="4">
        <f>ROUND(Source!BA621,O641)</f>
        <v>0</v>
      </c>
      <c r="G641" s="4" t="s">
        <v>100</v>
      </c>
      <c r="H641" s="4" t="s">
        <v>101</v>
      </c>
      <c r="I641" s="4"/>
      <c r="J641" s="4"/>
      <c r="K641" s="4">
        <v>230</v>
      </c>
      <c r="L641" s="4">
        <v>19</v>
      </c>
      <c r="M641" s="4">
        <v>3</v>
      </c>
      <c r="N641" s="4" t="s">
        <v>3</v>
      </c>
      <c r="O641" s="4">
        <v>2</v>
      </c>
      <c r="P641" s="4"/>
      <c r="Q641" s="4"/>
      <c r="R641" s="4"/>
      <c r="S641" s="4"/>
      <c r="T641" s="4"/>
      <c r="U641" s="4"/>
      <c r="V641" s="4"/>
      <c r="W641" s="4">
        <v>0</v>
      </c>
      <c r="X641" s="4">
        <v>1</v>
      </c>
      <c r="Y641" s="4">
        <v>0</v>
      </c>
      <c r="Z641" s="4"/>
      <c r="AA641" s="4"/>
      <c r="AB641" s="4"/>
    </row>
    <row r="642" spans="1:206" x14ac:dyDescent="0.2">
      <c r="A642" s="4">
        <v>50</v>
      </c>
      <c r="B642" s="4">
        <v>0</v>
      </c>
      <c r="C642" s="4">
        <v>0</v>
      </c>
      <c r="D642" s="4">
        <v>1</v>
      </c>
      <c r="E642" s="4">
        <v>206</v>
      </c>
      <c r="F642" s="4">
        <f>ROUND(Source!T621,O642)</f>
        <v>0</v>
      </c>
      <c r="G642" s="4" t="s">
        <v>102</v>
      </c>
      <c r="H642" s="4" t="s">
        <v>103</v>
      </c>
      <c r="I642" s="4"/>
      <c r="J642" s="4"/>
      <c r="K642" s="4">
        <v>206</v>
      </c>
      <c r="L642" s="4">
        <v>20</v>
      </c>
      <c r="M642" s="4">
        <v>3</v>
      </c>
      <c r="N642" s="4" t="s">
        <v>3</v>
      </c>
      <c r="O642" s="4">
        <v>2</v>
      </c>
      <c r="P642" s="4"/>
      <c r="Q642" s="4"/>
      <c r="R642" s="4"/>
      <c r="S642" s="4"/>
      <c r="T642" s="4"/>
      <c r="U642" s="4"/>
      <c r="V642" s="4"/>
      <c r="W642" s="4">
        <v>0</v>
      </c>
      <c r="X642" s="4">
        <v>1</v>
      </c>
      <c r="Y642" s="4">
        <v>0</v>
      </c>
      <c r="Z642" s="4"/>
      <c r="AA642" s="4"/>
      <c r="AB642" s="4"/>
    </row>
    <row r="643" spans="1:206" x14ac:dyDescent="0.2">
      <c r="A643" s="4">
        <v>50</v>
      </c>
      <c r="B643" s="4">
        <v>0</v>
      </c>
      <c r="C643" s="4">
        <v>0</v>
      </c>
      <c r="D643" s="4">
        <v>1</v>
      </c>
      <c r="E643" s="4">
        <v>207</v>
      </c>
      <c r="F643" s="4">
        <f>Source!U621</f>
        <v>393.97999999999996</v>
      </c>
      <c r="G643" s="4" t="s">
        <v>104</v>
      </c>
      <c r="H643" s="4" t="s">
        <v>105</v>
      </c>
      <c r="I643" s="4"/>
      <c r="J643" s="4"/>
      <c r="K643" s="4">
        <v>207</v>
      </c>
      <c r="L643" s="4">
        <v>21</v>
      </c>
      <c r="M643" s="4">
        <v>3</v>
      </c>
      <c r="N643" s="4" t="s">
        <v>3</v>
      </c>
      <c r="O643" s="4">
        <v>-1</v>
      </c>
      <c r="P643" s="4"/>
      <c r="Q643" s="4"/>
      <c r="R643" s="4"/>
      <c r="S643" s="4"/>
      <c r="T643" s="4"/>
      <c r="U643" s="4"/>
      <c r="V643" s="4"/>
      <c r="W643" s="4">
        <v>393.97999999999996</v>
      </c>
      <c r="X643" s="4">
        <v>1</v>
      </c>
      <c r="Y643" s="4">
        <v>393.97999999999996</v>
      </c>
      <c r="Z643" s="4"/>
      <c r="AA643" s="4"/>
      <c r="AB643" s="4"/>
    </row>
    <row r="644" spans="1:206" x14ac:dyDescent="0.2">
      <c r="A644" s="4">
        <v>50</v>
      </c>
      <c r="B644" s="4">
        <v>0</v>
      </c>
      <c r="C644" s="4">
        <v>0</v>
      </c>
      <c r="D644" s="4">
        <v>1</v>
      </c>
      <c r="E644" s="4">
        <v>208</v>
      </c>
      <c r="F644" s="4">
        <f>Source!V621</f>
        <v>0</v>
      </c>
      <c r="G644" s="4" t="s">
        <v>106</v>
      </c>
      <c r="H644" s="4" t="s">
        <v>107</v>
      </c>
      <c r="I644" s="4"/>
      <c r="J644" s="4"/>
      <c r="K644" s="4">
        <v>208</v>
      </c>
      <c r="L644" s="4">
        <v>22</v>
      </c>
      <c r="M644" s="4">
        <v>3</v>
      </c>
      <c r="N644" s="4" t="s">
        <v>3</v>
      </c>
      <c r="O644" s="4">
        <v>-1</v>
      </c>
      <c r="P644" s="4"/>
      <c r="Q644" s="4"/>
      <c r="R644" s="4"/>
      <c r="S644" s="4"/>
      <c r="T644" s="4"/>
      <c r="U644" s="4"/>
      <c r="V644" s="4"/>
      <c r="W644" s="4">
        <v>0</v>
      </c>
      <c r="X644" s="4">
        <v>1</v>
      </c>
      <c r="Y644" s="4">
        <v>0</v>
      </c>
      <c r="Z644" s="4"/>
      <c r="AA644" s="4"/>
      <c r="AB644" s="4"/>
    </row>
    <row r="645" spans="1:206" x14ac:dyDescent="0.2">
      <c r="A645" s="4">
        <v>50</v>
      </c>
      <c r="B645" s="4">
        <v>0</v>
      </c>
      <c r="C645" s="4">
        <v>0</v>
      </c>
      <c r="D645" s="4">
        <v>1</v>
      </c>
      <c r="E645" s="4">
        <v>209</v>
      </c>
      <c r="F645" s="4">
        <f>ROUND(Source!W621,O645)</f>
        <v>0</v>
      </c>
      <c r="G645" s="4" t="s">
        <v>108</v>
      </c>
      <c r="H645" s="4" t="s">
        <v>109</v>
      </c>
      <c r="I645" s="4"/>
      <c r="J645" s="4"/>
      <c r="K645" s="4">
        <v>209</v>
      </c>
      <c r="L645" s="4">
        <v>23</v>
      </c>
      <c r="M645" s="4">
        <v>3</v>
      </c>
      <c r="N645" s="4" t="s">
        <v>3</v>
      </c>
      <c r="O645" s="4">
        <v>2</v>
      </c>
      <c r="P645" s="4"/>
      <c r="Q645" s="4"/>
      <c r="R645" s="4"/>
      <c r="S645" s="4"/>
      <c r="T645" s="4"/>
      <c r="U645" s="4"/>
      <c r="V645" s="4"/>
      <c r="W645" s="4">
        <v>0</v>
      </c>
      <c r="X645" s="4">
        <v>1</v>
      </c>
      <c r="Y645" s="4">
        <v>0</v>
      </c>
      <c r="Z645" s="4"/>
      <c r="AA645" s="4"/>
      <c r="AB645" s="4"/>
    </row>
    <row r="646" spans="1:206" x14ac:dyDescent="0.2">
      <c r="A646" s="4">
        <v>50</v>
      </c>
      <c r="B646" s="4">
        <v>0</v>
      </c>
      <c r="C646" s="4">
        <v>0</v>
      </c>
      <c r="D646" s="4">
        <v>1</v>
      </c>
      <c r="E646" s="4">
        <v>233</v>
      </c>
      <c r="F646" s="4">
        <f>ROUND(Source!BD621,O646)</f>
        <v>0</v>
      </c>
      <c r="G646" s="4" t="s">
        <v>110</v>
      </c>
      <c r="H646" s="4" t="s">
        <v>111</v>
      </c>
      <c r="I646" s="4"/>
      <c r="J646" s="4"/>
      <c r="K646" s="4">
        <v>233</v>
      </c>
      <c r="L646" s="4">
        <v>24</v>
      </c>
      <c r="M646" s="4">
        <v>3</v>
      </c>
      <c r="N646" s="4" t="s">
        <v>3</v>
      </c>
      <c r="O646" s="4">
        <v>2</v>
      </c>
      <c r="P646" s="4"/>
      <c r="Q646" s="4"/>
      <c r="R646" s="4"/>
      <c r="S646" s="4"/>
      <c r="T646" s="4"/>
      <c r="U646" s="4"/>
      <c r="V646" s="4"/>
      <c r="W646" s="4">
        <v>0</v>
      </c>
      <c r="X646" s="4">
        <v>1</v>
      </c>
      <c r="Y646" s="4">
        <v>0</v>
      </c>
      <c r="Z646" s="4"/>
      <c r="AA646" s="4"/>
      <c r="AB646" s="4"/>
    </row>
    <row r="647" spans="1:206" x14ac:dyDescent="0.2">
      <c r="A647" s="4">
        <v>50</v>
      </c>
      <c r="B647" s="4">
        <v>0</v>
      </c>
      <c r="C647" s="4">
        <v>0</v>
      </c>
      <c r="D647" s="4">
        <v>1</v>
      </c>
      <c r="E647" s="4">
        <v>210</v>
      </c>
      <c r="F647" s="4">
        <f>ROUND(Source!X621,O647)</f>
        <v>173020.3</v>
      </c>
      <c r="G647" s="4" t="s">
        <v>112</v>
      </c>
      <c r="H647" s="4" t="s">
        <v>113</v>
      </c>
      <c r="I647" s="4"/>
      <c r="J647" s="4"/>
      <c r="K647" s="4">
        <v>210</v>
      </c>
      <c r="L647" s="4">
        <v>25</v>
      </c>
      <c r="M647" s="4">
        <v>3</v>
      </c>
      <c r="N647" s="4" t="s">
        <v>3</v>
      </c>
      <c r="O647" s="4">
        <v>2</v>
      </c>
      <c r="P647" s="4"/>
      <c r="Q647" s="4"/>
      <c r="R647" s="4"/>
      <c r="S647" s="4"/>
      <c r="T647" s="4"/>
      <c r="U647" s="4"/>
      <c r="V647" s="4"/>
      <c r="W647" s="4">
        <v>173020.3</v>
      </c>
      <c r="X647" s="4">
        <v>1</v>
      </c>
      <c r="Y647" s="4">
        <v>173020.3</v>
      </c>
      <c r="Z647" s="4"/>
      <c r="AA647" s="4"/>
      <c r="AB647" s="4"/>
    </row>
    <row r="648" spans="1:206" x14ac:dyDescent="0.2">
      <c r="A648" s="4">
        <v>50</v>
      </c>
      <c r="B648" s="4">
        <v>0</v>
      </c>
      <c r="C648" s="4">
        <v>0</v>
      </c>
      <c r="D648" s="4">
        <v>1</v>
      </c>
      <c r="E648" s="4">
        <v>211</v>
      </c>
      <c r="F648" s="4">
        <f>ROUND(Source!Y621,O648)</f>
        <v>24717.18</v>
      </c>
      <c r="G648" s="4" t="s">
        <v>114</v>
      </c>
      <c r="H648" s="4" t="s">
        <v>115</v>
      </c>
      <c r="I648" s="4"/>
      <c r="J648" s="4"/>
      <c r="K648" s="4">
        <v>211</v>
      </c>
      <c r="L648" s="4">
        <v>26</v>
      </c>
      <c r="M648" s="4">
        <v>3</v>
      </c>
      <c r="N648" s="4" t="s">
        <v>3</v>
      </c>
      <c r="O648" s="4">
        <v>2</v>
      </c>
      <c r="P648" s="4"/>
      <c r="Q648" s="4"/>
      <c r="R648" s="4"/>
      <c r="S648" s="4"/>
      <c r="T648" s="4"/>
      <c r="U648" s="4"/>
      <c r="V648" s="4"/>
      <c r="W648" s="4">
        <v>24717.18</v>
      </c>
      <c r="X648" s="4">
        <v>1</v>
      </c>
      <c r="Y648" s="4">
        <v>24717.18</v>
      </c>
      <c r="Z648" s="4"/>
      <c r="AA648" s="4"/>
      <c r="AB648" s="4"/>
    </row>
    <row r="649" spans="1:206" x14ac:dyDescent="0.2">
      <c r="A649" s="4">
        <v>50</v>
      </c>
      <c r="B649" s="4">
        <v>0</v>
      </c>
      <c r="C649" s="4">
        <v>0</v>
      </c>
      <c r="D649" s="4">
        <v>1</v>
      </c>
      <c r="E649" s="4">
        <v>224</v>
      </c>
      <c r="F649" s="4">
        <f>ROUND(Source!AR621,O649)</f>
        <v>449015.84</v>
      </c>
      <c r="G649" s="4" t="s">
        <v>116</v>
      </c>
      <c r="H649" s="4" t="s">
        <v>117</v>
      </c>
      <c r="I649" s="4"/>
      <c r="J649" s="4"/>
      <c r="K649" s="4">
        <v>224</v>
      </c>
      <c r="L649" s="4">
        <v>27</v>
      </c>
      <c r="M649" s="4">
        <v>3</v>
      </c>
      <c r="N649" s="4" t="s">
        <v>3</v>
      </c>
      <c r="O649" s="4">
        <v>2</v>
      </c>
      <c r="P649" s="4"/>
      <c r="Q649" s="4"/>
      <c r="R649" s="4"/>
      <c r="S649" s="4"/>
      <c r="T649" s="4"/>
      <c r="U649" s="4"/>
      <c r="V649" s="4"/>
      <c r="W649" s="4">
        <v>449015.84</v>
      </c>
      <c r="X649" s="4">
        <v>1</v>
      </c>
      <c r="Y649" s="4">
        <v>449015.84</v>
      </c>
      <c r="Z649" s="4"/>
      <c r="AA649" s="4"/>
      <c r="AB649" s="4"/>
    </row>
    <row r="651" spans="1:206" x14ac:dyDescent="0.2">
      <c r="A651" s="2">
        <v>51</v>
      </c>
      <c r="B651" s="2">
        <f>B489</f>
        <v>1</v>
      </c>
      <c r="C651" s="2">
        <f>A489</f>
        <v>4</v>
      </c>
      <c r="D651" s="2">
        <f>ROW(A489)</f>
        <v>489</v>
      </c>
      <c r="E651" s="2"/>
      <c r="F651" s="2" t="str">
        <f>IF(F489&lt;&gt;"",F489,"")</f>
        <v>Новый раздел</v>
      </c>
      <c r="G651" s="2" t="str">
        <f>IF(G489&lt;&gt;"",G489,"")</f>
        <v>Системы электроснабжения</v>
      </c>
      <c r="H651" s="2">
        <v>0</v>
      </c>
      <c r="I651" s="2"/>
      <c r="J651" s="2"/>
      <c r="K651" s="2"/>
      <c r="L651" s="2"/>
      <c r="M651" s="2"/>
      <c r="N651" s="2"/>
      <c r="O651" s="2">
        <f t="shared" ref="O651:T651" si="459">ROUND(O531+O621+AB651,2)</f>
        <v>996952.64</v>
      </c>
      <c r="P651" s="2">
        <f t="shared" si="459"/>
        <v>13222.52</v>
      </c>
      <c r="Q651" s="2">
        <f t="shared" si="459"/>
        <v>3366.06</v>
      </c>
      <c r="R651" s="2">
        <f t="shared" si="459"/>
        <v>2133.29</v>
      </c>
      <c r="S651" s="2">
        <f t="shared" si="459"/>
        <v>980364.06</v>
      </c>
      <c r="T651" s="2">
        <f t="shared" si="459"/>
        <v>0</v>
      </c>
      <c r="U651" s="2">
        <f>U531+U621+AH651</f>
        <v>1600.62</v>
      </c>
      <c r="V651" s="2">
        <f>V531+V621+AI651</f>
        <v>0</v>
      </c>
      <c r="W651" s="2">
        <f>ROUND(W531+W621+AJ651,2)</f>
        <v>0</v>
      </c>
      <c r="X651" s="2">
        <f>ROUND(X531+X621+AK651,2)</f>
        <v>686254.81</v>
      </c>
      <c r="Y651" s="2">
        <f>ROUND(Y531+Y621+AL651,2)</f>
        <v>98036.38</v>
      </c>
      <c r="Z651" s="2"/>
      <c r="AA651" s="2"/>
      <c r="AB651" s="2"/>
      <c r="AC651" s="2"/>
      <c r="AD651" s="2"/>
      <c r="AE651" s="2"/>
      <c r="AF651" s="2"/>
      <c r="AG651" s="2"/>
      <c r="AH651" s="2"/>
      <c r="AI651" s="2"/>
      <c r="AJ651" s="2"/>
      <c r="AK651" s="2"/>
      <c r="AL651" s="2"/>
      <c r="AM651" s="2"/>
      <c r="AN651" s="2"/>
      <c r="AO651" s="2">
        <f t="shared" ref="AO651:BD651" si="460">ROUND(AO531+AO621+BX651,2)</f>
        <v>0</v>
      </c>
      <c r="AP651" s="2">
        <f t="shared" si="460"/>
        <v>0</v>
      </c>
      <c r="AQ651" s="2">
        <f t="shared" si="460"/>
        <v>0</v>
      </c>
      <c r="AR651" s="2">
        <f t="shared" si="460"/>
        <v>1783547.79</v>
      </c>
      <c r="AS651" s="2">
        <f t="shared" si="460"/>
        <v>0</v>
      </c>
      <c r="AT651" s="2">
        <f t="shared" si="460"/>
        <v>0</v>
      </c>
      <c r="AU651" s="2">
        <f t="shared" si="460"/>
        <v>1783547.79</v>
      </c>
      <c r="AV651" s="2">
        <f t="shared" si="460"/>
        <v>13222.52</v>
      </c>
      <c r="AW651" s="2">
        <f t="shared" si="460"/>
        <v>13222.52</v>
      </c>
      <c r="AX651" s="2">
        <f t="shared" si="460"/>
        <v>0</v>
      </c>
      <c r="AY651" s="2">
        <f t="shared" si="460"/>
        <v>13222.52</v>
      </c>
      <c r="AZ651" s="2">
        <f t="shared" si="460"/>
        <v>0</v>
      </c>
      <c r="BA651" s="2">
        <f t="shared" si="460"/>
        <v>0</v>
      </c>
      <c r="BB651" s="2">
        <f t="shared" si="460"/>
        <v>0</v>
      </c>
      <c r="BC651" s="2">
        <f t="shared" si="460"/>
        <v>0</v>
      </c>
      <c r="BD651" s="2">
        <f t="shared" si="460"/>
        <v>0</v>
      </c>
      <c r="BE651" s="2"/>
      <c r="BF651" s="2"/>
      <c r="BG651" s="2"/>
      <c r="BH651" s="2"/>
      <c r="BI651" s="2"/>
      <c r="BJ651" s="2"/>
      <c r="BK651" s="2"/>
      <c r="BL651" s="2"/>
      <c r="BM651" s="2"/>
      <c r="BN651" s="2"/>
      <c r="BO651" s="2"/>
      <c r="BP651" s="2"/>
      <c r="BQ651" s="2"/>
      <c r="BR651" s="2"/>
      <c r="BS651" s="2"/>
      <c r="BT651" s="2"/>
      <c r="BU651" s="2"/>
      <c r="BV651" s="2"/>
      <c r="BW651" s="2"/>
      <c r="BX651" s="2"/>
      <c r="BY651" s="2"/>
      <c r="BZ651" s="2"/>
      <c r="CA651" s="2"/>
      <c r="CB651" s="2"/>
      <c r="CC651" s="2"/>
      <c r="CD651" s="2"/>
      <c r="CE651" s="2"/>
      <c r="CF651" s="2"/>
      <c r="CG651" s="2"/>
      <c r="CH651" s="2"/>
      <c r="CI651" s="2"/>
      <c r="CJ651" s="2"/>
      <c r="CK651" s="2"/>
      <c r="CL651" s="2"/>
      <c r="CM651" s="2"/>
      <c r="CN651" s="2"/>
      <c r="CO651" s="2"/>
      <c r="CP651" s="2"/>
      <c r="CQ651" s="2"/>
      <c r="CR651" s="2"/>
      <c r="CS651" s="2"/>
      <c r="CT651" s="2"/>
      <c r="CU651" s="2"/>
      <c r="CV651" s="2"/>
      <c r="CW651" s="2"/>
      <c r="CX651" s="2"/>
      <c r="CY651" s="2"/>
      <c r="CZ651" s="2"/>
      <c r="DA651" s="2"/>
      <c r="DB651" s="2"/>
      <c r="DC651" s="2"/>
      <c r="DD651" s="2"/>
      <c r="DE651" s="2"/>
      <c r="DF651" s="2"/>
      <c r="DG651" s="3"/>
      <c r="DH651" s="3"/>
      <c r="DI651" s="3"/>
      <c r="DJ651" s="3"/>
      <c r="DK651" s="3"/>
      <c r="DL651" s="3"/>
      <c r="DM651" s="3"/>
      <c r="DN651" s="3"/>
      <c r="DO651" s="3"/>
      <c r="DP651" s="3"/>
      <c r="DQ651" s="3"/>
      <c r="DR651" s="3"/>
      <c r="DS651" s="3"/>
      <c r="DT651" s="3"/>
      <c r="DU651" s="3"/>
      <c r="DV651" s="3"/>
      <c r="DW651" s="3"/>
      <c r="DX651" s="3"/>
      <c r="DY651" s="3"/>
      <c r="DZ651" s="3"/>
      <c r="EA651" s="3"/>
      <c r="EB651" s="3"/>
      <c r="EC651" s="3"/>
      <c r="ED651" s="3"/>
      <c r="EE651" s="3"/>
      <c r="EF651" s="3"/>
      <c r="EG651" s="3"/>
      <c r="EH651" s="3"/>
      <c r="EI651" s="3"/>
      <c r="EJ651" s="3"/>
      <c r="EK651" s="3"/>
      <c r="EL651" s="3"/>
      <c r="EM651" s="3"/>
      <c r="EN651" s="3"/>
      <c r="EO651" s="3"/>
      <c r="EP651" s="3"/>
      <c r="EQ651" s="3"/>
      <c r="ER651" s="3"/>
      <c r="ES651" s="3"/>
      <c r="ET651" s="3"/>
      <c r="EU651" s="3"/>
      <c r="EV651" s="3"/>
      <c r="EW651" s="3"/>
      <c r="EX651" s="3"/>
      <c r="EY651" s="3"/>
      <c r="EZ651" s="3"/>
      <c r="FA651" s="3"/>
      <c r="FB651" s="3"/>
      <c r="FC651" s="3"/>
      <c r="FD651" s="3"/>
      <c r="FE651" s="3"/>
      <c r="FF651" s="3"/>
      <c r="FG651" s="3"/>
      <c r="FH651" s="3"/>
      <c r="FI651" s="3"/>
      <c r="FJ651" s="3"/>
      <c r="FK651" s="3"/>
      <c r="FL651" s="3"/>
      <c r="FM651" s="3"/>
      <c r="FN651" s="3"/>
      <c r="FO651" s="3"/>
      <c r="FP651" s="3"/>
      <c r="FQ651" s="3"/>
      <c r="FR651" s="3"/>
      <c r="FS651" s="3"/>
      <c r="FT651" s="3"/>
      <c r="FU651" s="3"/>
      <c r="FV651" s="3"/>
      <c r="FW651" s="3"/>
      <c r="FX651" s="3"/>
      <c r="FY651" s="3"/>
      <c r="FZ651" s="3"/>
      <c r="GA651" s="3"/>
      <c r="GB651" s="3"/>
      <c r="GC651" s="3"/>
      <c r="GD651" s="3"/>
      <c r="GE651" s="3"/>
      <c r="GF651" s="3"/>
      <c r="GG651" s="3"/>
      <c r="GH651" s="3"/>
      <c r="GI651" s="3"/>
      <c r="GJ651" s="3"/>
      <c r="GK651" s="3"/>
      <c r="GL651" s="3"/>
      <c r="GM651" s="3"/>
      <c r="GN651" s="3"/>
      <c r="GO651" s="3"/>
      <c r="GP651" s="3"/>
      <c r="GQ651" s="3"/>
      <c r="GR651" s="3"/>
      <c r="GS651" s="3"/>
      <c r="GT651" s="3"/>
      <c r="GU651" s="3"/>
      <c r="GV651" s="3"/>
      <c r="GW651" s="3"/>
      <c r="GX651" s="3">
        <v>0</v>
      </c>
    </row>
    <row r="653" spans="1:206" x14ac:dyDescent="0.2">
      <c r="A653" s="4">
        <v>50</v>
      </c>
      <c r="B653" s="4">
        <v>0</v>
      </c>
      <c r="C653" s="4">
        <v>0</v>
      </c>
      <c r="D653" s="4">
        <v>1</v>
      </c>
      <c r="E653" s="4">
        <v>201</v>
      </c>
      <c r="F653" s="4">
        <f>ROUND(Source!O651,O653)</f>
        <v>996952.64</v>
      </c>
      <c r="G653" s="4" t="s">
        <v>64</v>
      </c>
      <c r="H653" s="4" t="s">
        <v>65</v>
      </c>
      <c r="I653" s="4"/>
      <c r="J653" s="4"/>
      <c r="K653" s="4">
        <v>201</v>
      </c>
      <c r="L653" s="4">
        <v>1</v>
      </c>
      <c r="M653" s="4">
        <v>3</v>
      </c>
      <c r="N653" s="4" t="s">
        <v>3</v>
      </c>
      <c r="O653" s="4">
        <v>2</v>
      </c>
      <c r="P653" s="4"/>
      <c r="Q653" s="4"/>
      <c r="R653" s="4"/>
      <c r="S653" s="4"/>
      <c r="T653" s="4"/>
      <c r="U653" s="4"/>
      <c r="V653" s="4"/>
      <c r="W653" s="4">
        <v>996952.64</v>
      </c>
      <c r="X653" s="4">
        <v>1</v>
      </c>
      <c r="Y653" s="4">
        <v>996952.64</v>
      </c>
      <c r="Z653" s="4"/>
      <c r="AA653" s="4"/>
      <c r="AB653" s="4"/>
    </row>
    <row r="654" spans="1:206" x14ac:dyDescent="0.2">
      <c r="A654" s="4">
        <v>50</v>
      </c>
      <c r="B654" s="4">
        <v>0</v>
      </c>
      <c r="C654" s="4">
        <v>0</v>
      </c>
      <c r="D654" s="4">
        <v>1</v>
      </c>
      <c r="E654" s="4">
        <v>202</v>
      </c>
      <c r="F654" s="4">
        <f>ROUND(Source!P651,O654)</f>
        <v>13222.52</v>
      </c>
      <c r="G654" s="4" t="s">
        <v>66</v>
      </c>
      <c r="H654" s="4" t="s">
        <v>67</v>
      </c>
      <c r="I654" s="4"/>
      <c r="J654" s="4"/>
      <c r="K654" s="4">
        <v>202</v>
      </c>
      <c r="L654" s="4">
        <v>2</v>
      </c>
      <c r="M654" s="4">
        <v>3</v>
      </c>
      <c r="N654" s="4" t="s">
        <v>3</v>
      </c>
      <c r="O654" s="4">
        <v>2</v>
      </c>
      <c r="P654" s="4"/>
      <c r="Q654" s="4"/>
      <c r="R654" s="4"/>
      <c r="S654" s="4"/>
      <c r="T654" s="4"/>
      <c r="U654" s="4"/>
      <c r="V654" s="4"/>
      <c r="W654" s="4">
        <v>13222.52</v>
      </c>
      <c r="X654" s="4">
        <v>1</v>
      </c>
      <c r="Y654" s="4">
        <v>13222.52</v>
      </c>
      <c r="Z654" s="4"/>
      <c r="AA654" s="4"/>
      <c r="AB654" s="4"/>
    </row>
    <row r="655" spans="1:206" x14ac:dyDescent="0.2">
      <c r="A655" s="4">
        <v>50</v>
      </c>
      <c r="B655" s="4">
        <v>0</v>
      </c>
      <c r="C655" s="4">
        <v>0</v>
      </c>
      <c r="D655" s="4">
        <v>1</v>
      </c>
      <c r="E655" s="4">
        <v>222</v>
      </c>
      <c r="F655" s="4">
        <f>ROUND(Source!AO651,O655)</f>
        <v>0</v>
      </c>
      <c r="G655" s="4" t="s">
        <v>68</v>
      </c>
      <c r="H655" s="4" t="s">
        <v>69</v>
      </c>
      <c r="I655" s="4"/>
      <c r="J655" s="4"/>
      <c r="K655" s="4">
        <v>222</v>
      </c>
      <c r="L655" s="4">
        <v>3</v>
      </c>
      <c r="M655" s="4">
        <v>3</v>
      </c>
      <c r="N655" s="4" t="s">
        <v>3</v>
      </c>
      <c r="O655" s="4">
        <v>2</v>
      </c>
      <c r="P655" s="4"/>
      <c r="Q655" s="4"/>
      <c r="R655" s="4"/>
      <c r="S655" s="4"/>
      <c r="T655" s="4"/>
      <c r="U655" s="4"/>
      <c r="V655" s="4"/>
      <c r="W655" s="4">
        <v>0</v>
      </c>
      <c r="X655" s="4">
        <v>1</v>
      </c>
      <c r="Y655" s="4">
        <v>0</v>
      </c>
      <c r="Z655" s="4"/>
      <c r="AA655" s="4"/>
      <c r="AB655" s="4"/>
    </row>
    <row r="656" spans="1:206" x14ac:dyDescent="0.2">
      <c r="A656" s="4">
        <v>50</v>
      </c>
      <c r="B656" s="4">
        <v>0</v>
      </c>
      <c r="C656" s="4">
        <v>0</v>
      </c>
      <c r="D656" s="4">
        <v>1</v>
      </c>
      <c r="E656" s="4">
        <v>225</v>
      </c>
      <c r="F656" s="4">
        <f>ROUND(Source!AV651,O656)</f>
        <v>13222.52</v>
      </c>
      <c r="G656" s="4" t="s">
        <v>70</v>
      </c>
      <c r="H656" s="4" t="s">
        <v>71</v>
      </c>
      <c r="I656" s="4"/>
      <c r="J656" s="4"/>
      <c r="K656" s="4">
        <v>225</v>
      </c>
      <c r="L656" s="4">
        <v>4</v>
      </c>
      <c r="M656" s="4">
        <v>3</v>
      </c>
      <c r="N656" s="4" t="s">
        <v>3</v>
      </c>
      <c r="O656" s="4">
        <v>2</v>
      </c>
      <c r="P656" s="4"/>
      <c r="Q656" s="4"/>
      <c r="R656" s="4"/>
      <c r="S656" s="4"/>
      <c r="T656" s="4"/>
      <c r="U656" s="4"/>
      <c r="V656" s="4"/>
      <c r="W656" s="4">
        <v>13222.52</v>
      </c>
      <c r="X656" s="4">
        <v>1</v>
      </c>
      <c r="Y656" s="4">
        <v>13222.52</v>
      </c>
      <c r="Z656" s="4"/>
      <c r="AA656" s="4"/>
      <c r="AB656" s="4"/>
    </row>
    <row r="657" spans="1:28" x14ac:dyDescent="0.2">
      <c r="A657" s="4">
        <v>50</v>
      </c>
      <c r="B657" s="4">
        <v>0</v>
      </c>
      <c r="C657" s="4">
        <v>0</v>
      </c>
      <c r="D657" s="4">
        <v>1</v>
      </c>
      <c r="E657" s="4">
        <v>226</v>
      </c>
      <c r="F657" s="4">
        <f>ROUND(Source!AW651,O657)</f>
        <v>13222.52</v>
      </c>
      <c r="G657" s="4" t="s">
        <v>72</v>
      </c>
      <c r="H657" s="4" t="s">
        <v>73</v>
      </c>
      <c r="I657" s="4"/>
      <c r="J657" s="4"/>
      <c r="K657" s="4">
        <v>226</v>
      </c>
      <c r="L657" s="4">
        <v>5</v>
      </c>
      <c r="M657" s="4">
        <v>3</v>
      </c>
      <c r="N657" s="4" t="s">
        <v>3</v>
      </c>
      <c r="O657" s="4">
        <v>2</v>
      </c>
      <c r="P657" s="4"/>
      <c r="Q657" s="4"/>
      <c r="R657" s="4"/>
      <c r="S657" s="4"/>
      <c r="T657" s="4"/>
      <c r="U657" s="4"/>
      <c r="V657" s="4"/>
      <c r="W657" s="4">
        <v>13222.52</v>
      </c>
      <c r="X657" s="4">
        <v>1</v>
      </c>
      <c r="Y657" s="4">
        <v>13222.52</v>
      </c>
      <c r="Z657" s="4"/>
      <c r="AA657" s="4"/>
      <c r="AB657" s="4"/>
    </row>
    <row r="658" spans="1:28" x14ac:dyDescent="0.2">
      <c r="A658" s="4">
        <v>50</v>
      </c>
      <c r="B658" s="4">
        <v>0</v>
      </c>
      <c r="C658" s="4">
        <v>0</v>
      </c>
      <c r="D658" s="4">
        <v>1</v>
      </c>
      <c r="E658" s="4">
        <v>227</v>
      </c>
      <c r="F658" s="4">
        <f>ROUND(Source!AX651,O658)</f>
        <v>0</v>
      </c>
      <c r="G658" s="4" t="s">
        <v>74</v>
      </c>
      <c r="H658" s="4" t="s">
        <v>75</v>
      </c>
      <c r="I658" s="4"/>
      <c r="J658" s="4"/>
      <c r="K658" s="4">
        <v>227</v>
      </c>
      <c r="L658" s="4">
        <v>6</v>
      </c>
      <c r="M658" s="4">
        <v>3</v>
      </c>
      <c r="N658" s="4" t="s">
        <v>3</v>
      </c>
      <c r="O658" s="4">
        <v>2</v>
      </c>
      <c r="P658" s="4"/>
      <c r="Q658" s="4"/>
      <c r="R658" s="4"/>
      <c r="S658" s="4"/>
      <c r="T658" s="4"/>
      <c r="U658" s="4"/>
      <c r="V658" s="4"/>
      <c r="W658" s="4">
        <v>0</v>
      </c>
      <c r="X658" s="4">
        <v>1</v>
      </c>
      <c r="Y658" s="4">
        <v>0</v>
      </c>
      <c r="Z658" s="4"/>
      <c r="AA658" s="4"/>
      <c r="AB658" s="4"/>
    </row>
    <row r="659" spans="1:28" x14ac:dyDescent="0.2">
      <c r="A659" s="4">
        <v>50</v>
      </c>
      <c r="B659" s="4">
        <v>0</v>
      </c>
      <c r="C659" s="4">
        <v>0</v>
      </c>
      <c r="D659" s="4">
        <v>1</v>
      </c>
      <c r="E659" s="4">
        <v>228</v>
      </c>
      <c r="F659" s="4">
        <f>ROUND(Source!AY651,O659)</f>
        <v>13222.52</v>
      </c>
      <c r="G659" s="4" t="s">
        <v>76</v>
      </c>
      <c r="H659" s="4" t="s">
        <v>77</v>
      </c>
      <c r="I659" s="4"/>
      <c r="J659" s="4"/>
      <c r="K659" s="4">
        <v>228</v>
      </c>
      <c r="L659" s="4">
        <v>7</v>
      </c>
      <c r="M659" s="4">
        <v>3</v>
      </c>
      <c r="N659" s="4" t="s">
        <v>3</v>
      </c>
      <c r="O659" s="4">
        <v>2</v>
      </c>
      <c r="P659" s="4"/>
      <c r="Q659" s="4"/>
      <c r="R659" s="4"/>
      <c r="S659" s="4"/>
      <c r="T659" s="4"/>
      <c r="U659" s="4"/>
      <c r="V659" s="4"/>
      <c r="W659" s="4">
        <v>13222.52</v>
      </c>
      <c r="X659" s="4">
        <v>1</v>
      </c>
      <c r="Y659" s="4">
        <v>13222.52</v>
      </c>
      <c r="Z659" s="4"/>
      <c r="AA659" s="4"/>
      <c r="AB659" s="4"/>
    </row>
    <row r="660" spans="1:28" x14ac:dyDescent="0.2">
      <c r="A660" s="4">
        <v>50</v>
      </c>
      <c r="B660" s="4">
        <v>0</v>
      </c>
      <c r="C660" s="4">
        <v>0</v>
      </c>
      <c r="D660" s="4">
        <v>1</v>
      </c>
      <c r="E660" s="4">
        <v>216</v>
      </c>
      <c r="F660" s="4">
        <f>ROUND(Source!AP651,O660)</f>
        <v>0</v>
      </c>
      <c r="G660" s="4" t="s">
        <v>78</v>
      </c>
      <c r="H660" s="4" t="s">
        <v>79</v>
      </c>
      <c r="I660" s="4"/>
      <c r="J660" s="4"/>
      <c r="K660" s="4">
        <v>216</v>
      </c>
      <c r="L660" s="4">
        <v>8</v>
      </c>
      <c r="M660" s="4">
        <v>3</v>
      </c>
      <c r="N660" s="4" t="s">
        <v>3</v>
      </c>
      <c r="O660" s="4">
        <v>2</v>
      </c>
      <c r="P660" s="4"/>
      <c r="Q660" s="4"/>
      <c r="R660" s="4"/>
      <c r="S660" s="4"/>
      <c r="T660" s="4"/>
      <c r="U660" s="4"/>
      <c r="V660" s="4"/>
      <c r="W660" s="4">
        <v>0</v>
      </c>
      <c r="X660" s="4">
        <v>1</v>
      </c>
      <c r="Y660" s="4">
        <v>0</v>
      </c>
      <c r="Z660" s="4"/>
      <c r="AA660" s="4"/>
      <c r="AB660" s="4"/>
    </row>
    <row r="661" spans="1:28" x14ac:dyDescent="0.2">
      <c r="A661" s="4">
        <v>50</v>
      </c>
      <c r="B661" s="4">
        <v>0</v>
      </c>
      <c r="C661" s="4">
        <v>0</v>
      </c>
      <c r="D661" s="4">
        <v>1</v>
      </c>
      <c r="E661" s="4">
        <v>223</v>
      </c>
      <c r="F661" s="4">
        <f>ROUND(Source!AQ651,O661)</f>
        <v>0</v>
      </c>
      <c r="G661" s="4" t="s">
        <v>80</v>
      </c>
      <c r="H661" s="4" t="s">
        <v>81</v>
      </c>
      <c r="I661" s="4"/>
      <c r="J661" s="4"/>
      <c r="K661" s="4">
        <v>223</v>
      </c>
      <c r="L661" s="4">
        <v>9</v>
      </c>
      <c r="M661" s="4">
        <v>3</v>
      </c>
      <c r="N661" s="4" t="s">
        <v>3</v>
      </c>
      <c r="O661" s="4">
        <v>2</v>
      </c>
      <c r="P661" s="4"/>
      <c r="Q661" s="4"/>
      <c r="R661" s="4"/>
      <c r="S661" s="4"/>
      <c r="T661" s="4"/>
      <c r="U661" s="4"/>
      <c r="V661" s="4"/>
      <c r="W661" s="4">
        <v>0</v>
      </c>
      <c r="X661" s="4">
        <v>1</v>
      </c>
      <c r="Y661" s="4">
        <v>0</v>
      </c>
      <c r="Z661" s="4"/>
      <c r="AA661" s="4"/>
      <c r="AB661" s="4"/>
    </row>
    <row r="662" spans="1:28" x14ac:dyDescent="0.2">
      <c r="A662" s="4">
        <v>50</v>
      </c>
      <c r="B662" s="4">
        <v>0</v>
      </c>
      <c r="C662" s="4">
        <v>0</v>
      </c>
      <c r="D662" s="4">
        <v>1</v>
      </c>
      <c r="E662" s="4">
        <v>229</v>
      </c>
      <c r="F662" s="4">
        <f>ROUND(Source!AZ651,O662)</f>
        <v>0</v>
      </c>
      <c r="G662" s="4" t="s">
        <v>82</v>
      </c>
      <c r="H662" s="4" t="s">
        <v>83</v>
      </c>
      <c r="I662" s="4"/>
      <c r="J662" s="4"/>
      <c r="K662" s="4">
        <v>229</v>
      </c>
      <c r="L662" s="4">
        <v>10</v>
      </c>
      <c r="M662" s="4">
        <v>3</v>
      </c>
      <c r="N662" s="4" t="s">
        <v>3</v>
      </c>
      <c r="O662" s="4">
        <v>2</v>
      </c>
      <c r="P662" s="4"/>
      <c r="Q662" s="4"/>
      <c r="R662" s="4"/>
      <c r="S662" s="4"/>
      <c r="T662" s="4"/>
      <c r="U662" s="4"/>
      <c r="V662" s="4"/>
      <c r="W662" s="4">
        <v>0</v>
      </c>
      <c r="X662" s="4">
        <v>1</v>
      </c>
      <c r="Y662" s="4">
        <v>0</v>
      </c>
      <c r="Z662" s="4"/>
      <c r="AA662" s="4"/>
      <c r="AB662" s="4"/>
    </row>
    <row r="663" spans="1:28" x14ac:dyDescent="0.2">
      <c r="A663" s="4">
        <v>50</v>
      </c>
      <c r="B663" s="4">
        <v>0</v>
      </c>
      <c r="C663" s="4">
        <v>0</v>
      </c>
      <c r="D663" s="4">
        <v>1</v>
      </c>
      <c r="E663" s="4">
        <v>203</v>
      </c>
      <c r="F663" s="4">
        <f>ROUND(Source!Q651,O663)</f>
        <v>3366.06</v>
      </c>
      <c r="G663" s="4" t="s">
        <v>84</v>
      </c>
      <c r="H663" s="4" t="s">
        <v>85</v>
      </c>
      <c r="I663" s="4"/>
      <c r="J663" s="4"/>
      <c r="K663" s="4">
        <v>203</v>
      </c>
      <c r="L663" s="4">
        <v>11</v>
      </c>
      <c r="M663" s="4">
        <v>3</v>
      </c>
      <c r="N663" s="4" t="s">
        <v>3</v>
      </c>
      <c r="O663" s="4">
        <v>2</v>
      </c>
      <c r="P663" s="4"/>
      <c r="Q663" s="4"/>
      <c r="R663" s="4"/>
      <c r="S663" s="4"/>
      <c r="T663" s="4"/>
      <c r="U663" s="4"/>
      <c r="V663" s="4"/>
      <c r="W663" s="4">
        <v>3366.06</v>
      </c>
      <c r="X663" s="4">
        <v>1</v>
      </c>
      <c r="Y663" s="4">
        <v>3366.06</v>
      </c>
      <c r="Z663" s="4"/>
      <c r="AA663" s="4"/>
      <c r="AB663" s="4"/>
    </row>
    <row r="664" spans="1:28" x14ac:dyDescent="0.2">
      <c r="A664" s="4">
        <v>50</v>
      </c>
      <c r="B664" s="4">
        <v>0</v>
      </c>
      <c r="C664" s="4">
        <v>0</v>
      </c>
      <c r="D664" s="4">
        <v>1</v>
      </c>
      <c r="E664" s="4">
        <v>231</v>
      </c>
      <c r="F664" s="4">
        <f>ROUND(Source!BB651,O664)</f>
        <v>0</v>
      </c>
      <c r="G664" s="4" t="s">
        <v>86</v>
      </c>
      <c r="H664" s="4" t="s">
        <v>87</v>
      </c>
      <c r="I664" s="4"/>
      <c r="J664" s="4"/>
      <c r="K664" s="4">
        <v>231</v>
      </c>
      <c r="L664" s="4">
        <v>12</v>
      </c>
      <c r="M664" s="4">
        <v>3</v>
      </c>
      <c r="N664" s="4" t="s">
        <v>3</v>
      </c>
      <c r="O664" s="4">
        <v>2</v>
      </c>
      <c r="P664" s="4"/>
      <c r="Q664" s="4"/>
      <c r="R664" s="4"/>
      <c r="S664" s="4"/>
      <c r="T664" s="4"/>
      <c r="U664" s="4"/>
      <c r="V664" s="4"/>
      <c r="W664" s="4">
        <v>0</v>
      </c>
      <c r="X664" s="4">
        <v>1</v>
      </c>
      <c r="Y664" s="4">
        <v>0</v>
      </c>
      <c r="Z664" s="4"/>
      <c r="AA664" s="4"/>
      <c r="AB664" s="4"/>
    </row>
    <row r="665" spans="1:28" x14ac:dyDescent="0.2">
      <c r="A665" s="4">
        <v>50</v>
      </c>
      <c r="B665" s="4">
        <v>0</v>
      </c>
      <c r="C665" s="4">
        <v>0</v>
      </c>
      <c r="D665" s="4">
        <v>1</v>
      </c>
      <c r="E665" s="4">
        <v>204</v>
      </c>
      <c r="F665" s="4">
        <f>ROUND(Source!R651,O665)</f>
        <v>2133.29</v>
      </c>
      <c r="G665" s="4" t="s">
        <v>88</v>
      </c>
      <c r="H665" s="4" t="s">
        <v>89</v>
      </c>
      <c r="I665" s="4"/>
      <c r="J665" s="4"/>
      <c r="K665" s="4">
        <v>204</v>
      </c>
      <c r="L665" s="4">
        <v>13</v>
      </c>
      <c r="M665" s="4">
        <v>3</v>
      </c>
      <c r="N665" s="4" t="s">
        <v>3</v>
      </c>
      <c r="O665" s="4">
        <v>2</v>
      </c>
      <c r="P665" s="4"/>
      <c r="Q665" s="4"/>
      <c r="R665" s="4"/>
      <c r="S665" s="4"/>
      <c r="T665" s="4"/>
      <c r="U665" s="4"/>
      <c r="V665" s="4"/>
      <c r="W665" s="4">
        <v>2133.29</v>
      </c>
      <c r="X665" s="4">
        <v>1</v>
      </c>
      <c r="Y665" s="4">
        <v>2133.29</v>
      </c>
      <c r="Z665" s="4"/>
      <c r="AA665" s="4"/>
      <c r="AB665" s="4"/>
    </row>
    <row r="666" spans="1:28" x14ac:dyDescent="0.2">
      <c r="A666" s="4">
        <v>50</v>
      </c>
      <c r="B666" s="4">
        <v>0</v>
      </c>
      <c r="C666" s="4">
        <v>0</v>
      </c>
      <c r="D666" s="4">
        <v>1</v>
      </c>
      <c r="E666" s="4">
        <v>205</v>
      </c>
      <c r="F666" s="4">
        <f>ROUND(Source!S651,O666)</f>
        <v>980364.06</v>
      </c>
      <c r="G666" s="4" t="s">
        <v>90</v>
      </c>
      <c r="H666" s="4" t="s">
        <v>91</v>
      </c>
      <c r="I666" s="4"/>
      <c r="J666" s="4"/>
      <c r="K666" s="4">
        <v>205</v>
      </c>
      <c r="L666" s="4">
        <v>14</v>
      </c>
      <c r="M666" s="4">
        <v>3</v>
      </c>
      <c r="N666" s="4" t="s">
        <v>3</v>
      </c>
      <c r="O666" s="4">
        <v>2</v>
      </c>
      <c r="P666" s="4"/>
      <c r="Q666" s="4"/>
      <c r="R666" s="4"/>
      <c r="S666" s="4"/>
      <c r="T666" s="4"/>
      <c r="U666" s="4"/>
      <c r="V666" s="4"/>
      <c r="W666" s="4">
        <v>980364.06</v>
      </c>
      <c r="X666" s="4">
        <v>1</v>
      </c>
      <c r="Y666" s="4">
        <v>980364.06</v>
      </c>
      <c r="Z666" s="4"/>
      <c r="AA666" s="4"/>
      <c r="AB666" s="4"/>
    </row>
    <row r="667" spans="1:28" x14ac:dyDescent="0.2">
      <c r="A667" s="4">
        <v>50</v>
      </c>
      <c r="B667" s="4">
        <v>0</v>
      </c>
      <c r="C667" s="4">
        <v>0</v>
      </c>
      <c r="D667" s="4">
        <v>1</v>
      </c>
      <c r="E667" s="4">
        <v>232</v>
      </c>
      <c r="F667" s="4">
        <f>ROUND(Source!BC651,O667)</f>
        <v>0</v>
      </c>
      <c r="G667" s="4" t="s">
        <v>92</v>
      </c>
      <c r="H667" s="4" t="s">
        <v>93</v>
      </c>
      <c r="I667" s="4"/>
      <c r="J667" s="4"/>
      <c r="K667" s="4">
        <v>232</v>
      </c>
      <c r="L667" s="4">
        <v>15</v>
      </c>
      <c r="M667" s="4">
        <v>3</v>
      </c>
      <c r="N667" s="4" t="s">
        <v>3</v>
      </c>
      <c r="O667" s="4">
        <v>2</v>
      </c>
      <c r="P667" s="4"/>
      <c r="Q667" s="4"/>
      <c r="R667" s="4"/>
      <c r="S667" s="4"/>
      <c r="T667" s="4"/>
      <c r="U667" s="4"/>
      <c r="V667" s="4"/>
      <c r="W667" s="4">
        <v>0</v>
      </c>
      <c r="X667" s="4">
        <v>1</v>
      </c>
      <c r="Y667" s="4">
        <v>0</v>
      </c>
      <c r="Z667" s="4"/>
      <c r="AA667" s="4"/>
      <c r="AB667" s="4"/>
    </row>
    <row r="668" spans="1:28" x14ac:dyDescent="0.2">
      <c r="A668" s="4">
        <v>50</v>
      </c>
      <c r="B668" s="4">
        <v>0</v>
      </c>
      <c r="C668" s="4">
        <v>0</v>
      </c>
      <c r="D668" s="4">
        <v>1</v>
      </c>
      <c r="E668" s="4">
        <v>214</v>
      </c>
      <c r="F668" s="4">
        <f>ROUND(Source!AS651,O668)</f>
        <v>0</v>
      </c>
      <c r="G668" s="4" t="s">
        <v>94</v>
      </c>
      <c r="H668" s="4" t="s">
        <v>95</v>
      </c>
      <c r="I668" s="4"/>
      <c r="J668" s="4"/>
      <c r="K668" s="4">
        <v>214</v>
      </c>
      <c r="L668" s="4">
        <v>16</v>
      </c>
      <c r="M668" s="4">
        <v>3</v>
      </c>
      <c r="N668" s="4" t="s">
        <v>3</v>
      </c>
      <c r="O668" s="4">
        <v>2</v>
      </c>
      <c r="P668" s="4"/>
      <c r="Q668" s="4"/>
      <c r="R668" s="4"/>
      <c r="S668" s="4"/>
      <c r="T668" s="4"/>
      <c r="U668" s="4"/>
      <c r="V668" s="4"/>
      <c r="W668" s="4">
        <v>0</v>
      </c>
      <c r="X668" s="4">
        <v>1</v>
      </c>
      <c r="Y668" s="4">
        <v>0</v>
      </c>
      <c r="Z668" s="4"/>
      <c r="AA668" s="4"/>
      <c r="AB668" s="4"/>
    </row>
    <row r="669" spans="1:28" x14ac:dyDescent="0.2">
      <c r="A669" s="4">
        <v>50</v>
      </c>
      <c r="B669" s="4">
        <v>0</v>
      </c>
      <c r="C669" s="4">
        <v>0</v>
      </c>
      <c r="D669" s="4">
        <v>1</v>
      </c>
      <c r="E669" s="4">
        <v>215</v>
      </c>
      <c r="F669" s="4">
        <f>ROUND(Source!AT651,O669)</f>
        <v>0</v>
      </c>
      <c r="G669" s="4" t="s">
        <v>96</v>
      </c>
      <c r="H669" s="4" t="s">
        <v>97</v>
      </c>
      <c r="I669" s="4"/>
      <c r="J669" s="4"/>
      <c r="K669" s="4">
        <v>215</v>
      </c>
      <c r="L669" s="4">
        <v>17</v>
      </c>
      <c r="M669" s="4">
        <v>3</v>
      </c>
      <c r="N669" s="4" t="s">
        <v>3</v>
      </c>
      <c r="O669" s="4">
        <v>2</v>
      </c>
      <c r="P669" s="4"/>
      <c r="Q669" s="4"/>
      <c r="R669" s="4"/>
      <c r="S669" s="4"/>
      <c r="T669" s="4"/>
      <c r="U669" s="4"/>
      <c r="V669" s="4"/>
      <c r="W669" s="4">
        <v>0</v>
      </c>
      <c r="X669" s="4">
        <v>1</v>
      </c>
      <c r="Y669" s="4">
        <v>0</v>
      </c>
      <c r="Z669" s="4"/>
      <c r="AA669" s="4"/>
      <c r="AB669" s="4"/>
    </row>
    <row r="670" spans="1:28" x14ac:dyDescent="0.2">
      <c r="A670" s="4">
        <v>50</v>
      </c>
      <c r="B670" s="4">
        <v>0</v>
      </c>
      <c r="C670" s="4">
        <v>0</v>
      </c>
      <c r="D670" s="4">
        <v>1</v>
      </c>
      <c r="E670" s="4">
        <v>217</v>
      </c>
      <c r="F670" s="4">
        <f>ROUND(Source!AU651,O670)</f>
        <v>1783547.79</v>
      </c>
      <c r="G670" s="4" t="s">
        <v>98</v>
      </c>
      <c r="H670" s="4" t="s">
        <v>99</v>
      </c>
      <c r="I670" s="4"/>
      <c r="J670" s="4"/>
      <c r="K670" s="4">
        <v>217</v>
      </c>
      <c r="L670" s="4">
        <v>18</v>
      </c>
      <c r="M670" s="4">
        <v>3</v>
      </c>
      <c r="N670" s="4" t="s">
        <v>3</v>
      </c>
      <c r="O670" s="4">
        <v>2</v>
      </c>
      <c r="P670" s="4"/>
      <c r="Q670" s="4"/>
      <c r="R670" s="4"/>
      <c r="S670" s="4"/>
      <c r="T670" s="4"/>
      <c r="U670" s="4"/>
      <c r="V670" s="4"/>
      <c r="W670" s="4">
        <v>1783547.79</v>
      </c>
      <c r="X670" s="4">
        <v>1</v>
      </c>
      <c r="Y670" s="4">
        <v>1783547.79</v>
      </c>
      <c r="Z670" s="4"/>
      <c r="AA670" s="4"/>
      <c r="AB670" s="4"/>
    </row>
    <row r="671" spans="1:28" x14ac:dyDescent="0.2">
      <c r="A671" s="4">
        <v>50</v>
      </c>
      <c r="B671" s="4">
        <v>0</v>
      </c>
      <c r="C671" s="4">
        <v>0</v>
      </c>
      <c r="D671" s="4">
        <v>1</v>
      </c>
      <c r="E671" s="4">
        <v>230</v>
      </c>
      <c r="F671" s="4">
        <f>ROUND(Source!BA651,O671)</f>
        <v>0</v>
      </c>
      <c r="G671" s="4" t="s">
        <v>100</v>
      </c>
      <c r="H671" s="4" t="s">
        <v>101</v>
      </c>
      <c r="I671" s="4"/>
      <c r="J671" s="4"/>
      <c r="K671" s="4">
        <v>230</v>
      </c>
      <c r="L671" s="4">
        <v>19</v>
      </c>
      <c r="M671" s="4">
        <v>3</v>
      </c>
      <c r="N671" s="4" t="s">
        <v>3</v>
      </c>
      <c r="O671" s="4">
        <v>2</v>
      </c>
      <c r="P671" s="4"/>
      <c r="Q671" s="4"/>
      <c r="R671" s="4"/>
      <c r="S671" s="4"/>
      <c r="T671" s="4"/>
      <c r="U671" s="4"/>
      <c r="V671" s="4"/>
      <c r="W671" s="4">
        <v>0</v>
      </c>
      <c r="X671" s="4">
        <v>1</v>
      </c>
      <c r="Y671" s="4">
        <v>0</v>
      </c>
      <c r="Z671" s="4"/>
      <c r="AA671" s="4"/>
      <c r="AB671" s="4"/>
    </row>
    <row r="672" spans="1:28" x14ac:dyDescent="0.2">
      <c r="A672" s="4">
        <v>50</v>
      </c>
      <c r="B672" s="4">
        <v>0</v>
      </c>
      <c r="C672" s="4">
        <v>0</v>
      </c>
      <c r="D672" s="4">
        <v>1</v>
      </c>
      <c r="E672" s="4">
        <v>206</v>
      </c>
      <c r="F672" s="4">
        <f>ROUND(Source!T651,O672)</f>
        <v>0</v>
      </c>
      <c r="G672" s="4" t="s">
        <v>102</v>
      </c>
      <c r="H672" s="4" t="s">
        <v>103</v>
      </c>
      <c r="I672" s="4"/>
      <c r="J672" s="4"/>
      <c r="K672" s="4">
        <v>206</v>
      </c>
      <c r="L672" s="4">
        <v>20</v>
      </c>
      <c r="M672" s="4">
        <v>3</v>
      </c>
      <c r="N672" s="4" t="s">
        <v>3</v>
      </c>
      <c r="O672" s="4">
        <v>2</v>
      </c>
      <c r="P672" s="4"/>
      <c r="Q672" s="4"/>
      <c r="R672" s="4"/>
      <c r="S672" s="4"/>
      <c r="T672" s="4"/>
      <c r="U672" s="4"/>
      <c r="V672" s="4"/>
      <c r="W672" s="4">
        <v>0</v>
      </c>
      <c r="X672" s="4">
        <v>1</v>
      </c>
      <c r="Y672" s="4">
        <v>0</v>
      </c>
      <c r="Z672" s="4"/>
      <c r="AA672" s="4"/>
      <c r="AB672" s="4"/>
    </row>
    <row r="673" spans="1:206" x14ac:dyDescent="0.2">
      <c r="A673" s="4">
        <v>50</v>
      </c>
      <c r="B673" s="4">
        <v>0</v>
      </c>
      <c r="C673" s="4">
        <v>0</v>
      </c>
      <c r="D673" s="4">
        <v>1</v>
      </c>
      <c r="E673" s="4">
        <v>207</v>
      </c>
      <c r="F673" s="4">
        <f>Source!U651</f>
        <v>1600.62</v>
      </c>
      <c r="G673" s="4" t="s">
        <v>104</v>
      </c>
      <c r="H673" s="4" t="s">
        <v>105</v>
      </c>
      <c r="I673" s="4"/>
      <c r="J673" s="4"/>
      <c r="K673" s="4">
        <v>207</v>
      </c>
      <c r="L673" s="4">
        <v>21</v>
      </c>
      <c r="M673" s="4">
        <v>3</v>
      </c>
      <c r="N673" s="4" t="s">
        <v>3</v>
      </c>
      <c r="O673" s="4">
        <v>-1</v>
      </c>
      <c r="P673" s="4"/>
      <c r="Q673" s="4"/>
      <c r="R673" s="4"/>
      <c r="S673" s="4"/>
      <c r="T673" s="4"/>
      <c r="U673" s="4"/>
      <c r="V673" s="4"/>
      <c r="W673" s="4">
        <v>1600.6200000000006</v>
      </c>
      <c r="X673" s="4">
        <v>1</v>
      </c>
      <c r="Y673" s="4">
        <v>1600.6200000000006</v>
      </c>
      <c r="Z673" s="4"/>
      <c r="AA673" s="4"/>
      <c r="AB673" s="4"/>
    </row>
    <row r="674" spans="1:206" x14ac:dyDescent="0.2">
      <c r="A674" s="4">
        <v>50</v>
      </c>
      <c r="B674" s="4">
        <v>0</v>
      </c>
      <c r="C674" s="4">
        <v>0</v>
      </c>
      <c r="D674" s="4">
        <v>1</v>
      </c>
      <c r="E674" s="4">
        <v>208</v>
      </c>
      <c r="F674" s="4">
        <f>Source!V651</f>
        <v>0</v>
      </c>
      <c r="G674" s="4" t="s">
        <v>106</v>
      </c>
      <c r="H674" s="4" t="s">
        <v>107</v>
      </c>
      <c r="I674" s="4"/>
      <c r="J674" s="4"/>
      <c r="K674" s="4">
        <v>208</v>
      </c>
      <c r="L674" s="4">
        <v>22</v>
      </c>
      <c r="M674" s="4">
        <v>3</v>
      </c>
      <c r="N674" s="4" t="s">
        <v>3</v>
      </c>
      <c r="O674" s="4">
        <v>-1</v>
      </c>
      <c r="P674" s="4"/>
      <c r="Q674" s="4"/>
      <c r="R674" s="4"/>
      <c r="S674" s="4"/>
      <c r="T674" s="4"/>
      <c r="U674" s="4"/>
      <c r="V674" s="4"/>
      <c r="W674" s="4">
        <v>0</v>
      </c>
      <c r="X674" s="4">
        <v>1</v>
      </c>
      <c r="Y674" s="4">
        <v>0</v>
      </c>
      <c r="Z674" s="4"/>
      <c r="AA674" s="4"/>
      <c r="AB674" s="4"/>
    </row>
    <row r="675" spans="1:206" x14ac:dyDescent="0.2">
      <c r="A675" s="4">
        <v>50</v>
      </c>
      <c r="B675" s="4">
        <v>0</v>
      </c>
      <c r="C675" s="4">
        <v>0</v>
      </c>
      <c r="D675" s="4">
        <v>1</v>
      </c>
      <c r="E675" s="4">
        <v>209</v>
      </c>
      <c r="F675" s="4">
        <f>ROUND(Source!W651,O675)</f>
        <v>0</v>
      </c>
      <c r="G675" s="4" t="s">
        <v>108</v>
      </c>
      <c r="H675" s="4" t="s">
        <v>109</v>
      </c>
      <c r="I675" s="4"/>
      <c r="J675" s="4"/>
      <c r="K675" s="4">
        <v>209</v>
      </c>
      <c r="L675" s="4">
        <v>23</v>
      </c>
      <c r="M675" s="4">
        <v>3</v>
      </c>
      <c r="N675" s="4" t="s">
        <v>3</v>
      </c>
      <c r="O675" s="4">
        <v>2</v>
      </c>
      <c r="P675" s="4"/>
      <c r="Q675" s="4"/>
      <c r="R675" s="4"/>
      <c r="S675" s="4"/>
      <c r="T675" s="4"/>
      <c r="U675" s="4"/>
      <c r="V675" s="4"/>
      <c r="W675" s="4">
        <v>0</v>
      </c>
      <c r="X675" s="4">
        <v>1</v>
      </c>
      <c r="Y675" s="4">
        <v>0</v>
      </c>
      <c r="Z675" s="4"/>
      <c r="AA675" s="4"/>
      <c r="AB675" s="4"/>
    </row>
    <row r="676" spans="1:206" x14ac:dyDescent="0.2">
      <c r="A676" s="4">
        <v>50</v>
      </c>
      <c r="B676" s="4">
        <v>0</v>
      </c>
      <c r="C676" s="4">
        <v>0</v>
      </c>
      <c r="D676" s="4">
        <v>1</v>
      </c>
      <c r="E676" s="4">
        <v>233</v>
      </c>
      <c r="F676" s="4">
        <f>ROUND(Source!BD651,O676)</f>
        <v>0</v>
      </c>
      <c r="G676" s="4" t="s">
        <v>110</v>
      </c>
      <c r="H676" s="4" t="s">
        <v>111</v>
      </c>
      <c r="I676" s="4"/>
      <c r="J676" s="4"/>
      <c r="K676" s="4">
        <v>233</v>
      </c>
      <c r="L676" s="4">
        <v>24</v>
      </c>
      <c r="M676" s="4">
        <v>3</v>
      </c>
      <c r="N676" s="4" t="s">
        <v>3</v>
      </c>
      <c r="O676" s="4">
        <v>2</v>
      </c>
      <c r="P676" s="4"/>
      <c r="Q676" s="4"/>
      <c r="R676" s="4"/>
      <c r="S676" s="4"/>
      <c r="T676" s="4"/>
      <c r="U676" s="4"/>
      <c r="V676" s="4"/>
      <c r="W676" s="4">
        <v>0</v>
      </c>
      <c r="X676" s="4">
        <v>1</v>
      </c>
      <c r="Y676" s="4">
        <v>0</v>
      </c>
      <c r="Z676" s="4"/>
      <c r="AA676" s="4"/>
      <c r="AB676" s="4"/>
    </row>
    <row r="677" spans="1:206" x14ac:dyDescent="0.2">
      <c r="A677" s="4">
        <v>50</v>
      </c>
      <c r="B677" s="4">
        <v>0</v>
      </c>
      <c r="C677" s="4">
        <v>0</v>
      </c>
      <c r="D677" s="4">
        <v>1</v>
      </c>
      <c r="E677" s="4">
        <v>210</v>
      </c>
      <c r="F677" s="4">
        <f>ROUND(Source!X651,O677)</f>
        <v>686254.81</v>
      </c>
      <c r="G677" s="4" t="s">
        <v>112</v>
      </c>
      <c r="H677" s="4" t="s">
        <v>113</v>
      </c>
      <c r="I677" s="4"/>
      <c r="J677" s="4"/>
      <c r="K677" s="4">
        <v>210</v>
      </c>
      <c r="L677" s="4">
        <v>25</v>
      </c>
      <c r="M677" s="4">
        <v>3</v>
      </c>
      <c r="N677" s="4" t="s">
        <v>3</v>
      </c>
      <c r="O677" s="4">
        <v>2</v>
      </c>
      <c r="P677" s="4"/>
      <c r="Q677" s="4"/>
      <c r="R677" s="4"/>
      <c r="S677" s="4"/>
      <c r="T677" s="4"/>
      <c r="U677" s="4"/>
      <c r="V677" s="4"/>
      <c r="W677" s="4">
        <v>686254.81</v>
      </c>
      <c r="X677" s="4">
        <v>1</v>
      </c>
      <c r="Y677" s="4">
        <v>686254.81</v>
      </c>
      <c r="Z677" s="4"/>
      <c r="AA677" s="4"/>
      <c r="AB677" s="4"/>
    </row>
    <row r="678" spans="1:206" x14ac:dyDescent="0.2">
      <c r="A678" s="4">
        <v>50</v>
      </c>
      <c r="B678" s="4">
        <v>0</v>
      </c>
      <c r="C678" s="4">
        <v>0</v>
      </c>
      <c r="D678" s="4">
        <v>1</v>
      </c>
      <c r="E678" s="4">
        <v>211</v>
      </c>
      <c r="F678" s="4">
        <f>ROUND(Source!Y651,O678)</f>
        <v>98036.38</v>
      </c>
      <c r="G678" s="4" t="s">
        <v>114</v>
      </c>
      <c r="H678" s="4" t="s">
        <v>115</v>
      </c>
      <c r="I678" s="4"/>
      <c r="J678" s="4"/>
      <c r="K678" s="4">
        <v>211</v>
      </c>
      <c r="L678" s="4">
        <v>26</v>
      </c>
      <c r="M678" s="4">
        <v>3</v>
      </c>
      <c r="N678" s="4" t="s">
        <v>3</v>
      </c>
      <c r="O678" s="4">
        <v>2</v>
      </c>
      <c r="P678" s="4"/>
      <c r="Q678" s="4"/>
      <c r="R678" s="4"/>
      <c r="S678" s="4"/>
      <c r="T678" s="4"/>
      <c r="U678" s="4"/>
      <c r="V678" s="4"/>
      <c r="W678" s="4">
        <v>98036.38</v>
      </c>
      <c r="X678" s="4">
        <v>1</v>
      </c>
      <c r="Y678" s="4">
        <v>98036.38</v>
      </c>
      <c r="Z678" s="4"/>
      <c r="AA678" s="4"/>
      <c r="AB678" s="4"/>
    </row>
    <row r="679" spans="1:206" x14ac:dyDescent="0.2">
      <c r="A679" s="4">
        <v>50</v>
      </c>
      <c r="B679" s="4">
        <v>0</v>
      </c>
      <c r="C679" s="4">
        <v>0</v>
      </c>
      <c r="D679" s="4">
        <v>1</v>
      </c>
      <c r="E679" s="4">
        <v>224</v>
      </c>
      <c r="F679" s="4">
        <f>ROUND(Source!AR651,O679)</f>
        <v>1783547.79</v>
      </c>
      <c r="G679" s="4" t="s">
        <v>116</v>
      </c>
      <c r="H679" s="4" t="s">
        <v>117</v>
      </c>
      <c r="I679" s="4"/>
      <c r="J679" s="4"/>
      <c r="K679" s="4">
        <v>224</v>
      </c>
      <c r="L679" s="4">
        <v>27</v>
      </c>
      <c r="M679" s="4">
        <v>3</v>
      </c>
      <c r="N679" s="4" t="s">
        <v>3</v>
      </c>
      <c r="O679" s="4">
        <v>2</v>
      </c>
      <c r="P679" s="4"/>
      <c r="Q679" s="4"/>
      <c r="R679" s="4"/>
      <c r="S679" s="4"/>
      <c r="T679" s="4"/>
      <c r="U679" s="4"/>
      <c r="V679" s="4"/>
      <c r="W679" s="4">
        <v>1783547.79</v>
      </c>
      <c r="X679" s="4">
        <v>1</v>
      </c>
      <c r="Y679" s="4">
        <v>1783547.79</v>
      </c>
      <c r="Z679" s="4"/>
      <c r="AA679" s="4"/>
      <c r="AB679" s="4"/>
    </row>
    <row r="681" spans="1:206" x14ac:dyDescent="0.2">
      <c r="A681" s="1">
        <v>4</v>
      </c>
      <c r="B681" s="1">
        <v>1</v>
      </c>
      <c r="C681" s="1"/>
      <c r="D681" s="1">
        <f>ROW(A744)</f>
        <v>744</v>
      </c>
      <c r="E681" s="1"/>
      <c r="F681" s="1" t="s">
        <v>12</v>
      </c>
      <c r="G681" s="1" t="s">
        <v>491</v>
      </c>
      <c r="H681" s="1" t="s">
        <v>3</v>
      </c>
      <c r="I681" s="1">
        <v>0</v>
      </c>
      <c r="J681" s="1"/>
      <c r="K681" s="1">
        <v>0</v>
      </c>
      <c r="L681" s="1"/>
      <c r="M681" s="1" t="s">
        <v>3</v>
      </c>
      <c r="N681" s="1"/>
      <c r="O681" s="1"/>
      <c r="P681" s="1"/>
      <c r="Q681" s="1"/>
      <c r="R681" s="1"/>
      <c r="S681" s="1">
        <v>0</v>
      </c>
      <c r="T681" s="1"/>
      <c r="U681" s="1" t="s">
        <v>3</v>
      </c>
      <c r="V681" s="1">
        <v>0</v>
      </c>
      <c r="W681" s="1"/>
      <c r="X681" s="1"/>
      <c r="Y681" s="1"/>
      <c r="Z681" s="1"/>
      <c r="AA681" s="1"/>
      <c r="AB681" s="1" t="s">
        <v>3</v>
      </c>
      <c r="AC681" s="1" t="s">
        <v>3</v>
      </c>
      <c r="AD681" s="1" t="s">
        <v>3</v>
      </c>
      <c r="AE681" s="1" t="s">
        <v>3</v>
      </c>
      <c r="AF681" s="1" t="s">
        <v>3</v>
      </c>
      <c r="AG681" s="1" t="s">
        <v>3</v>
      </c>
      <c r="AH681" s="1"/>
      <c r="AI681" s="1"/>
      <c r="AJ681" s="1"/>
      <c r="AK681" s="1"/>
      <c r="AL681" s="1"/>
      <c r="AM681" s="1"/>
      <c r="AN681" s="1"/>
      <c r="AO681" s="1"/>
      <c r="AP681" s="1" t="s">
        <v>3</v>
      </c>
      <c r="AQ681" s="1" t="s">
        <v>3</v>
      </c>
      <c r="AR681" s="1" t="s">
        <v>3</v>
      </c>
      <c r="AS681" s="1"/>
      <c r="AT681" s="1"/>
      <c r="AU681" s="1"/>
      <c r="AV681" s="1"/>
      <c r="AW681" s="1"/>
      <c r="AX681" s="1"/>
      <c r="AY681" s="1"/>
      <c r="AZ681" s="1" t="s">
        <v>3</v>
      </c>
      <c r="BA681" s="1"/>
      <c r="BB681" s="1" t="s">
        <v>3</v>
      </c>
      <c r="BC681" s="1" t="s">
        <v>3</v>
      </c>
      <c r="BD681" s="1" t="s">
        <v>3</v>
      </c>
      <c r="BE681" s="1" t="s">
        <v>3</v>
      </c>
      <c r="BF681" s="1" t="s">
        <v>3</v>
      </c>
      <c r="BG681" s="1" t="s">
        <v>3</v>
      </c>
      <c r="BH681" s="1" t="s">
        <v>3</v>
      </c>
      <c r="BI681" s="1" t="s">
        <v>3</v>
      </c>
      <c r="BJ681" s="1" t="s">
        <v>3</v>
      </c>
      <c r="BK681" s="1" t="s">
        <v>3</v>
      </c>
      <c r="BL681" s="1" t="s">
        <v>3</v>
      </c>
      <c r="BM681" s="1" t="s">
        <v>3</v>
      </c>
      <c r="BN681" s="1" t="s">
        <v>3</v>
      </c>
      <c r="BO681" s="1" t="s">
        <v>3</v>
      </c>
      <c r="BP681" s="1" t="s">
        <v>3</v>
      </c>
      <c r="BQ681" s="1"/>
      <c r="BR681" s="1"/>
      <c r="BS681" s="1"/>
      <c r="BT681" s="1"/>
      <c r="BU681" s="1"/>
      <c r="BV681" s="1"/>
      <c r="BW681" s="1"/>
      <c r="BX681" s="1">
        <v>0</v>
      </c>
      <c r="BY681" s="1"/>
      <c r="BZ681" s="1"/>
      <c r="CA681" s="1"/>
      <c r="CB681" s="1"/>
      <c r="CC681" s="1"/>
      <c r="CD681" s="1"/>
      <c r="CE681" s="1"/>
      <c r="CF681" s="1"/>
      <c r="CG681" s="1"/>
      <c r="CH681" s="1"/>
      <c r="CI681" s="1"/>
      <c r="CJ681" s="1">
        <v>0</v>
      </c>
    </row>
    <row r="683" spans="1:206" x14ac:dyDescent="0.2">
      <c r="A683" s="2">
        <v>52</v>
      </c>
      <c r="B683" s="2">
        <f t="shared" ref="B683:G683" si="461">B744</f>
        <v>1</v>
      </c>
      <c r="C683" s="2">
        <f t="shared" si="461"/>
        <v>4</v>
      </c>
      <c r="D683" s="2">
        <f t="shared" si="461"/>
        <v>681</v>
      </c>
      <c r="E683" s="2">
        <f t="shared" si="461"/>
        <v>0</v>
      </c>
      <c r="F683" s="2" t="str">
        <f t="shared" si="461"/>
        <v>Новый раздел</v>
      </c>
      <c r="G683" s="2" t="str">
        <f t="shared" si="461"/>
        <v>ТСБО</v>
      </c>
      <c r="H683" s="2"/>
      <c r="I683" s="2"/>
      <c r="J683" s="2"/>
      <c r="K683" s="2"/>
      <c r="L683" s="2"/>
      <c r="M683" s="2"/>
      <c r="N683" s="2"/>
      <c r="O683" s="2">
        <f t="shared" ref="O683:AT683" si="462">O744</f>
        <v>65377.279999999999</v>
      </c>
      <c r="P683" s="2">
        <f t="shared" si="462"/>
        <v>15195.06</v>
      </c>
      <c r="Q683" s="2">
        <f t="shared" si="462"/>
        <v>4342.46</v>
      </c>
      <c r="R683" s="2">
        <f t="shared" si="462"/>
        <v>2780.1</v>
      </c>
      <c r="S683" s="2">
        <f t="shared" si="462"/>
        <v>45839.76</v>
      </c>
      <c r="T683" s="2">
        <f t="shared" si="462"/>
        <v>0</v>
      </c>
      <c r="U683" s="2">
        <f t="shared" si="462"/>
        <v>69.08</v>
      </c>
      <c r="V683" s="2">
        <f t="shared" si="462"/>
        <v>0</v>
      </c>
      <c r="W683" s="2">
        <f t="shared" si="462"/>
        <v>0</v>
      </c>
      <c r="X683" s="2">
        <f t="shared" si="462"/>
        <v>32087.84</v>
      </c>
      <c r="Y683" s="2">
        <f t="shared" si="462"/>
        <v>4583.9799999999996</v>
      </c>
      <c r="Z683" s="2">
        <f t="shared" si="462"/>
        <v>0</v>
      </c>
      <c r="AA683" s="2">
        <f t="shared" si="462"/>
        <v>0</v>
      </c>
      <c r="AB683" s="2">
        <f t="shared" si="462"/>
        <v>0</v>
      </c>
      <c r="AC683" s="2">
        <f t="shared" si="462"/>
        <v>0</v>
      </c>
      <c r="AD683" s="2">
        <f t="shared" si="462"/>
        <v>0</v>
      </c>
      <c r="AE683" s="2">
        <f t="shared" si="462"/>
        <v>0</v>
      </c>
      <c r="AF683" s="2">
        <f t="shared" si="462"/>
        <v>0</v>
      </c>
      <c r="AG683" s="2">
        <f t="shared" si="462"/>
        <v>0</v>
      </c>
      <c r="AH683" s="2">
        <f t="shared" si="462"/>
        <v>0</v>
      </c>
      <c r="AI683" s="2">
        <f t="shared" si="462"/>
        <v>0</v>
      </c>
      <c r="AJ683" s="2">
        <f t="shared" si="462"/>
        <v>0</v>
      </c>
      <c r="AK683" s="2">
        <f t="shared" si="462"/>
        <v>0</v>
      </c>
      <c r="AL683" s="2">
        <f t="shared" si="462"/>
        <v>0</v>
      </c>
      <c r="AM683" s="2">
        <f t="shared" si="462"/>
        <v>0</v>
      </c>
      <c r="AN683" s="2">
        <f t="shared" si="462"/>
        <v>0</v>
      </c>
      <c r="AO683" s="2">
        <f t="shared" si="462"/>
        <v>0</v>
      </c>
      <c r="AP683" s="2">
        <f t="shared" si="462"/>
        <v>0</v>
      </c>
      <c r="AQ683" s="2">
        <f t="shared" si="462"/>
        <v>0</v>
      </c>
      <c r="AR683" s="2">
        <f t="shared" si="462"/>
        <v>105051.62</v>
      </c>
      <c r="AS683" s="2">
        <f t="shared" si="462"/>
        <v>0</v>
      </c>
      <c r="AT683" s="2">
        <f t="shared" si="462"/>
        <v>0</v>
      </c>
      <c r="AU683" s="2">
        <f t="shared" ref="AU683:BZ683" si="463">AU744</f>
        <v>105051.62</v>
      </c>
      <c r="AV683" s="2">
        <f t="shared" si="463"/>
        <v>15195.06</v>
      </c>
      <c r="AW683" s="2">
        <f t="shared" si="463"/>
        <v>15195.06</v>
      </c>
      <c r="AX683" s="2">
        <f t="shared" si="463"/>
        <v>0</v>
      </c>
      <c r="AY683" s="2">
        <f t="shared" si="463"/>
        <v>15195.06</v>
      </c>
      <c r="AZ683" s="2">
        <f t="shared" si="463"/>
        <v>0</v>
      </c>
      <c r="BA683" s="2">
        <f t="shared" si="463"/>
        <v>0</v>
      </c>
      <c r="BB683" s="2">
        <f t="shared" si="463"/>
        <v>0</v>
      </c>
      <c r="BC683" s="2">
        <f t="shared" si="463"/>
        <v>0</v>
      </c>
      <c r="BD683" s="2">
        <f t="shared" si="463"/>
        <v>0</v>
      </c>
      <c r="BE683" s="2">
        <f t="shared" si="463"/>
        <v>0</v>
      </c>
      <c r="BF683" s="2">
        <f t="shared" si="463"/>
        <v>0</v>
      </c>
      <c r="BG683" s="2">
        <f t="shared" si="463"/>
        <v>0</v>
      </c>
      <c r="BH683" s="2">
        <f t="shared" si="463"/>
        <v>0</v>
      </c>
      <c r="BI683" s="2">
        <f t="shared" si="463"/>
        <v>0</v>
      </c>
      <c r="BJ683" s="2">
        <f t="shared" si="463"/>
        <v>0</v>
      </c>
      <c r="BK683" s="2">
        <f t="shared" si="463"/>
        <v>0</v>
      </c>
      <c r="BL683" s="2">
        <f t="shared" si="463"/>
        <v>0</v>
      </c>
      <c r="BM683" s="2">
        <f t="shared" si="463"/>
        <v>0</v>
      </c>
      <c r="BN683" s="2">
        <f t="shared" si="463"/>
        <v>0</v>
      </c>
      <c r="BO683" s="2">
        <f t="shared" si="463"/>
        <v>0</v>
      </c>
      <c r="BP683" s="2">
        <f t="shared" si="463"/>
        <v>0</v>
      </c>
      <c r="BQ683" s="2">
        <f t="shared" si="463"/>
        <v>0</v>
      </c>
      <c r="BR683" s="2">
        <f t="shared" si="463"/>
        <v>0</v>
      </c>
      <c r="BS683" s="2">
        <f t="shared" si="463"/>
        <v>0</v>
      </c>
      <c r="BT683" s="2">
        <f t="shared" si="463"/>
        <v>0</v>
      </c>
      <c r="BU683" s="2">
        <f t="shared" si="463"/>
        <v>0</v>
      </c>
      <c r="BV683" s="2">
        <f t="shared" si="463"/>
        <v>0</v>
      </c>
      <c r="BW683" s="2">
        <f t="shared" si="463"/>
        <v>0</v>
      </c>
      <c r="BX683" s="2">
        <f t="shared" si="463"/>
        <v>0</v>
      </c>
      <c r="BY683" s="2">
        <f t="shared" si="463"/>
        <v>0</v>
      </c>
      <c r="BZ683" s="2">
        <f t="shared" si="463"/>
        <v>0</v>
      </c>
      <c r="CA683" s="2">
        <f t="shared" ref="CA683:DF683" si="464">CA744</f>
        <v>0</v>
      </c>
      <c r="CB683" s="2">
        <f t="shared" si="464"/>
        <v>0</v>
      </c>
      <c r="CC683" s="2">
        <f t="shared" si="464"/>
        <v>0</v>
      </c>
      <c r="CD683" s="2">
        <f t="shared" si="464"/>
        <v>0</v>
      </c>
      <c r="CE683" s="2">
        <f t="shared" si="464"/>
        <v>0</v>
      </c>
      <c r="CF683" s="2">
        <f t="shared" si="464"/>
        <v>0</v>
      </c>
      <c r="CG683" s="2">
        <f t="shared" si="464"/>
        <v>0</v>
      </c>
      <c r="CH683" s="2">
        <f t="shared" si="464"/>
        <v>0</v>
      </c>
      <c r="CI683" s="2">
        <f t="shared" si="464"/>
        <v>0</v>
      </c>
      <c r="CJ683" s="2">
        <f t="shared" si="464"/>
        <v>0</v>
      </c>
      <c r="CK683" s="2">
        <f t="shared" si="464"/>
        <v>0</v>
      </c>
      <c r="CL683" s="2">
        <f t="shared" si="464"/>
        <v>0</v>
      </c>
      <c r="CM683" s="2">
        <f t="shared" si="464"/>
        <v>0</v>
      </c>
      <c r="CN683" s="2">
        <f t="shared" si="464"/>
        <v>0</v>
      </c>
      <c r="CO683" s="2">
        <f t="shared" si="464"/>
        <v>0</v>
      </c>
      <c r="CP683" s="2">
        <f t="shared" si="464"/>
        <v>0</v>
      </c>
      <c r="CQ683" s="2">
        <f t="shared" si="464"/>
        <v>0</v>
      </c>
      <c r="CR683" s="2">
        <f t="shared" si="464"/>
        <v>0</v>
      </c>
      <c r="CS683" s="2">
        <f t="shared" si="464"/>
        <v>0</v>
      </c>
      <c r="CT683" s="2">
        <f t="shared" si="464"/>
        <v>0</v>
      </c>
      <c r="CU683" s="2">
        <f t="shared" si="464"/>
        <v>0</v>
      </c>
      <c r="CV683" s="2">
        <f t="shared" si="464"/>
        <v>0</v>
      </c>
      <c r="CW683" s="2">
        <f t="shared" si="464"/>
        <v>0</v>
      </c>
      <c r="CX683" s="2">
        <f t="shared" si="464"/>
        <v>0</v>
      </c>
      <c r="CY683" s="2">
        <f t="shared" si="464"/>
        <v>0</v>
      </c>
      <c r="CZ683" s="2">
        <f t="shared" si="464"/>
        <v>0</v>
      </c>
      <c r="DA683" s="2">
        <f t="shared" si="464"/>
        <v>0</v>
      </c>
      <c r="DB683" s="2">
        <f t="shared" si="464"/>
        <v>0</v>
      </c>
      <c r="DC683" s="2">
        <f t="shared" si="464"/>
        <v>0</v>
      </c>
      <c r="DD683" s="2">
        <f t="shared" si="464"/>
        <v>0</v>
      </c>
      <c r="DE683" s="2">
        <f t="shared" si="464"/>
        <v>0</v>
      </c>
      <c r="DF683" s="2">
        <f t="shared" si="464"/>
        <v>0</v>
      </c>
      <c r="DG683" s="3">
        <f t="shared" ref="DG683:EL683" si="465">DG744</f>
        <v>0</v>
      </c>
      <c r="DH683" s="3">
        <f t="shared" si="465"/>
        <v>0</v>
      </c>
      <c r="DI683" s="3">
        <f t="shared" si="465"/>
        <v>0</v>
      </c>
      <c r="DJ683" s="3">
        <f t="shared" si="465"/>
        <v>0</v>
      </c>
      <c r="DK683" s="3">
        <f t="shared" si="465"/>
        <v>0</v>
      </c>
      <c r="DL683" s="3">
        <f t="shared" si="465"/>
        <v>0</v>
      </c>
      <c r="DM683" s="3">
        <f t="shared" si="465"/>
        <v>0</v>
      </c>
      <c r="DN683" s="3">
        <f t="shared" si="465"/>
        <v>0</v>
      </c>
      <c r="DO683" s="3">
        <f t="shared" si="465"/>
        <v>0</v>
      </c>
      <c r="DP683" s="3">
        <f t="shared" si="465"/>
        <v>0</v>
      </c>
      <c r="DQ683" s="3">
        <f t="shared" si="465"/>
        <v>0</v>
      </c>
      <c r="DR683" s="3">
        <f t="shared" si="465"/>
        <v>0</v>
      </c>
      <c r="DS683" s="3">
        <f t="shared" si="465"/>
        <v>0</v>
      </c>
      <c r="DT683" s="3">
        <f t="shared" si="465"/>
        <v>0</v>
      </c>
      <c r="DU683" s="3">
        <f t="shared" si="465"/>
        <v>0</v>
      </c>
      <c r="DV683" s="3">
        <f t="shared" si="465"/>
        <v>0</v>
      </c>
      <c r="DW683" s="3">
        <f t="shared" si="465"/>
        <v>0</v>
      </c>
      <c r="DX683" s="3">
        <f t="shared" si="465"/>
        <v>0</v>
      </c>
      <c r="DY683" s="3">
        <f t="shared" si="465"/>
        <v>0</v>
      </c>
      <c r="DZ683" s="3">
        <f t="shared" si="465"/>
        <v>0</v>
      </c>
      <c r="EA683" s="3">
        <f t="shared" si="465"/>
        <v>0</v>
      </c>
      <c r="EB683" s="3">
        <f t="shared" si="465"/>
        <v>0</v>
      </c>
      <c r="EC683" s="3">
        <f t="shared" si="465"/>
        <v>0</v>
      </c>
      <c r="ED683" s="3">
        <f t="shared" si="465"/>
        <v>0</v>
      </c>
      <c r="EE683" s="3">
        <f t="shared" si="465"/>
        <v>0</v>
      </c>
      <c r="EF683" s="3">
        <f t="shared" si="465"/>
        <v>0</v>
      </c>
      <c r="EG683" s="3">
        <f t="shared" si="465"/>
        <v>0</v>
      </c>
      <c r="EH683" s="3">
        <f t="shared" si="465"/>
        <v>0</v>
      </c>
      <c r="EI683" s="3">
        <f t="shared" si="465"/>
        <v>0</v>
      </c>
      <c r="EJ683" s="3">
        <f t="shared" si="465"/>
        <v>0</v>
      </c>
      <c r="EK683" s="3">
        <f t="shared" si="465"/>
        <v>0</v>
      </c>
      <c r="EL683" s="3">
        <f t="shared" si="465"/>
        <v>0</v>
      </c>
      <c r="EM683" s="3">
        <f t="shared" ref="EM683:FR683" si="466">EM744</f>
        <v>0</v>
      </c>
      <c r="EN683" s="3">
        <f t="shared" si="466"/>
        <v>0</v>
      </c>
      <c r="EO683" s="3">
        <f t="shared" si="466"/>
        <v>0</v>
      </c>
      <c r="EP683" s="3">
        <f t="shared" si="466"/>
        <v>0</v>
      </c>
      <c r="EQ683" s="3">
        <f t="shared" si="466"/>
        <v>0</v>
      </c>
      <c r="ER683" s="3">
        <f t="shared" si="466"/>
        <v>0</v>
      </c>
      <c r="ES683" s="3">
        <f t="shared" si="466"/>
        <v>0</v>
      </c>
      <c r="ET683" s="3">
        <f t="shared" si="466"/>
        <v>0</v>
      </c>
      <c r="EU683" s="3">
        <f t="shared" si="466"/>
        <v>0</v>
      </c>
      <c r="EV683" s="3">
        <f t="shared" si="466"/>
        <v>0</v>
      </c>
      <c r="EW683" s="3">
        <f t="shared" si="466"/>
        <v>0</v>
      </c>
      <c r="EX683" s="3">
        <f t="shared" si="466"/>
        <v>0</v>
      </c>
      <c r="EY683" s="3">
        <f t="shared" si="466"/>
        <v>0</v>
      </c>
      <c r="EZ683" s="3">
        <f t="shared" si="466"/>
        <v>0</v>
      </c>
      <c r="FA683" s="3">
        <f t="shared" si="466"/>
        <v>0</v>
      </c>
      <c r="FB683" s="3">
        <f t="shared" si="466"/>
        <v>0</v>
      </c>
      <c r="FC683" s="3">
        <f t="shared" si="466"/>
        <v>0</v>
      </c>
      <c r="FD683" s="3">
        <f t="shared" si="466"/>
        <v>0</v>
      </c>
      <c r="FE683" s="3">
        <f t="shared" si="466"/>
        <v>0</v>
      </c>
      <c r="FF683" s="3">
        <f t="shared" si="466"/>
        <v>0</v>
      </c>
      <c r="FG683" s="3">
        <f t="shared" si="466"/>
        <v>0</v>
      </c>
      <c r="FH683" s="3">
        <f t="shared" si="466"/>
        <v>0</v>
      </c>
      <c r="FI683" s="3">
        <f t="shared" si="466"/>
        <v>0</v>
      </c>
      <c r="FJ683" s="3">
        <f t="shared" si="466"/>
        <v>0</v>
      </c>
      <c r="FK683" s="3">
        <f t="shared" si="466"/>
        <v>0</v>
      </c>
      <c r="FL683" s="3">
        <f t="shared" si="466"/>
        <v>0</v>
      </c>
      <c r="FM683" s="3">
        <f t="shared" si="466"/>
        <v>0</v>
      </c>
      <c r="FN683" s="3">
        <f t="shared" si="466"/>
        <v>0</v>
      </c>
      <c r="FO683" s="3">
        <f t="shared" si="466"/>
        <v>0</v>
      </c>
      <c r="FP683" s="3">
        <f t="shared" si="466"/>
        <v>0</v>
      </c>
      <c r="FQ683" s="3">
        <f t="shared" si="466"/>
        <v>0</v>
      </c>
      <c r="FR683" s="3">
        <f t="shared" si="466"/>
        <v>0</v>
      </c>
      <c r="FS683" s="3">
        <f t="shared" ref="FS683:GX683" si="467">FS744</f>
        <v>0</v>
      </c>
      <c r="FT683" s="3">
        <f t="shared" si="467"/>
        <v>0</v>
      </c>
      <c r="FU683" s="3">
        <f t="shared" si="467"/>
        <v>0</v>
      </c>
      <c r="FV683" s="3">
        <f t="shared" si="467"/>
        <v>0</v>
      </c>
      <c r="FW683" s="3">
        <f t="shared" si="467"/>
        <v>0</v>
      </c>
      <c r="FX683" s="3">
        <f t="shared" si="467"/>
        <v>0</v>
      </c>
      <c r="FY683" s="3">
        <f t="shared" si="467"/>
        <v>0</v>
      </c>
      <c r="FZ683" s="3">
        <f t="shared" si="467"/>
        <v>0</v>
      </c>
      <c r="GA683" s="3">
        <f t="shared" si="467"/>
        <v>0</v>
      </c>
      <c r="GB683" s="3">
        <f t="shared" si="467"/>
        <v>0</v>
      </c>
      <c r="GC683" s="3">
        <f t="shared" si="467"/>
        <v>0</v>
      </c>
      <c r="GD683" s="3">
        <f t="shared" si="467"/>
        <v>0</v>
      </c>
      <c r="GE683" s="3">
        <f t="shared" si="467"/>
        <v>0</v>
      </c>
      <c r="GF683" s="3">
        <f t="shared" si="467"/>
        <v>0</v>
      </c>
      <c r="GG683" s="3">
        <f t="shared" si="467"/>
        <v>0</v>
      </c>
      <c r="GH683" s="3">
        <f t="shared" si="467"/>
        <v>0</v>
      </c>
      <c r="GI683" s="3">
        <f t="shared" si="467"/>
        <v>0</v>
      </c>
      <c r="GJ683" s="3">
        <f t="shared" si="467"/>
        <v>0</v>
      </c>
      <c r="GK683" s="3">
        <f t="shared" si="467"/>
        <v>0</v>
      </c>
      <c r="GL683" s="3">
        <f t="shared" si="467"/>
        <v>0</v>
      </c>
      <c r="GM683" s="3">
        <f t="shared" si="467"/>
        <v>0</v>
      </c>
      <c r="GN683" s="3">
        <f t="shared" si="467"/>
        <v>0</v>
      </c>
      <c r="GO683" s="3">
        <f t="shared" si="467"/>
        <v>0</v>
      </c>
      <c r="GP683" s="3">
        <f t="shared" si="467"/>
        <v>0</v>
      </c>
      <c r="GQ683" s="3">
        <f t="shared" si="467"/>
        <v>0</v>
      </c>
      <c r="GR683" s="3">
        <f t="shared" si="467"/>
        <v>0</v>
      </c>
      <c r="GS683" s="3">
        <f t="shared" si="467"/>
        <v>0</v>
      </c>
      <c r="GT683" s="3">
        <f t="shared" si="467"/>
        <v>0</v>
      </c>
      <c r="GU683" s="3">
        <f t="shared" si="467"/>
        <v>0</v>
      </c>
      <c r="GV683" s="3">
        <f t="shared" si="467"/>
        <v>0</v>
      </c>
      <c r="GW683" s="3">
        <f t="shared" si="467"/>
        <v>0</v>
      </c>
      <c r="GX683" s="3">
        <f t="shared" si="467"/>
        <v>0</v>
      </c>
    </row>
    <row r="685" spans="1:206" x14ac:dyDescent="0.2">
      <c r="A685" s="1">
        <v>5</v>
      </c>
      <c r="B685" s="1">
        <v>1</v>
      </c>
      <c r="C685" s="1"/>
      <c r="D685" s="1">
        <f>ROW(A714)</f>
        <v>714</v>
      </c>
      <c r="E685" s="1"/>
      <c r="F685" s="1" t="s">
        <v>14</v>
      </c>
      <c r="G685" s="1" t="s">
        <v>492</v>
      </c>
      <c r="H685" s="1" t="s">
        <v>3</v>
      </c>
      <c r="I685" s="1">
        <v>0</v>
      </c>
      <c r="J685" s="1"/>
      <c r="K685" s="1">
        <v>0</v>
      </c>
      <c r="L685" s="1"/>
      <c r="M685" s="1" t="s">
        <v>3</v>
      </c>
      <c r="N685" s="1"/>
      <c r="O685" s="1"/>
      <c r="P685" s="1"/>
      <c r="Q685" s="1"/>
      <c r="R685" s="1"/>
      <c r="S685" s="1">
        <v>0</v>
      </c>
      <c r="T685" s="1"/>
      <c r="U685" s="1" t="s">
        <v>3</v>
      </c>
      <c r="V685" s="1">
        <v>0</v>
      </c>
      <c r="W685" s="1"/>
      <c r="X685" s="1"/>
      <c r="Y685" s="1"/>
      <c r="Z685" s="1"/>
      <c r="AA685" s="1"/>
      <c r="AB685" s="1" t="s">
        <v>3</v>
      </c>
      <c r="AC685" s="1" t="s">
        <v>3</v>
      </c>
      <c r="AD685" s="1" t="s">
        <v>3</v>
      </c>
      <c r="AE685" s="1" t="s">
        <v>3</v>
      </c>
      <c r="AF685" s="1" t="s">
        <v>3</v>
      </c>
      <c r="AG685" s="1" t="s">
        <v>3</v>
      </c>
      <c r="AH685" s="1"/>
      <c r="AI685" s="1"/>
      <c r="AJ685" s="1"/>
      <c r="AK685" s="1"/>
      <c r="AL685" s="1"/>
      <c r="AM685" s="1"/>
      <c r="AN685" s="1"/>
      <c r="AO685" s="1"/>
      <c r="AP685" s="1" t="s">
        <v>3</v>
      </c>
      <c r="AQ685" s="1" t="s">
        <v>3</v>
      </c>
      <c r="AR685" s="1" t="s">
        <v>3</v>
      </c>
      <c r="AS685" s="1"/>
      <c r="AT685" s="1"/>
      <c r="AU685" s="1"/>
      <c r="AV685" s="1"/>
      <c r="AW685" s="1"/>
      <c r="AX685" s="1"/>
      <c r="AY685" s="1"/>
      <c r="AZ685" s="1" t="s">
        <v>3</v>
      </c>
      <c r="BA685" s="1"/>
      <c r="BB685" s="1" t="s">
        <v>3</v>
      </c>
      <c r="BC685" s="1" t="s">
        <v>3</v>
      </c>
      <c r="BD685" s="1" t="s">
        <v>3</v>
      </c>
      <c r="BE685" s="1" t="s">
        <v>3</v>
      </c>
      <c r="BF685" s="1" t="s">
        <v>3</v>
      </c>
      <c r="BG685" s="1" t="s">
        <v>3</v>
      </c>
      <c r="BH685" s="1" t="s">
        <v>3</v>
      </c>
      <c r="BI685" s="1" t="s">
        <v>3</v>
      </c>
      <c r="BJ685" s="1" t="s">
        <v>3</v>
      </c>
      <c r="BK685" s="1" t="s">
        <v>3</v>
      </c>
      <c r="BL685" s="1" t="s">
        <v>3</v>
      </c>
      <c r="BM685" s="1" t="s">
        <v>3</v>
      </c>
      <c r="BN685" s="1" t="s">
        <v>3</v>
      </c>
      <c r="BO685" s="1" t="s">
        <v>3</v>
      </c>
      <c r="BP685" s="1" t="s">
        <v>3</v>
      </c>
      <c r="BQ685" s="1"/>
      <c r="BR685" s="1"/>
      <c r="BS685" s="1"/>
      <c r="BT685" s="1"/>
      <c r="BU685" s="1"/>
      <c r="BV685" s="1"/>
      <c r="BW685" s="1"/>
      <c r="BX685" s="1">
        <v>0</v>
      </c>
      <c r="BY685" s="1"/>
      <c r="BZ685" s="1"/>
      <c r="CA685" s="1"/>
      <c r="CB685" s="1"/>
      <c r="CC685" s="1"/>
      <c r="CD685" s="1"/>
      <c r="CE685" s="1"/>
      <c r="CF685" s="1"/>
      <c r="CG685" s="1"/>
      <c r="CH685" s="1"/>
      <c r="CI685" s="1"/>
      <c r="CJ685" s="1">
        <v>0</v>
      </c>
    </row>
    <row r="687" spans="1:206" x14ac:dyDescent="0.2">
      <c r="A687" s="2">
        <v>52</v>
      </c>
      <c r="B687" s="2">
        <f t="shared" ref="B687:G687" si="468">B714</f>
        <v>1</v>
      </c>
      <c r="C687" s="2">
        <f t="shared" si="468"/>
        <v>5</v>
      </c>
      <c r="D687" s="2">
        <f t="shared" si="468"/>
        <v>685</v>
      </c>
      <c r="E687" s="2">
        <f t="shared" si="468"/>
        <v>0</v>
      </c>
      <c r="F687" s="2" t="str">
        <f t="shared" si="468"/>
        <v>Новый подраздел</v>
      </c>
      <c r="G687" s="2" t="str">
        <f t="shared" si="468"/>
        <v>ТО Эскалаторов</v>
      </c>
      <c r="H687" s="2"/>
      <c r="I687" s="2"/>
      <c r="J687" s="2"/>
      <c r="K687" s="2"/>
      <c r="L687" s="2"/>
      <c r="M687" s="2"/>
      <c r="N687" s="2"/>
      <c r="O687" s="2">
        <f t="shared" ref="O687:AT687" si="469">O714</f>
        <v>65377.279999999999</v>
      </c>
      <c r="P687" s="2">
        <f t="shared" si="469"/>
        <v>15195.06</v>
      </c>
      <c r="Q687" s="2">
        <f t="shared" si="469"/>
        <v>4342.46</v>
      </c>
      <c r="R687" s="2">
        <f t="shared" si="469"/>
        <v>2780.1</v>
      </c>
      <c r="S687" s="2">
        <f t="shared" si="469"/>
        <v>45839.76</v>
      </c>
      <c r="T687" s="2">
        <f t="shared" si="469"/>
        <v>0</v>
      </c>
      <c r="U687" s="2">
        <f t="shared" si="469"/>
        <v>69.08</v>
      </c>
      <c r="V687" s="2">
        <f t="shared" si="469"/>
        <v>0</v>
      </c>
      <c r="W687" s="2">
        <f t="shared" si="469"/>
        <v>0</v>
      </c>
      <c r="X687" s="2">
        <f t="shared" si="469"/>
        <v>32087.84</v>
      </c>
      <c r="Y687" s="2">
        <f t="shared" si="469"/>
        <v>4583.9799999999996</v>
      </c>
      <c r="Z687" s="2">
        <f t="shared" si="469"/>
        <v>0</v>
      </c>
      <c r="AA687" s="2">
        <f t="shared" si="469"/>
        <v>0</v>
      </c>
      <c r="AB687" s="2">
        <f t="shared" si="469"/>
        <v>65377.279999999999</v>
      </c>
      <c r="AC687" s="2">
        <f t="shared" si="469"/>
        <v>15195.06</v>
      </c>
      <c r="AD687" s="2">
        <f t="shared" si="469"/>
        <v>4342.46</v>
      </c>
      <c r="AE687" s="2">
        <f t="shared" si="469"/>
        <v>2780.1</v>
      </c>
      <c r="AF687" s="2">
        <f t="shared" si="469"/>
        <v>45839.76</v>
      </c>
      <c r="AG687" s="2">
        <f t="shared" si="469"/>
        <v>0</v>
      </c>
      <c r="AH687" s="2">
        <f t="shared" si="469"/>
        <v>69.08</v>
      </c>
      <c r="AI687" s="2">
        <f t="shared" si="469"/>
        <v>0</v>
      </c>
      <c r="AJ687" s="2">
        <f t="shared" si="469"/>
        <v>0</v>
      </c>
      <c r="AK687" s="2">
        <f t="shared" si="469"/>
        <v>32087.84</v>
      </c>
      <c r="AL687" s="2">
        <f t="shared" si="469"/>
        <v>4583.9799999999996</v>
      </c>
      <c r="AM687" s="2">
        <f t="shared" si="469"/>
        <v>0</v>
      </c>
      <c r="AN687" s="2">
        <f t="shared" si="469"/>
        <v>0</v>
      </c>
      <c r="AO687" s="2">
        <f t="shared" si="469"/>
        <v>0</v>
      </c>
      <c r="AP687" s="2">
        <f t="shared" si="469"/>
        <v>0</v>
      </c>
      <c r="AQ687" s="2">
        <f t="shared" si="469"/>
        <v>0</v>
      </c>
      <c r="AR687" s="2">
        <f t="shared" si="469"/>
        <v>105051.62</v>
      </c>
      <c r="AS687" s="2">
        <f t="shared" si="469"/>
        <v>0</v>
      </c>
      <c r="AT687" s="2">
        <f t="shared" si="469"/>
        <v>0</v>
      </c>
      <c r="AU687" s="2">
        <f t="shared" ref="AU687:BZ687" si="470">AU714</f>
        <v>105051.62</v>
      </c>
      <c r="AV687" s="2">
        <f t="shared" si="470"/>
        <v>15195.06</v>
      </c>
      <c r="AW687" s="2">
        <f t="shared" si="470"/>
        <v>15195.06</v>
      </c>
      <c r="AX687" s="2">
        <f t="shared" si="470"/>
        <v>0</v>
      </c>
      <c r="AY687" s="2">
        <f t="shared" si="470"/>
        <v>15195.06</v>
      </c>
      <c r="AZ687" s="2">
        <f t="shared" si="470"/>
        <v>0</v>
      </c>
      <c r="BA687" s="2">
        <f t="shared" si="470"/>
        <v>0</v>
      </c>
      <c r="BB687" s="2">
        <f t="shared" si="470"/>
        <v>0</v>
      </c>
      <c r="BC687" s="2">
        <f t="shared" si="470"/>
        <v>0</v>
      </c>
      <c r="BD687" s="2">
        <f t="shared" si="470"/>
        <v>0</v>
      </c>
      <c r="BE687" s="2">
        <f t="shared" si="470"/>
        <v>0</v>
      </c>
      <c r="BF687" s="2">
        <f t="shared" si="470"/>
        <v>0</v>
      </c>
      <c r="BG687" s="2">
        <f t="shared" si="470"/>
        <v>0</v>
      </c>
      <c r="BH687" s="2">
        <f t="shared" si="470"/>
        <v>0</v>
      </c>
      <c r="BI687" s="2">
        <f t="shared" si="470"/>
        <v>0</v>
      </c>
      <c r="BJ687" s="2">
        <f t="shared" si="470"/>
        <v>0</v>
      </c>
      <c r="BK687" s="2">
        <f t="shared" si="470"/>
        <v>0</v>
      </c>
      <c r="BL687" s="2">
        <f t="shared" si="470"/>
        <v>0</v>
      </c>
      <c r="BM687" s="2">
        <f t="shared" si="470"/>
        <v>0</v>
      </c>
      <c r="BN687" s="2">
        <f t="shared" si="470"/>
        <v>0</v>
      </c>
      <c r="BO687" s="2">
        <f t="shared" si="470"/>
        <v>0</v>
      </c>
      <c r="BP687" s="2">
        <f t="shared" si="470"/>
        <v>0</v>
      </c>
      <c r="BQ687" s="2">
        <f t="shared" si="470"/>
        <v>0</v>
      </c>
      <c r="BR687" s="2">
        <f t="shared" si="470"/>
        <v>0</v>
      </c>
      <c r="BS687" s="2">
        <f t="shared" si="470"/>
        <v>0</v>
      </c>
      <c r="BT687" s="2">
        <f t="shared" si="470"/>
        <v>0</v>
      </c>
      <c r="BU687" s="2">
        <f t="shared" si="470"/>
        <v>0</v>
      </c>
      <c r="BV687" s="2">
        <f t="shared" si="470"/>
        <v>0</v>
      </c>
      <c r="BW687" s="2">
        <f t="shared" si="470"/>
        <v>0</v>
      </c>
      <c r="BX687" s="2">
        <f t="shared" si="470"/>
        <v>0</v>
      </c>
      <c r="BY687" s="2">
        <f t="shared" si="470"/>
        <v>0</v>
      </c>
      <c r="BZ687" s="2">
        <f t="shared" si="470"/>
        <v>0</v>
      </c>
      <c r="CA687" s="2">
        <f t="shared" ref="CA687:DF687" si="471">CA714</f>
        <v>105051.62</v>
      </c>
      <c r="CB687" s="2">
        <f t="shared" si="471"/>
        <v>0</v>
      </c>
      <c r="CC687" s="2">
        <f t="shared" si="471"/>
        <v>0</v>
      </c>
      <c r="CD687" s="2">
        <f t="shared" si="471"/>
        <v>105051.62</v>
      </c>
      <c r="CE687" s="2">
        <f t="shared" si="471"/>
        <v>15195.06</v>
      </c>
      <c r="CF687" s="2">
        <f t="shared" si="471"/>
        <v>15195.06</v>
      </c>
      <c r="CG687" s="2">
        <f t="shared" si="471"/>
        <v>0</v>
      </c>
      <c r="CH687" s="2">
        <f t="shared" si="471"/>
        <v>15195.06</v>
      </c>
      <c r="CI687" s="2">
        <f t="shared" si="471"/>
        <v>0</v>
      </c>
      <c r="CJ687" s="2">
        <f t="shared" si="471"/>
        <v>0</v>
      </c>
      <c r="CK687" s="2">
        <f t="shared" si="471"/>
        <v>0</v>
      </c>
      <c r="CL687" s="2">
        <f t="shared" si="471"/>
        <v>0</v>
      </c>
      <c r="CM687" s="2">
        <f t="shared" si="471"/>
        <v>0</v>
      </c>
      <c r="CN687" s="2">
        <f t="shared" si="471"/>
        <v>0</v>
      </c>
      <c r="CO687" s="2">
        <f t="shared" si="471"/>
        <v>0</v>
      </c>
      <c r="CP687" s="2">
        <f t="shared" si="471"/>
        <v>0</v>
      </c>
      <c r="CQ687" s="2">
        <f t="shared" si="471"/>
        <v>0</v>
      </c>
      <c r="CR687" s="2">
        <f t="shared" si="471"/>
        <v>0</v>
      </c>
      <c r="CS687" s="2">
        <f t="shared" si="471"/>
        <v>0</v>
      </c>
      <c r="CT687" s="2">
        <f t="shared" si="471"/>
        <v>0</v>
      </c>
      <c r="CU687" s="2">
        <f t="shared" si="471"/>
        <v>0</v>
      </c>
      <c r="CV687" s="2">
        <f t="shared" si="471"/>
        <v>0</v>
      </c>
      <c r="CW687" s="2">
        <f t="shared" si="471"/>
        <v>0</v>
      </c>
      <c r="CX687" s="2">
        <f t="shared" si="471"/>
        <v>0</v>
      </c>
      <c r="CY687" s="2">
        <f t="shared" si="471"/>
        <v>0</v>
      </c>
      <c r="CZ687" s="2">
        <f t="shared" si="471"/>
        <v>0</v>
      </c>
      <c r="DA687" s="2">
        <f t="shared" si="471"/>
        <v>0</v>
      </c>
      <c r="DB687" s="2">
        <f t="shared" si="471"/>
        <v>0</v>
      </c>
      <c r="DC687" s="2">
        <f t="shared" si="471"/>
        <v>0</v>
      </c>
      <c r="DD687" s="2">
        <f t="shared" si="471"/>
        <v>0</v>
      </c>
      <c r="DE687" s="2">
        <f t="shared" si="471"/>
        <v>0</v>
      </c>
      <c r="DF687" s="2">
        <f t="shared" si="471"/>
        <v>0</v>
      </c>
      <c r="DG687" s="3">
        <f t="shared" ref="DG687:EL687" si="472">DG714</f>
        <v>0</v>
      </c>
      <c r="DH687" s="3">
        <f t="shared" si="472"/>
        <v>0</v>
      </c>
      <c r="DI687" s="3">
        <f t="shared" si="472"/>
        <v>0</v>
      </c>
      <c r="DJ687" s="3">
        <f t="shared" si="472"/>
        <v>0</v>
      </c>
      <c r="DK687" s="3">
        <f t="shared" si="472"/>
        <v>0</v>
      </c>
      <c r="DL687" s="3">
        <f t="shared" si="472"/>
        <v>0</v>
      </c>
      <c r="DM687" s="3">
        <f t="shared" si="472"/>
        <v>0</v>
      </c>
      <c r="DN687" s="3">
        <f t="shared" si="472"/>
        <v>0</v>
      </c>
      <c r="DO687" s="3">
        <f t="shared" si="472"/>
        <v>0</v>
      </c>
      <c r="DP687" s="3">
        <f t="shared" si="472"/>
        <v>0</v>
      </c>
      <c r="DQ687" s="3">
        <f t="shared" si="472"/>
        <v>0</v>
      </c>
      <c r="DR687" s="3">
        <f t="shared" si="472"/>
        <v>0</v>
      </c>
      <c r="DS687" s="3">
        <f t="shared" si="472"/>
        <v>0</v>
      </c>
      <c r="DT687" s="3">
        <f t="shared" si="472"/>
        <v>0</v>
      </c>
      <c r="DU687" s="3">
        <f t="shared" si="472"/>
        <v>0</v>
      </c>
      <c r="DV687" s="3">
        <f t="shared" si="472"/>
        <v>0</v>
      </c>
      <c r="DW687" s="3">
        <f t="shared" si="472"/>
        <v>0</v>
      </c>
      <c r="DX687" s="3">
        <f t="shared" si="472"/>
        <v>0</v>
      </c>
      <c r="DY687" s="3">
        <f t="shared" si="472"/>
        <v>0</v>
      </c>
      <c r="DZ687" s="3">
        <f t="shared" si="472"/>
        <v>0</v>
      </c>
      <c r="EA687" s="3">
        <f t="shared" si="472"/>
        <v>0</v>
      </c>
      <c r="EB687" s="3">
        <f t="shared" si="472"/>
        <v>0</v>
      </c>
      <c r="EC687" s="3">
        <f t="shared" si="472"/>
        <v>0</v>
      </c>
      <c r="ED687" s="3">
        <f t="shared" si="472"/>
        <v>0</v>
      </c>
      <c r="EE687" s="3">
        <f t="shared" si="472"/>
        <v>0</v>
      </c>
      <c r="EF687" s="3">
        <f t="shared" si="472"/>
        <v>0</v>
      </c>
      <c r="EG687" s="3">
        <f t="shared" si="472"/>
        <v>0</v>
      </c>
      <c r="EH687" s="3">
        <f t="shared" si="472"/>
        <v>0</v>
      </c>
      <c r="EI687" s="3">
        <f t="shared" si="472"/>
        <v>0</v>
      </c>
      <c r="EJ687" s="3">
        <f t="shared" si="472"/>
        <v>0</v>
      </c>
      <c r="EK687" s="3">
        <f t="shared" si="472"/>
        <v>0</v>
      </c>
      <c r="EL687" s="3">
        <f t="shared" si="472"/>
        <v>0</v>
      </c>
      <c r="EM687" s="3">
        <f t="shared" ref="EM687:FR687" si="473">EM714</f>
        <v>0</v>
      </c>
      <c r="EN687" s="3">
        <f t="shared" si="473"/>
        <v>0</v>
      </c>
      <c r="EO687" s="3">
        <f t="shared" si="473"/>
        <v>0</v>
      </c>
      <c r="EP687" s="3">
        <f t="shared" si="473"/>
        <v>0</v>
      </c>
      <c r="EQ687" s="3">
        <f t="shared" si="473"/>
        <v>0</v>
      </c>
      <c r="ER687" s="3">
        <f t="shared" si="473"/>
        <v>0</v>
      </c>
      <c r="ES687" s="3">
        <f t="shared" si="473"/>
        <v>0</v>
      </c>
      <c r="ET687" s="3">
        <f t="shared" si="473"/>
        <v>0</v>
      </c>
      <c r="EU687" s="3">
        <f t="shared" si="473"/>
        <v>0</v>
      </c>
      <c r="EV687" s="3">
        <f t="shared" si="473"/>
        <v>0</v>
      </c>
      <c r="EW687" s="3">
        <f t="shared" si="473"/>
        <v>0</v>
      </c>
      <c r="EX687" s="3">
        <f t="shared" si="473"/>
        <v>0</v>
      </c>
      <c r="EY687" s="3">
        <f t="shared" si="473"/>
        <v>0</v>
      </c>
      <c r="EZ687" s="3">
        <f t="shared" si="473"/>
        <v>0</v>
      </c>
      <c r="FA687" s="3">
        <f t="shared" si="473"/>
        <v>0</v>
      </c>
      <c r="FB687" s="3">
        <f t="shared" si="473"/>
        <v>0</v>
      </c>
      <c r="FC687" s="3">
        <f t="shared" si="473"/>
        <v>0</v>
      </c>
      <c r="FD687" s="3">
        <f t="shared" si="473"/>
        <v>0</v>
      </c>
      <c r="FE687" s="3">
        <f t="shared" si="473"/>
        <v>0</v>
      </c>
      <c r="FF687" s="3">
        <f t="shared" si="473"/>
        <v>0</v>
      </c>
      <c r="FG687" s="3">
        <f t="shared" si="473"/>
        <v>0</v>
      </c>
      <c r="FH687" s="3">
        <f t="shared" si="473"/>
        <v>0</v>
      </c>
      <c r="FI687" s="3">
        <f t="shared" si="473"/>
        <v>0</v>
      </c>
      <c r="FJ687" s="3">
        <f t="shared" si="473"/>
        <v>0</v>
      </c>
      <c r="FK687" s="3">
        <f t="shared" si="473"/>
        <v>0</v>
      </c>
      <c r="FL687" s="3">
        <f t="shared" si="473"/>
        <v>0</v>
      </c>
      <c r="FM687" s="3">
        <f t="shared" si="473"/>
        <v>0</v>
      </c>
      <c r="FN687" s="3">
        <f t="shared" si="473"/>
        <v>0</v>
      </c>
      <c r="FO687" s="3">
        <f t="shared" si="473"/>
        <v>0</v>
      </c>
      <c r="FP687" s="3">
        <f t="shared" si="473"/>
        <v>0</v>
      </c>
      <c r="FQ687" s="3">
        <f t="shared" si="473"/>
        <v>0</v>
      </c>
      <c r="FR687" s="3">
        <f t="shared" si="473"/>
        <v>0</v>
      </c>
      <c r="FS687" s="3">
        <f t="shared" ref="FS687:GX687" si="474">FS714</f>
        <v>0</v>
      </c>
      <c r="FT687" s="3">
        <f t="shared" si="474"/>
        <v>0</v>
      </c>
      <c r="FU687" s="3">
        <f t="shared" si="474"/>
        <v>0</v>
      </c>
      <c r="FV687" s="3">
        <f t="shared" si="474"/>
        <v>0</v>
      </c>
      <c r="FW687" s="3">
        <f t="shared" si="474"/>
        <v>0</v>
      </c>
      <c r="FX687" s="3">
        <f t="shared" si="474"/>
        <v>0</v>
      </c>
      <c r="FY687" s="3">
        <f t="shared" si="474"/>
        <v>0</v>
      </c>
      <c r="FZ687" s="3">
        <f t="shared" si="474"/>
        <v>0</v>
      </c>
      <c r="GA687" s="3">
        <f t="shared" si="474"/>
        <v>0</v>
      </c>
      <c r="GB687" s="3">
        <f t="shared" si="474"/>
        <v>0</v>
      </c>
      <c r="GC687" s="3">
        <f t="shared" si="474"/>
        <v>0</v>
      </c>
      <c r="GD687" s="3">
        <f t="shared" si="474"/>
        <v>0</v>
      </c>
      <c r="GE687" s="3">
        <f t="shared" si="474"/>
        <v>0</v>
      </c>
      <c r="GF687" s="3">
        <f t="shared" si="474"/>
        <v>0</v>
      </c>
      <c r="GG687" s="3">
        <f t="shared" si="474"/>
        <v>0</v>
      </c>
      <c r="GH687" s="3">
        <f t="shared" si="474"/>
        <v>0</v>
      </c>
      <c r="GI687" s="3">
        <f t="shared" si="474"/>
        <v>0</v>
      </c>
      <c r="GJ687" s="3">
        <f t="shared" si="474"/>
        <v>0</v>
      </c>
      <c r="GK687" s="3">
        <f t="shared" si="474"/>
        <v>0</v>
      </c>
      <c r="GL687" s="3">
        <f t="shared" si="474"/>
        <v>0</v>
      </c>
      <c r="GM687" s="3">
        <f t="shared" si="474"/>
        <v>0</v>
      </c>
      <c r="GN687" s="3">
        <f t="shared" si="474"/>
        <v>0</v>
      </c>
      <c r="GO687" s="3">
        <f t="shared" si="474"/>
        <v>0</v>
      </c>
      <c r="GP687" s="3">
        <f t="shared" si="474"/>
        <v>0</v>
      </c>
      <c r="GQ687" s="3">
        <f t="shared" si="474"/>
        <v>0</v>
      </c>
      <c r="GR687" s="3">
        <f t="shared" si="474"/>
        <v>0</v>
      </c>
      <c r="GS687" s="3">
        <f t="shared" si="474"/>
        <v>0</v>
      </c>
      <c r="GT687" s="3">
        <f t="shared" si="474"/>
        <v>0</v>
      </c>
      <c r="GU687" s="3">
        <f t="shared" si="474"/>
        <v>0</v>
      </c>
      <c r="GV687" s="3">
        <f t="shared" si="474"/>
        <v>0</v>
      </c>
      <c r="GW687" s="3">
        <f t="shared" si="474"/>
        <v>0</v>
      </c>
      <c r="GX687" s="3">
        <f t="shared" si="474"/>
        <v>0</v>
      </c>
    </row>
    <row r="689" spans="1:245" x14ac:dyDescent="0.2">
      <c r="A689">
        <v>17</v>
      </c>
      <c r="B689">
        <v>1</v>
      </c>
      <c r="D689">
        <f>ROW(EtalonRes!A514)</f>
        <v>514</v>
      </c>
      <c r="E689" t="s">
        <v>493</v>
      </c>
      <c r="F689" t="s">
        <v>494</v>
      </c>
      <c r="G689" t="s">
        <v>495</v>
      </c>
      <c r="H689" t="s">
        <v>496</v>
      </c>
      <c r="I689">
        <v>2</v>
      </c>
      <c r="J689">
        <v>0</v>
      </c>
      <c r="K689">
        <v>2</v>
      </c>
      <c r="O689">
        <f t="shared" ref="O689:O712" si="475">ROUND(CP689,2)</f>
        <v>1520.04</v>
      </c>
      <c r="P689">
        <f t="shared" ref="P689:P712" si="476">ROUND(CQ689*I689,2)</f>
        <v>0</v>
      </c>
      <c r="Q689">
        <f t="shared" ref="Q689:Q712" si="477">ROUND(CR689*I689,2)</f>
        <v>139.80000000000001</v>
      </c>
      <c r="R689">
        <f t="shared" ref="R689:R712" si="478">ROUND(CS689*I689,2)</f>
        <v>96</v>
      </c>
      <c r="S689">
        <f t="shared" ref="S689:S712" si="479">ROUND(CT689*I689,2)</f>
        <v>1380.24</v>
      </c>
      <c r="T689">
        <f t="shared" ref="T689:T712" si="480">ROUND(CU689*I689,2)</f>
        <v>0</v>
      </c>
      <c r="U689">
        <f t="shared" ref="U689:U712" si="481">CV689*I689</f>
        <v>2.08</v>
      </c>
      <c r="V689">
        <f t="shared" ref="V689:V712" si="482">CW689*I689</f>
        <v>0</v>
      </c>
      <c r="W689">
        <f t="shared" ref="W689:W712" si="483">ROUND(CX689*I689,2)</f>
        <v>0</v>
      </c>
      <c r="X689">
        <f t="shared" ref="X689:X712" si="484">ROUND(CY689,2)</f>
        <v>966.17</v>
      </c>
      <c r="Y689">
        <f t="shared" ref="Y689:Y712" si="485">ROUND(CZ689,2)</f>
        <v>138.02000000000001</v>
      </c>
      <c r="AA689">
        <v>1470944657</v>
      </c>
      <c r="AB689">
        <f t="shared" ref="AB689:AB712" si="486">ROUND((AC689+AD689+AF689),6)</f>
        <v>760.02</v>
      </c>
      <c r="AC689">
        <f>ROUND(((ES689*2)),6)</f>
        <v>0</v>
      </c>
      <c r="AD689">
        <f>ROUND(((((ET689*2))-((EU689*2)))+AE689),6)</f>
        <v>69.900000000000006</v>
      </c>
      <c r="AE689">
        <f>ROUND(((EU689*2)),6)</f>
        <v>48</v>
      </c>
      <c r="AF689">
        <f>ROUND(((EV689*2)),6)</f>
        <v>690.12</v>
      </c>
      <c r="AG689">
        <f t="shared" ref="AG689:AG712" si="487">ROUND((AP689),6)</f>
        <v>0</v>
      </c>
      <c r="AH689">
        <f>((EW689*2))</f>
        <v>1.04</v>
      </c>
      <c r="AI689">
        <f>((EX689*2))</f>
        <v>0</v>
      </c>
      <c r="AJ689">
        <f t="shared" ref="AJ689:AJ712" si="488">(AS689)</f>
        <v>0</v>
      </c>
      <c r="AK689">
        <v>380.01</v>
      </c>
      <c r="AL689">
        <v>0</v>
      </c>
      <c r="AM689">
        <v>34.950000000000003</v>
      </c>
      <c r="AN689">
        <v>24</v>
      </c>
      <c r="AO689">
        <v>345.06</v>
      </c>
      <c r="AP689">
        <v>0</v>
      </c>
      <c r="AQ689">
        <v>0.52</v>
      </c>
      <c r="AR689">
        <v>0</v>
      </c>
      <c r="AS689">
        <v>0</v>
      </c>
      <c r="AT689">
        <v>70</v>
      </c>
      <c r="AU689">
        <v>10</v>
      </c>
      <c r="AV689">
        <v>1</v>
      </c>
      <c r="AW689">
        <v>1</v>
      </c>
      <c r="AZ689">
        <v>1</v>
      </c>
      <c r="BA689">
        <v>1</v>
      </c>
      <c r="BB689">
        <v>1</v>
      </c>
      <c r="BC689">
        <v>1</v>
      </c>
      <c r="BD689" t="s">
        <v>3</v>
      </c>
      <c r="BE689" t="s">
        <v>3</v>
      </c>
      <c r="BF689" t="s">
        <v>3</v>
      </c>
      <c r="BG689" t="s">
        <v>3</v>
      </c>
      <c r="BH689">
        <v>0</v>
      </c>
      <c r="BI689">
        <v>4</v>
      </c>
      <c r="BJ689" t="s">
        <v>497</v>
      </c>
      <c r="BM689">
        <v>0</v>
      </c>
      <c r="BN689">
        <v>0</v>
      </c>
      <c r="BO689" t="s">
        <v>3</v>
      </c>
      <c r="BP689">
        <v>0</v>
      </c>
      <c r="BQ689">
        <v>1</v>
      </c>
      <c r="BR689">
        <v>0</v>
      </c>
      <c r="BS689">
        <v>1</v>
      </c>
      <c r="BT689">
        <v>1</v>
      </c>
      <c r="BU689">
        <v>1</v>
      </c>
      <c r="BV689">
        <v>1</v>
      </c>
      <c r="BW689">
        <v>1</v>
      </c>
      <c r="BX689">
        <v>1</v>
      </c>
      <c r="BY689" t="s">
        <v>3</v>
      </c>
      <c r="BZ689">
        <v>70</v>
      </c>
      <c r="CA689">
        <v>10</v>
      </c>
      <c r="CB689" t="s">
        <v>3</v>
      </c>
      <c r="CE689">
        <v>0</v>
      </c>
      <c r="CF689">
        <v>0</v>
      </c>
      <c r="CG689">
        <v>0</v>
      </c>
      <c r="CM689">
        <v>0</v>
      </c>
      <c r="CN689" t="s">
        <v>3</v>
      </c>
      <c r="CO689">
        <v>0</v>
      </c>
      <c r="CP689">
        <f t="shared" ref="CP689:CP712" si="489">(P689+Q689+S689)</f>
        <v>1520.04</v>
      </c>
      <c r="CQ689">
        <f t="shared" ref="CQ689:CQ712" si="490">(AC689*BC689*AW689)</f>
        <v>0</v>
      </c>
      <c r="CR689">
        <f>(((((ET689*2))*BB689-((EU689*2))*BS689)+AE689*BS689)*AV689)</f>
        <v>69.900000000000006</v>
      </c>
      <c r="CS689">
        <f t="shared" ref="CS689:CS712" si="491">(AE689*BS689*AV689)</f>
        <v>48</v>
      </c>
      <c r="CT689">
        <f t="shared" ref="CT689:CT712" si="492">(AF689*BA689*AV689)</f>
        <v>690.12</v>
      </c>
      <c r="CU689">
        <f t="shared" ref="CU689:CU712" si="493">AG689</f>
        <v>0</v>
      </c>
      <c r="CV689">
        <f t="shared" ref="CV689:CV712" si="494">(AH689*AV689)</f>
        <v>1.04</v>
      </c>
      <c r="CW689">
        <f t="shared" ref="CW689:CW712" si="495">AI689</f>
        <v>0</v>
      </c>
      <c r="CX689">
        <f t="shared" ref="CX689:CX712" si="496">AJ689</f>
        <v>0</v>
      </c>
      <c r="CY689">
        <f t="shared" ref="CY689:CY712" si="497">((S689*BZ689)/100)</f>
        <v>966.16800000000001</v>
      </c>
      <c r="CZ689">
        <f t="shared" ref="CZ689:CZ712" si="498">((S689*CA689)/100)</f>
        <v>138.024</v>
      </c>
      <c r="DC689" t="s">
        <v>3</v>
      </c>
      <c r="DD689" t="s">
        <v>45</v>
      </c>
      <c r="DE689" t="s">
        <v>45</v>
      </c>
      <c r="DF689" t="s">
        <v>45</v>
      </c>
      <c r="DG689" t="s">
        <v>45</v>
      </c>
      <c r="DH689" t="s">
        <v>3</v>
      </c>
      <c r="DI689" t="s">
        <v>45</v>
      </c>
      <c r="DJ689" t="s">
        <v>45</v>
      </c>
      <c r="DK689" t="s">
        <v>3</v>
      </c>
      <c r="DL689" t="s">
        <v>3</v>
      </c>
      <c r="DM689" t="s">
        <v>3</v>
      </c>
      <c r="DN689">
        <v>0</v>
      </c>
      <c r="DO689">
        <v>0</v>
      </c>
      <c r="DP689">
        <v>1</v>
      </c>
      <c r="DQ689">
        <v>1</v>
      </c>
      <c r="DU689">
        <v>1013</v>
      </c>
      <c r="DV689" t="s">
        <v>496</v>
      </c>
      <c r="DW689" t="s">
        <v>496</v>
      </c>
      <c r="DX689">
        <v>1</v>
      </c>
      <c r="DZ689" t="s">
        <v>3</v>
      </c>
      <c r="EA689" t="s">
        <v>3</v>
      </c>
      <c r="EB689" t="s">
        <v>3</v>
      </c>
      <c r="EC689" t="s">
        <v>3</v>
      </c>
      <c r="EE689">
        <v>1441815344</v>
      </c>
      <c r="EF689">
        <v>1</v>
      </c>
      <c r="EG689" t="s">
        <v>21</v>
      </c>
      <c r="EH689">
        <v>0</v>
      </c>
      <c r="EI689" t="s">
        <v>3</v>
      </c>
      <c r="EJ689">
        <v>4</v>
      </c>
      <c r="EK689">
        <v>0</v>
      </c>
      <c r="EL689" t="s">
        <v>22</v>
      </c>
      <c r="EM689" t="s">
        <v>23</v>
      </c>
      <c r="EO689" t="s">
        <v>3</v>
      </c>
      <c r="EQ689">
        <v>0</v>
      </c>
      <c r="ER689">
        <v>380.01</v>
      </c>
      <c r="ES689">
        <v>0</v>
      </c>
      <c r="ET689">
        <v>34.950000000000003</v>
      </c>
      <c r="EU689">
        <v>24</v>
      </c>
      <c r="EV689">
        <v>345.06</v>
      </c>
      <c r="EW689">
        <v>0.52</v>
      </c>
      <c r="EX689">
        <v>0</v>
      </c>
      <c r="EY689">
        <v>0</v>
      </c>
      <c r="FQ689">
        <v>0</v>
      </c>
      <c r="FR689">
        <f t="shared" ref="FR689:FR712" si="499">ROUND(IF(BI689=3,GM689,0),2)</f>
        <v>0</v>
      </c>
      <c r="FS689">
        <v>0</v>
      </c>
      <c r="FX689">
        <v>70</v>
      </c>
      <c r="FY689">
        <v>10</v>
      </c>
      <c r="GA689" t="s">
        <v>3</v>
      </c>
      <c r="GD689">
        <v>0</v>
      </c>
      <c r="GF689">
        <v>1205513775</v>
      </c>
      <c r="GG689">
        <v>2</v>
      </c>
      <c r="GH689">
        <v>1</v>
      </c>
      <c r="GI689">
        <v>-2</v>
      </c>
      <c r="GJ689">
        <v>0</v>
      </c>
      <c r="GK689">
        <f>ROUND(R689*(R12)/100,2)</f>
        <v>103.68</v>
      </c>
      <c r="GL689">
        <f t="shared" ref="GL689:GL712" si="500">ROUND(IF(AND(BH689=3,BI689=3,FS689&lt;&gt;0),P689,0),2)</f>
        <v>0</v>
      </c>
      <c r="GM689">
        <f t="shared" ref="GM689:GM712" si="501">ROUND(O689+X689+Y689+GK689,2)+GX689</f>
        <v>2727.91</v>
      </c>
      <c r="GN689">
        <f t="shared" ref="GN689:GN712" si="502">IF(OR(BI689=0,BI689=1),GM689-GX689,0)</f>
        <v>0</v>
      </c>
      <c r="GO689">
        <f t="shared" ref="GO689:GO712" si="503">IF(BI689=2,GM689-GX689,0)</f>
        <v>0</v>
      </c>
      <c r="GP689">
        <f t="shared" ref="GP689:GP712" si="504">IF(BI689=4,GM689-GX689,0)</f>
        <v>2727.91</v>
      </c>
      <c r="GR689">
        <v>0</v>
      </c>
      <c r="GS689">
        <v>3</v>
      </c>
      <c r="GT689">
        <v>0</v>
      </c>
      <c r="GU689" t="s">
        <v>3</v>
      </c>
      <c r="GV689">
        <f t="shared" ref="GV689:GV712" si="505">ROUND((GT689),6)</f>
        <v>0</v>
      </c>
      <c r="GW689">
        <v>1</v>
      </c>
      <c r="GX689">
        <f t="shared" ref="GX689:GX712" si="506">ROUND(HC689*I689,2)</f>
        <v>0</v>
      </c>
      <c r="HA689">
        <v>0</v>
      </c>
      <c r="HB689">
        <v>0</v>
      </c>
      <c r="HC689">
        <f t="shared" ref="HC689:HC712" si="507">GV689*GW689</f>
        <v>0</v>
      </c>
      <c r="HE689" t="s">
        <v>3</v>
      </c>
      <c r="HF689" t="s">
        <v>3</v>
      </c>
      <c r="HM689" t="s">
        <v>3</v>
      </c>
      <c r="HN689" t="s">
        <v>3</v>
      </c>
      <c r="HO689" t="s">
        <v>3</v>
      </c>
      <c r="HP689" t="s">
        <v>3</v>
      </c>
      <c r="HQ689" t="s">
        <v>3</v>
      </c>
      <c r="IK689">
        <v>0</v>
      </c>
    </row>
    <row r="690" spans="1:245" x14ac:dyDescent="0.2">
      <c r="A690">
        <v>17</v>
      </c>
      <c r="B690">
        <v>1</v>
      </c>
      <c r="D690">
        <f>ROW(EtalonRes!A516)</f>
        <v>516</v>
      </c>
      <c r="E690" t="s">
        <v>498</v>
      </c>
      <c r="F690" t="s">
        <v>499</v>
      </c>
      <c r="G690" t="s">
        <v>500</v>
      </c>
      <c r="H690" t="s">
        <v>496</v>
      </c>
      <c r="I690">
        <v>2</v>
      </c>
      <c r="J690">
        <v>0</v>
      </c>
      <c r="K690">
        <v>2</v>
      </c>
      <c r="O690">
        <f t="shared" si="475"/>
        <v>1048.74</v>
      </c>
      <c r="P690">
        <f t="shared" si="476"/>
        <v>0</v>
      </c>
      <c r="Q690">
        <f t="shared" si="477"/>
        <v>93.18</v>
      </c>
      <c r="R690">
        <f t="shared" si="478"/>
        <v>64</v>
      </c>
      <c r="S690">
        <f t="shared" si="479"/>
        <v>955.56</v>
      </c>
      <c r="T690">
        <f t="shared" si="480"/>
        <v>0</v>
      </c>
      <c r="U690">
        <f t="shared" si="481"/>
        <v>1.44</v>
      </c>
      <c r="V690">
        <f t="shared" si="482"/>
        <v>0</v>
      </c>
      <c r="W690">
        <f t="shared" si="483"/>
        <v>0</v>
      </c>
      <c r="X690">
        <f t="shared" si="484"/>
        <v>668.89</v>
      </c>
      <c r="Y690">
        <f t="shared" si="485"/>
        <v>95.56</v>
      </c>
      <c r="AA690">
        <v>1470944657</v>
      </c>
      <c r="AB690">
        <f t="shared" si="486"/>
        <v>524.37</v>
      </c>
      <c r="AC690">
        <f>ROUND((ES690),6)</f>
        <v>0</v>
      </c>
      <c r="AD690">
        <f>ROUND((((ET690)-(EU690))+AE690),6)</f>
        <v>46.59</v>
      </c>
      <c r="AE690">
        <f>ROUND((EU690),6)</f>
        <v>32</v>
      </c>
      <c r="AF690">
        <f>ROUND((EV690),6)</f>
        <v>477.78</v>
      </c>
      <c r="AG690">
        <f t="shared" si="487"/>
        <v>0</v>
      </c>
      <c r="AH690">
        <f>(EW690)</f>
        <v>0.72</v>
      </c>
      <c r="AI690">
        <f>(EX690)</f>
        <v>0</v>
      </c>
      <c r="AJ690">
        <f t="shared" si="488"/>
        <v>0</v>
      </c>
      <c r="AK690">
        <v>524.37</v>
      </c>
      <c r="AL690">
        <v>0</v>
      </c>
      <c r="AM690">
        <v>46.59</v>
      </c>
      <c r="AN690">
        <v>32</v>
      </c>
      <c r="AO690">
        <v>477.78</v>
      </c>
      <c r="AP690">
        <v>0</v>
      </c>
      <c r="AQ690">
        <v>0.72</v>
      </c>
      <c r="AR690">
        <v>0</v>
      </c>
      <c r="AS690">
        <v>0</v>
      </c>
      <c r="AT690">
        <v>70</v>
      </c>
      <c r="AU690">
        <v>10</v>
      </c>
      <c r="AV690">
        <v>1</v>
      </c>
      <c r="AW690">
        <v>1</v>
      </c>
      <c r="AZ690">
        <v>1</v>
      </c>
      <c r="BA690">
        <v>1</v>
      </c>
      <c r="BB690">
        <v>1</v>
      </c>
      <c r="BC690">
        <v>1</v>
      </c>
      <c r="BD690" t="s">
        <v>3</v>
      </c>
      <c r="BE690" t="s">
        <v>3</v>
      </c>
      <c r="BF690" t="s">
        <v>3</v>
      </c>
      <c r="BG690" t="s">
        <v>3</v>
      </c>
      <c r="BH690">
        <v>0</v>
      </c>
      <c r="BI690">
        <v>4</v>
      </c>
      <c r="BJ690" t="s">
        <v>501</v>
      </c>
      <c r="BM690">
        <v>0</v>
      </c>
      <c r="BN690">
        <v>0</v>
      </c>
      <c r="BO690" t="s">
        <v>3</v>
      </c>
      <c r="BP690">
        <v>0</v>
      </c>
      <c r="BQ690">
        <v>1</v>
      </c>
      <c r="BR690">
        <v>0</v>
      </c>
      <c r="BS690">
        <v>1</v>
      </c>
      <c r="BT690">
        <v>1</v>
      </c>
      <c r="BU690">
        <v>1</v>
      </c>
      <c r="BV690">
        <v>1</v>
      </c>
      <c r="BW690">
        <v>1</v>
      </c>
      <c r="BX690">
        <v>1</v>
      </c>
      <c r="BY690" t="s">
        <v>3</v>
      </c>
      <c r="BZ690">
        <v>70</v>
      </c>
      <c r="CA690">
        <v>10</v>
      </c>
      <c r="CB690" t="s">
        <v>3</v>
      </c>
      <c r="CE690">
        <v>0</v>
      </c>
      <c r="CF690">
        <v>0</v>
      </c>
      <c r="CG690">
        <v>0</v>
      </c>
      <c r="CM690">
        <v>0</v>
      </c>
      <c r="CN690" t="s">
        <v>3</v>
      </c>
      <c r="CO690">
        <v>0</v>
      </c>
      <c r="CP690">
        <f t="shared" si="489"/>
        <v>1048.74</v>
      </c>
      <c r="CQ690">
        <f t="shared" si="490"/>
        <v>0</v>
      </c>
      <c r="CR690">
        <f>((((ET690)*BB690-(EU690)*BS690)+AE690*BS690)*AV690)</f>
        <v>46.59</v>
      </c>
      <c r="CS690">
        <f t="shared" si="491"/>
        <v>32</v>
      </c>
      <c r="CT690">
        <f t="shared" si="492"/>
        <v>477.78</v>
      </c>
      <c r="CU690">
        <f t="shared" si="493"/>
        <v>0</v>
      </c>
      <c r="CV690">
        <f t="shared" si="494"/>
        <v>0.72</v>
      </c>
      <c r="CW690">
        <f t="shared" si="495"/>
        <v>0</v>
      </c>
      <c r="CX690">
        <f t="shared" si="496"/>
        <v>0</v>
      </c>
      <c r="CY690">
        <f t="shared" si="497"/>
        <v>668.89199999999994</v>
      </c>
      <c r="CZ690">
        <f t="shared" si="498"/>
        <v>95.555999999999983</v>
      </c>
      <c r="DC690" t="s">
        <v>3</v>
      </c>
      <c r="DD690" t="s">
        <v>3</v>
      </c>
      <c r="DE690" t="s">
        <v>3</v>
      </c>
      <c r="DF690" t="s">
        <v>3</v>
      </c>
      <c r="DG690" t="s">
        <v>3</v>
      </c>
      <c r="DH690" t="s">
        <v>3</v>
      </c>
      <c r="DI690" t="s">
        <v>3</v>
      </c>
      <c r="DJ690" t="s">
        <v>3</v>
      </c>
      <c r="DK690" t="s">
        <v>3</v>
      </c>
      <c r="DL690" t="s">
        <v>3</v>
      </c>
      <c r="DM690" t="s">
        <v>3</v>
      </c>
      <c r="DN690">
        <v>0</v>
      </c>
      <c r="DO690">
        <v>0</v>
      </c>
      <c r="DP690">
        <v>1</v>
      </c>
      <c r="DQ690">
        <v>1</v>
      </c>
      <c r="DU690">
        <v>1013</v>
      </c>
      <c r="DV690" t="s">
        <v>496</v>
      </c>
      <c r="DW690" t="s">
        <v>496</v>
      </c>
      <c r="DX690">
        <v>1</v>
      </c>
      <c r="DZ690" t="s">
        <v>3</v>
      </c>
      <c r="EA690" t="s">
        <v>3</v>
      </c>
      <c r="EB690" t="s">
        <v>3</v>
      </c>
      <c r="EC690" t="s">
        <v>3</v>
      </c>
      <c r="EE690">
        <v>1441815344</v>
      </c>
      <c r="EF690">
        <v>1</v>
      </c>
      <c r="EG690" t="s">
        <v>21</v>
      </c>
      <c r="EH690">
        <v>0</v>
      </c>
      <c r="EI690" t="s">
        <v>3</v>
      </c>
      <c r="EJ690">
        <v>4</v>
      </c>
      <c r="EK690">
        <v>0</v>
      </c>
      <c r="EL690" t="s">
        <v>22</v>
      </c>
      <c r="EM690" t="s">
        <v>23</v>
      </c>
      <c r="EO690" t="s">
        <v>3</v>
      </c>
      <c r="EQ690">
        <v>0</v>
      </c>
      <c r="ER690">
        <v>524.37</v>
      </c>
      <c r="ES690">
        <v>0</v>
      </c>
      <c r="ET690">
        <v>46.59</v>
      </c>
      <c r="EU690">
        <v>32</v>
      </c>
      <c r="EV690">
        <v>477.78</v>
      </c>
      <c r="EW690">
        <v>0.72</v>
      </c>
      <c r="EX690">
        <v>0</v>
      </c>
      <c r="EY690">
        <v>0</v>
      </c>
      <c r="FQ690">
        <v>0</v>
      </c>
      <c r="FR690">
        <f t="shared" si="499"/>
        <v>0</v>
      </c>
      <c r="FS690">
        <v>0</v>
      </c>
      <c r="FX690">
        <v>70</v>
      </c>
      <c r="FY690">
        <v>10</v>
      </c>
      <c r="GA690" t="s">
        <v>3</v>
      </c>
      <c r="GD690">
        <v>0</v>
      </c>
      <c r="GF690">
        <v>-827856612</v>
      </c>
      <c r="GG690">
        <v>2</v>
      </c>
      <c r="GH690">
        <v>1</v>
      </c>
      <c r="GI690">
        <v>-2</v>
      </c>
      <c r="GJ690">
        <v>0</v>
      </c>
      <c r="GK690">
        <f>ROUND(R690*(R12)/100,2)</f>
        <v>69.12</v>
      </c>
      <c r="GL690">
        <f t="shared" si="500"/>
        <v>0</v>
      </c>
      <c r="GM690">
        <f t="shared" si="501"/>
        <v>1882.31</v>
      </c>
      <c r="GN690">
        <f t="shared" si="502"/>
        <v>0</v>
      </c>
      <c r="GO690">
        <f t="shared" si="503"/>
        <v>0</v>
      </c>
      <c r="GP690">
        <f t="shared" si="504"/>
        <v>1882.31</v>
      </c>
      <c r="GR690">
        <v>0</v>
      </c>
      <c r="GS690">
        <v>3</v>
      </c>
      <c r="GT690">
        <v>0</v>
      </c>
      <c r="GU690" t="s">
        <v>3</v>
      </c>
      <c r="GV690">
        <f t="shared" si="505"/>
        <v>0</v>
      </c>
      <c r="GW690">
        <v>1</v>
      </c>
      <c r="GX690">
        <f t="shared" si="506"/>
        <v>0</v>
      </c>
      <c r="HA690">
        <v>0</v>
      </c>
      <c r="HB690">
        <v>0</v>
      </c>
      <c r="HC690">
        <f t="shared" si="507"/>
        <v>0</v>
      </c>
      <c r="HE690" t="s">
        <v>3</v>
      </c>
      <c r="HF690" t="s">
        <v>3</v>
      </c>
      <c r="HM690" t="s">
        <v>3</v>
      </c>
      <c r="HN690" t="s">
        <v>3</v>
      </c>
      <c r="HO690" t="s">
        <v>3</v>
      </c>
      <c r="HP690" t="s">
        <v>3</v>
      </c>
      <c r="HQ690" t="s">
        <v>3</v>
      </c>
      <c r="IK690">
        <v>0</v>
      </c>
    </row>
    <row r="691" spans="1:245" x14ac:dyDescent="0.2">
      <c r="A691">
        <v>17</v>
      </c>
      <c r="B691">
        <v>1</v>
      </c>
      <c r="D691">
        <f>ROW(EtalonRes!A521)</f>
        <v>521</v>
      </c>
      <c r="E691" t="s">
        <v>502</v>
      </c>
      <c r="F691" t="s">
        <v>503</v>
      </c>
      <c r="G691" t="s">
        <v>504</v>
      </c>
      <c r="H691" t="s">
        <v>496</v>
      </c>
      <c r="I691">
        <v>2</v>
      </c>
      <c r="J691">
        <v>0</v>
      </c>
      <c r="K691">
        <v>2</v>
      </c>
      <c r="O691">
        <f t="shared" si="475"/>
        <v>11031.14</v>
      </c>
      <c r="P691">
        <f t="shared" si="476"/>
        <v>6829.7</v>
      </c>
      <c r="Q691">
        <f t="shared" si="477"/>
        <v>326.16000000000003</v>
      </c>
      <c r="R691">
        <f t="shared" si="478"/>
        <v>224</v>
      </c>
      <c r="S691">
        <f t="shared" si="479"/>
        <v>3875.28</v>
      </c>
      <c r="T691">
        <f t="shared" si="480"/>
        <v>0</v>
      </c>
      <c r="U691">
        <f t="shared" si="481"/>
        <v>5.84</v>
      </c>
      <c r="V691">
        <f t="shared" si="482"/>
        <v>0</v>
      </c>
      <c r="W691">
        <f t="shared" si="483"/>
        <v>0</v>
      </c>
      <c r="X691">
        <f t="shared" si="484"/>
        <v>2712.7</v>
      </c>
      <c r="Y691">
        <f t="shared" si="485"/>
        <v>387.53</v>
      </c>
      <c r="AA691">
        <v>1470944657</v>
      </c>
      <c r="AB691">
        <f t="shared" si="486"/>
        <v>5515.57</v>
      </c>
      <c r="AC691">
        <f>ROUND((ES691),6)</f>
        <v>3414.85</v>
      </c>
      <c r="AD691">
        <f>ROUND((((ET691)-(EU691))+AE691),6)</f>
        <v>163.08000000000001</v>
      </c>
      <c r="AE691">
        <f>ROUND((EU691),6)</f>
        <v>112</v>
      </c>
      <c r="AF691">
        <f>ROUND((EV691),6)</f>
        <v>1937.64</v>
      </c>
      <c r="AG691">
        <f t="shared" si="487"/>
        <v>0</v>
      </c>
      <c r="AH691">
        <f>(EW691)</f>
        <v>2.92</v>
      </c>
      <c r="AI691">
        <f>(EX691)</f>
        <v>0</v>
      </c>
      <c r="AJ691">
        <f t="shared" si="488"/>
        <v>0</v>
      </c>
      <c r="AK691">
        <v>5515.57</v>
      </c>
      <c r="AL691">
        <v>3414.85</v>
      </c>
      <c r="AM691">
        <v>163.08000000000001</v>
      </c>
      <c r="AN691">
        <v>112</v>
      </c>
      <c r="AO691">
        <v>1937.64</v>
      </c>
      <c r="AP691">
        <v>0</v>
      </c>
      <c r="AQ691">
        <v>2.92</v>
      </c>
      <c r="AR691">
        <v>0</v>
      </c>
      <c r="AS691">
        <v>0</v>
      </c>
      <c r="AT691">
        <v>70</v>
      </c>
      <c r="AU691">
        <v>10</v>
      </c>
      <c r="AV691">
        <v>1</v>
      </c>
      <c r="AW691">
        <v>1</v>
      </c>
      <c r="AZ691">
        <v>1</v>
      </c>
      <c r="BA691">
        <v>1</v>
      </c>
      <c r="BB691">
        <v>1</v>
      </c>
      <c r="BC691">
        <v>1</v>
      </c>
      <c r="BD691" t="s">
        <v>3</v>
      </c>
      <c r="BE691" t="s">
        <v>3</v>
      </c>
      <c r="BF691" t="s">
        <v>3</v>
      </c>
      <c r="BG691" t="s">
        <v>3</v>
      </c>
      <c r="BH691">
        <v>0</v>
      </c>
      <c r="BI691">
        <v>4</v>
      </c>
      <c r="BJ691" t="s">
        <v>505</v>
      </c>
      <c r="BM691">
        <v>0</v>
      </c>
      <c r="BN691">
        <v>0</v>
      </c>
      <c r="BO691" t="s">
        <v>3</v>
      </c>
      <c r="BP691">
        <v>0</v>
      </c>
      <c r="BQ691">
        <v>1</v>
      </c>
      <c r="BR691">
        <v>0</v>
      </c>
      <c r="BS691">
        <v>1</v>
      </c>
      <c r="BT691">
        <v>1</v>
      </c>
      <c r="BU691">
        <v>1</v>
      </c>
      <c r="BV691">
        <v>1</v>
      </c>
      <c r="BW691">
        <v>1</v>
      </c>
      <c r="BX691">
        <v>1</v>
      </c>
      <c r="BY691" t="s">
        <v>3</v>
      </c>
      <c r="BZ691">
        <v>70</v>
      </c>
      <c r="CA691">
        <v>10</v>
      </c>
      <c r="CB691" t="s">
        <v>3</v>
      </c>
      <c r="CE691">
        <v>0</v>
      </c>
      <c r="CF691">
        <v>0</v>
      </c>
      <c r="CG691">
        <v>0</v>
      </c>
      <c r="CM691">
        <v>0</v>
      </c>
      <c r="CN691" t="s">
        <v>3</v>
      </c>
      <c r="CO691">
        <v>0</v>
      </c>
      <c r="CP691">
        <f t="shared" si="489"/>
        <v>11031.14</v>
      </c>
      <c r="CQ691">
        <f t="shared" si="490"/>
        <v>3414.85</v>
      </c>
      <c r="CR691">
        <f>((((ET691)*BB691-(EU691)*BS691)+AE691*BS691)*AV691)</f>
        <v>163.08000000000001</v>
      </c>
      <c r="CS691">
        <f t="shared" si="491"/>
        <v>112</v>
      </c>
      <c r="CT691">
        <f t="shared" si="492"/>
        <v>1937.64</v>
      </c>
      <c r="CU691">
        <f t="shared" si="493"/>
        <v>0</v>
      </c>
      <c r="CV691">
        <f t="shared" si="494"/>
        <v>2.92</v>
      </c>
      <c r="CW691">
        <f t="shared" si="495"/>
        <v>0</v>
      </c>
      <c r="CX691">
        <f t="shared" si="496"/>
        <v>0</v>
      </c>
      <c r="CY691">
        <f t="shared" si="497"/>
        <v>2712.6960000000004</v>
      </c>
      <c r="CZ691">
        <f t="shared" si="498"/>
        <v>387.52800000000002</v>
      </c>
      <c r="DC691" t="s">
        <v>3</v>
      </c>
      <c r="DD691" t="s">
        <v>3</v>
      </c>
      <c r="DE691" t="s">
        <v>3</v>
      </c>
      <c r="DF691" t="s">
        <v>3</v>
      </c>
      <c r="DG691" t="s">
        <v>3</v>
      </c>
      <c r="DH691" t="s">
        <v>3</v>
      </c>
      <c r="DI691" t="s">
        <v>3</v>
      </c>
      <c r="DJ691" t="s">
        <v>3</v>
      </c>
      <c r="DK691" t="s">
        <v>3</v>
      </c>
      <c r="DL691" t="s">
        <v>3</v>
      </c>
      <c r="DM691" t="s">
        <v>3</v>
      </c>
      <c r="DN691">
        <v>0</v>
      </c>
      <c r="DO691">
        <v>0</v>
      </c>
      <c r="DP691">
        <v>1</v>
      </c>
      <c r="DQ691">
        <v>1</v>
      </c>
      <c r="DU691">
        <v>1013</v>
      </c>
      <c r="DV691" t="s">
        <v>496</v>
      </c>
      <c r="DW691" t="s">
        <v>496</v>
      </c>
      <c r="DX691">
        <v>1</v>
      </c>
      <c r="DZ691" t="s">
        <v>3</v>
      </c>
      <c r="EA691" t="s">
        <v>3</v>
      </c>
      <c r="EB691" t="s">
        <v>3</v>
      </c>
      <c r="EC691" t="s">
        <v>3</v>
      </c>
      <c r="EE691">
        <v>1441815344</v>
      </c>
      <c r="EF691">
        <v>1</v>
      </c>
      <c r="EG691" t="s">
        <v>21</v>
      </c>
      <c r="EH691">
        <v>0</v>
      </c>
      <c r="EI691" t="s">
        <v>3</v>
      </c>
      <c r="EJ691">
        <v>4</v>
      </c>
      <c r="EK691">
        <v>0</v>
      </c>
      <c r="EL691" t="s">
        <v>22</v>
      </c>
      <c r="EM691" t="s">
        <v>23</v>
      </c>
      <c r="EO691" t="s">
        <v>3</v>
      </c>
      <c r="EQ691">
        <v>0</v>
      </c>
      <c r="ER691">
        <v>5515.57</v>
      </c>
      <c r="ES691">
        <v>3414.85</v>
      </c>
      <c r="ET691">
        <v>163.08000000000001</v>
      </c>
      <c r="EU691">
        <v>112</v>
      </c>
      <c r="EV691">
        <v>1937.64</v>
      </c>
      <c r="EW691">
        <v>2.92</v>
      </c>
      <c r="EX691">
        <v>0</v>
      </c>
      <c r="EY691">
        <v>0</v>
      </c>
      <c r="FQ691">
        <v>0</v>
      </c>
      <c r="FR691">
        <f t="shared" si="499"/>
        <v>0</v>
      </c>
      <c r="FS691">
        <v>0</v>
      </c>
      <c r="FX691">
        <v>70</v>
      </c>
      <c r="FY691">
        <v>10</v>
      </c>
      <c r="GA691" t="s">
        <v>3</v>
      </c>
      <c r="GD691">
        <v>0</v>
      </c>
      <c r="GF691">
        <v>-326258078</v>
      </c>
      <c r="GG691">
        <v>2</v>
      </c>
      <c r="GH691">
        <v>1</v>
      </c>
      <c r="GI691">
        <v>-2</v>
      </c>
      <c r="GJ691">
        <v>0</v>
      </c>
      <c r="GK691">
        <f>ROUND(R691*(R12)/100,2)</f>
        <v>241.92</v>
      </c>
      <c r="GL691">
        <f t="shared" si="500"/>
        <v>0</v>
      </c>
      <c r="GM691">
        <f t="shared" si="501"/>
        <v>14373.29</v>
      </c>
      <c r="GN691">
        <f t="shared" si="502"/>
        <v>0</v>
      </c>
      <c r="GO691">
        <f t="shared" si="503"/>
        <v>0</v>
      </c>
      <c r="GP691">
        <f t="shared" si="504"/>
        <v>14373.29</v>
      </c>
      <c r="GR691">
        <v>0</v>
      </c>
      <c r="GS691">
        <v>3</v>
      </c>
      <c r="GT691">
        <v>0</v>
      </c>
      <c r="GU691" t="s">
        <v>3</v>
      </c>
      <c r="GV691">
        <f t="shared" si="505"/>
        <v>0</v>
      </c>
      <c r="GW691">
        <v>1</v>
      </c>
      <c r="GX691">
        <f t="shared" si="506"/>
        <v>0</v>
      </c>
      <c r="HA691">
        <v>0</v>
      </c>
      <c r="HB691">
        <v>0</v>
      </c>
      <c r="HC691">
        <f t="shared" si="507"/>
        <v>0</v>
      </c>
      <c r="HE691" t="s">
        <v>3</v>
      </c>
      <c r="HF691" t="s">
        <v>3</v>
      </c>
      <c r="HM691" t="s">
        <v>3</v>
      </c>
      <c r="HN691" t="s">
        <v>3</v>
      </c>
      <c r="HO691" t="s">
        <v>3</v>
      </c>
      <c r="HP691" t="s">
        <v>3</v>
      </c>
      <c r="HQ691" t="s">
        <v>3</v>
      </c>
      <c r="IK691">
        <v>0</v>
      </c>
    </row>
    <row r="692" spans="1:245" x14ac:dyDescent="0.2">
      <c r="A692">
        <v>17</v>
      </c>
      <c r="B692">
        <v>1</v>
      </c>
      <c r="D692">
        <f>ROW(EtalonRes!A525)</f>
        <v>525</v>
      </c>
      <c r="E692" t="s">
        <v>506</v>
      </c>
      <c r="F692" t="s">
        <v>507</v>
      </c>
      <c r="G692" t="s">
        <v>508</v>
      </c>
      <c r="H692" t="s">
        <v>33</v>
      </c>
      <c r="I692">
        <v>2</v>
      </c>
      <c r="J692">
        <v>0</v>
      </c>
      <c r="K692">
        <v>2</v>
      </c>
      <c r="O692">
        <f t="shared" si="475"/>
        <v>3740.4</v>
      </c>
      <c r="P692">
        <f t="shared" si="476"/>
        <v>639.17999999999995</v>
      </c>
      <c r="Q692">
        <f t="shared" si="477"/>
        <v>234.54</v>
      </c>
      <c r="R692">
        <f t="shared" si="478"/>
        <v>148.74</v>
      </c>
      <c r="S692">
        <f t="shared" si="479"/>
        <v>2866.68</v>
      </c>
      <c r="T692">
        <f t="shared" si="480"/>
        <v>0</v>
      </c>
      <c r="U692">
        <f t="shared" si="481"/>
        <v>4.32</v>
      </c>
      <c r="V692">
        <f t="shared" si="482"/>
        <v>0</v>
      </c>
      <c r="W692">
        <f t="shared" si="483"/>
        <v>0</v>
      </c>
      <c r="X692">
        <f t="shared" si="484"/>
        <v>2006.68</v>
      </c>
      <c r="Y692">
        <f t="shared" si="485"/>
        <v>286.67</v>
      </c>
      <c r="AA692">
        <v>1470944657</v>
      </c>
      <c r="AB692">
        <f t="shared" si="486"/>
        <v>1870.2</v>
      </c>
      <c r="AC692">
        <f>ROUND(((ES692*3)),6)</f>
        <v>319.58999999999997</v>
      </c>
      <c r="AD692">
        <f>ROUND(((((ET692*3))-((EU692*3)))+AE692),6)</f>
        <v>117.27</v>
      </c>
      <c r="AE692">
        <f>ROUND(((EU692*3)),6)</f>
        <v>74.37</v>
      </c>
      <c r="AF692">
        <f>ROUND(((EV692*3)),6)</f>
        <v>1433.34</v>
      </c>
      <c r="AG692">
        <f t="shared" si="487"/>
        <v>0</v>
      </c>
      <c r="AH692">
        <f>((EW692*3))</f>
        <v>2.16</v>
      </c>
      <c r="AI692">
        <f>((EX692*3))</f>
        <v>0</v>
      </c>
      <c r="AJ692">
        <f t="shared" si="488"/>
        <v>0</v>
      </c>
      <c r="AK692">
        <v>623.4</v>
      </c>
      <c r="AL692">
        <v>106.53</v>
      </c>
      <c r="AM692">
        <v>39.090000000000003</v>
      </c>
      <c r="AN692">
        <v>24.79</v>
      </c>
      <c r="AO692">
        <v>477.78</v>
      </c>
      <c r="AP692">
        <v>0</v>
      </c>
      <c r="AQ692">
        <v>0.72</v>
      </c>
      <c r="AR692">
        <v>0</v>
      </c>
      <c r="AS692">
        <v>0</v>
      </c>
      <c r="AT692">
        <v>70</v>
      </c>
      <c r="AU692">
        <v>10</v>
      </c>
      <c r="AV692">
        <v>1</v>
      </c>
      <c r="AW692">
        <v>1</v>
      </c>
      <c r="AZ692">
        <v>1</v>
      </c>
      <c r="BA692">
        <v>1</v>
      </c>
      <c r="BB692">
        <v>1</v>
      </c>
      <c r="BC692">
        <v>1</v>
      </c>
      <c r="BD692" t="s">
        <v>3</v>
      </c>
      <c r="BE692" t="s">
        <v>3</v>
      </c>
      <c r="BF692" t="s">
        <v>3</v>
      </c>
      <c r="BG692" t="s">
        <v>3</v>
      </c>
      <c r="BH692">
        <v>0</v>
      </c>
      <c r="BI692">
        <v>4</v>
      </c>
      <c r="BJ692" t="s">
        <v>509</v>
      </c>
      <c r="BM692">
        <v>0</v>
      </c>
      <c r="BN692">
        <v>0</v>
      </c>
      <c r="BO692" t="s">
        <v>3</v>
      </c>
      <c r="BP692">
        <v>0</v>
      </c>
      <c r="BQ692">
        <v>1</v>
      </c>
      <c r="BR692">
        <v>0</v>
      </c>
      <c r="BS692">
        <v>1</v>
      </c>
      <c r="BT692">
        <v>1</v>
      </c>
      <c r="BU692">
        <v>1</v>
      </c>
      <c r="BV692">
        <v>1</v>
      </c>
      <c r="BW692">
        <v>1</v>
      </c>
      <c r="BX692">
        <v>1</v>
      </c>
      <c r="BY692" t="s">
        <v>3</v>
      </c>
      <c r="BZ692">
        <v>70</v>
      </c>
      <c r="CA692">
        <v>10</v>
      </c>
      <c r="CB692" t="s">
        <v>3</v>
      </c>
      <c r="CE692">
        <v>0</v>
      </c>
      <c r="CF692">
        <v>0</v>
      </c>
      <c r="CG692">
        <v>0</v>
      </c>
      <c r="CM692">
        <v>0</v>
      </c>
      <c r="CN692" t="s">
        <v>3</v>
      </c>
      <c r="CO692">
        <v>0</v>
      </c>
      <c r="CP692">
        <f t="shared" si="489"/>
        <v>3740.3999999999996</v>
      </c>
      <c r="CQ692">
        <f t="shared" si="490"/>
        <v>319.58999999999997</v>
      </c>
      <c r="CR692">
        <f>(((((ET692*3))*BB692-((EU692*3))*BS692)+AE692*BS692)*AV692)</f>
        <v>117.27000000000001</v>
      </c>
      <c r="CS692">
        <f t="shared" si="491"/>
        <v>74.37</v>
      </c>
      <c r="CT692">
        <f t="shared" si="492"/>
        <v>1433.34</v>
      </c>
      <c r="CU692">
        <f t="shared" si="493"/>
        <v>0</v>
      </c>
      <c r="CV692">
        <f t="shared" si="494"/>
        <v>2.16</v>
      </c>
      <c r="CW692">
        <f t="shared" si="495"/>
        <v>0</v>
      </c>
      <c r="CX692">
        <f t="shared" si="496"/>
        <v>0</v>
      </c>
      <c r="CY692">
        <f t="shared" si="497"/>
        <v>2006.6759999999997</v>
      </c>
      <c r="CZ692">
        <f t="shared" si="498"/>
        <v>286.66800000000001</v>
      </c>
      <c r="DC692" t="s">
        <v>3</v>
      </c>
      <c r="DD692" t="s">
        <v>167</v>
      </c>
      <c r="DE692" t="s">
        <v>167</v>
      </c>
      <c r="DF692" t="s">
        <v>167</v>
      </c>
      <c r="DG692" t="s">
        <v>167</v>
      </c>
      <c r="DH692" t="s">
        <v>3</v>
      </c>
      <c r="DI692" t="s">
        <v>167</v>
      </c>
      <c r="DJ692" t="s">
        <v>167</v>
      </c>
      <c r="DK692" t="s">
        <v>3</v>
      </c>
      <c r="DL692" t="s">
        <v>3</v>
      </c>
      <c r="DM692" t="s">
        <v>3</v>
      </c>
      <c r="DN692">
        <v>0</v>
      </c>
      <c r="DO692">
        <v>0</v>
      </c>
      <c r="DP692">
        <v>1</v>
      </c>
      <c r="DQ692">
        <v>1</v>
      </c>
      <c r="DU692">
        <v>16987630</v>
      </c>
      <c r="DV692" t="s">
        <v>33</v>
      </c>
      <c r="DW692" t="s">
        <v>33</v>
      </c>
      <c r="DX692">
        <v>1</v>
      </c>
      <c r="DZ692" t="s">
        <v>3</v>
      </c>
      <c r="EA692" t="s">
        <v>3</v>
      </c>
      <c r="EB692" t="s">
        <v>3</v>
      </c>
      <c r="EC692" t="s">
        <v>3</v>
      </c>
      <c r="EE692">
        <v>1441815344</v>
      </c>
      <c r="EF692">
        <v>1</v>
      </c>
      <c r="EG692" t="s">
        <v>21</v>
      </c>
      <c r="EH692">
        <v>0</v>
      </c>
      <c r="EI692" t="s">
        <v>3</v>
      </c>
      <c r="EJ692">
        <v>4</v>
      </c>
      <c r="EK692">
        <v>0</v>
      </c>
      <c r="EL692" t="s">
        <v>22</v>
      </c>
      <c r="EM692" t="s">
        <v>23</v>
      </c>
      <c r="EO692" t="s">
        <v>3</v>
      </c>
      <c r="EQ692">
        <v>0</v>
      </c>
      <c r="ER692">
        <v>623.4</v>
      </c>
      <c r="ES692">
        <v>106.53</v>
      </c>
      <c r="ET692">
        <v>39.090000000000003</v>
      </c>
      <c r="EU692">
        <v>24.79</v>
      </c>
      <c r="EV692">
        <v>477.78</v>
      </c>
      <c r="EW692">
        <v>0.72</v>
      </c>
      <c r="EX692">
        <v>0</v>
      </c>
      <c r="EY692">
        <v>0</v>
      </c>
      <c r="FQ692">
        <v>0</v>
      </c>
      <c r="FR692">
        <f t="shared" si="499"/>
        <v>0</v>
      </c>
      <c r="FS692">
        <v>0</v>
      </c>
      <c r="FX692">
        <v>70</v>
      </c>
      <c r="FY692">
        <v>10</v>
      </c>
      <c r="GA692" t="s">
        <v>3</v>
      </c>
      <c r="GD692">
        <v>0</v>
      </c>
      <c r="GF692">
        <v>1562609877</v>
      </c>
      <c r="GG692">
        <v>2</v>
      </c>
      <c r="GH692">
        <v>1</v>
      </c>
      <c r="GI692">
        <v>-2</v>
      </c>
      <c r="GJ692">
        <v>0</v>
      </c>
      <c r="GK692">
        <f>ROUND(R692*(R12)/100,2)</f>
        <v>160.63999999999999</v>
      </c>
      <c r="GL692">
        <f t="shared" si="500"/>
        <v>0</v>
      </c>
      <c r="GM692">
        <f t="shared" si="501"/>
        <v>6194.39</v>
      </c>
      <c r="GN692">
        <f t="shared" si="502"/>
        <v>0</v>
      </c>
      <c r="GO692">
        <f t="shared" si="503"/>
        <v>0</v>
      </c>
      <c r="GP692">
        <f t="shared" si="504"/>
        <v>6194.39</v>
      </c>
      <c r="GR692">
        <v>0</v>
      </c>
      <c r="GS692">
        <v>3</v>
      </c>
      <c r="GT692">
        <v>0</v>
      </c>
      <c r="GU692" t="s">
        <v>3</v>
      </c>
      <c r="GV692">
        <f t="shared" si="505"/>
        <v>0</v>
      </c>
      <c r="GW692">
        <v>1</v>
      </c>
      <c r="GX692">
        <f t="shared" si="506"/>
        <v>0</v>
      </c>
      <c r="HA692">
        <v>0</v>
      </c>
      <c r="HB692">
        <v>0</v>
      </c>
      <c r="HC692">
        <f t="shared" si="507"/>
        <v>0</v>
      </c>
      <c r="HE692" t="s">
        <v>3</v>
      </c>
      <c r="HF692" t="s">
        <v>3</v>
      </c>
      <c r="HM692" t="s">
        <v>3</v>
      </c>
      <c r="HN692" t="s">
        <v>3</v>
      </c>
      <c r="HO692" t="s">
        <v>3</v>
      </c>
      <c r="HP692" t="s">
        <v>3</v>
      </c>
      <c r="HQ692" t="s">
        <v>3</v>
      </c>
      <c r="IK692">
        <v>0</v>
      </c>
    </row>
    <row r="693" spans="1:245" x14ac:dyDescent="0.2">
      <c r="A693">
        <v>17</v>
      </c>
      <c r="B693">
        <v>1</v>
      </c>
      <c r="D693">
        <f>ROW(EtalonRes!A530)</f>
        <v>530</v>
      </c>
      <c r="E693" t="s">
        <v>510</v>
      </c>
      <c r="F693" t="s">
        <v>511</v>
      </c>
      <c r="G693" t="s">
        <v>512</v>
      </c>
      <c r="H693" t="s">
        <v>33</v>
      </c>
      <c r="I693">
        <v>2</v>
      </c>
      <c r="J693">
        <v>0</v>
      </c>
      <c r="K693">
        <v>2</v>
      </c>
      <c r="O693">
        <f t="shared" si="475"/>
        <v>1754.8</v>
      </c>
      <c r="P693">
        <f t="shared" si="476"/>
        <v>270.8</v>
      </c>
      <c r="Q693">
        <f t="shared" si="477"/>
        <v>130.30000000000001</v>
      </c>
      <c r="R693">
        <f t="shared" si="478"/>
        <v>82.62</v>
      </c>
      <c r="S693">
        <f t="shared" si="479"/>
        <v>1353.7</v>
      </c>
      <c r="T693">
        <f t="shared" si="480"/>
        <v>0</v>
      </c>
      <c r="U693">
        <f t="shared" si="481"/>
        <v>2.04</v>
      </c>
      <c r="V693">
        <f t="shared" si="482"/>
        <v>0</v>
      </c>
      <c r="W693">
        <f t="shared" si="483"/>
        <v>0</v>
      </c>
      <c r="X693">
        <f t="shared" si="484"/>
        <v>947.59</v>
      </c>
      <c r="Y693">
        <f t="shared" si="485"/>
        <v>135.37</v>
      </c>
      <c r="AA693">
        <v>1470944657</v>
      </c>
      <c r="AB693">
        <f t="shared" si="486"/>
        <v>877.4</v>
      </c>
      <c r="AC693">
        <f>ROUND((ES693),6)</f>
        <v>135.4</v>
      </c>
      <c r="AD693">
        <f>ROUND((((ET693)-(EU693))+AE693),6)</f>
        <v>65.150000000000006</v>
      </c>
      <c r="AE693">
        <f>ROUND((EU693),6)</f>
        <v>41.31</v>
      </c>
      <c r="AF693">
        <f>ROUND((EV693),6)</f>
        <v>676.85</v>
      </c>
      <c r="AG693">
        <f t="shared" si="487"/>
        <v>0</v>
      </c>
      <c r="AH693">
        <f>(EW693)</f>
        <v>1.02</v>
      </c>
      <c r="AI693">
        <f>(EX693)</f>
        <v>0</v>
      </c>
      <c r="AJ693">
        <f t="shared" si="488"/>
        <v>0</v>
      </c>
      <c r="AK693">
        <v>877.4</v>
      </c>
      <c r="AL693">
        <v>135.4</v>
      </c>
      <c r="AM693">
        <v>65.150000000000006</v>
      </c>
      <c r="AN693">
        <v>41.31</v>
      </c>
      <c r="AO693">
        <v>676.85</v>
      </c>
      <c r="AP693">
        <v>0</v>
      </c>
      <c r="AQ693">
        <v>1.02</v>
      </c>
      <c r="AR693">
        <v>0</v>
      </c>
      <c r="AS693">
        <v>0</v>
      </c>
      <c r="AT693">
        <v>70</v>
      </c>
      <c r="AU693">
        <v>10</v>
      </c>
      <c r="AV693">
        <v>1</v>
      </c>
      <c r="AW693">
        <v>1</v>
      </c>
      <c r="AZ693">
        <v>1</v>
      </c>
      <c r="BA693">
        <v>1</v>
      </c>
      <c r="BB693">
        <v>1</v>
      </c>
      <c r="BC693">
        <v>1</v>
      </c>
      <c r="BD693" t="s">
        <v>3</v>
      </c>
      <c r="BE693" t="s">
        <v>3</v>
      </c>
      <c r="BF693" t="s">
        <v>3</v>
      </c>
      <c r="BG693" t="s">
        <v>3</v>
      </c>
      <c r="BH693">
        <v>0</v>
      </c>
      <c r="BI693">
        <v>4</v>
      </c>
      <c r="BJ693" t="s">
        <v>513</v>
      </c>
      <c r="BM693">
        <v>0</v>
      </c>
      <c r="BN693">
        <v>0</v>
      </c>
      <c r="BO693" t="s">
        <v>3</v>
      </c>
      <c r="BP693">
        <v>0</v>
      </c>
      <c r="BQ693">
        <v>1</v>
      </c>
      <c r="BR693">
        <v>0</v>
      </c>
      <c r="BS693">
        <v>1</v>
      </c>
      <c r="BT693">
        <v>1</v>
      </c>
      <c r="BU693">
        <v>1</v>
      </c>
      <c r="BV693">
        <v>1</v>
      </c>
      <c r="BW693">
        <v>1</v>
      </c>
      <c r="BX693">
        <v>1</v>
      </c>
      <c r="BY693" t="s">
        <v>3</v>
      </c>
      <c r="BZ693">
        <v>70</v>
      </c>
      <c r="CA693">
        <v>10</v>
      </c>
      <c r="CB693" t="s">
        <v>3</v>
      </c>
      <c r="CE693">
        <v>0</v>
      </c>
      <c r="CF693">
        <v>0</v>
      </c>
      <c r="CG693">
        <v>0</v>
      </c>
      <c r="CM693">
        <v>0</v>
      </c>
      <c r="CN693" t="s">
        <v>3</v>
      </c>
      <c r="CO693">
        <v>0</v>
      </c>
      <c r="CP693">
        <f t="shared" si="489"/>
        <v>1754.8000000000002</v>
      </c>
      <c r="CQ693">
        <f t="shared" si="490"/>
        <v>135.4</v>
      </c>
      <c r="CR693">
        <f>((((ET693)*BB693-(EU693)*BS693)+AE693*BS693)*AV693)</f>
        <v>65.150000000000006</v>
      </c>
      <c r="CS693">
        <f t="shared" si="491"/>
        <v>41.31</v>
      </c>
      <c r="CT693">
        <f t="shared" si="492"/>
        <v>676.85</v>
      </c>
      <c r="CU693">
        <f t="shared" si="493"/>
        <v>0</v>
      </c>
      <c r="CV693">
        <f t="shared" si="494"/>
        <v>1.02</v>
      </c>
      <c r="CW693">
        <f t="shared" si="495"/>
        <v>0</v>
      </c>
      <c r="CX693">
        <f t="shared" si="496"/>
        <v>0</v>
      </c>
      <c r="CY693">
        <f t="shared" si="497"/>
        <v>947.59</v>
      </c>
      <c r="CZ693">
        <f t="shared" si="498"/>
        <v>135.37</v>
      </c>
      <c r="DC693" t="s">
        <v>3</v>
      </c>
      <c r="DD693" t="s">
        <v>3</v>
      </c>
      <c r="DE693" t="s">
        <v>3</v>
      </c>
      <c r="DF693" t="s">
        <v>3</v>
      </c>
      <c r="DG693" t="s">
        <v>3</v>
      </c>
      <c r="DH693" t="s">
        <v>3</v>
      </c>
      <c r="DI693" t="s">
        <v>3</v>
      </c>
      <c r="DJ693" t="s">
        <v>3</v>
      </c>
      <c r="DK693" t="s">
        <v>3</v>
      </c>
      <c r="DL693" t="s">
        <v>3</v>
      </c>
      <c r="DM693" t="s">
        <v>3</v>
      </c>
      <c r="DN693">
        <v>0</v>
      </c>
      <c r="DO693">
        <v>0</v>
      </c>
      <c r="DP693">
        <v>1</v>
      </c>
      <c r="DQ693">
        <v>1</v>
      </c>
      <c r="DU693">
        <v>16987630</v>
      </c>
      <c r="DV693" t="s">
        <v>33</v>
      </c>
      <c r="DW693" t="s">
        <v>33</v>
      </c>
      <c r="DX693">
        <v>1</v>
      </c>
      <c r="DZ693" t="s">
        <v>3</v>
      </c>
      <c r="EA693" t="s">
        <v>3</v>
      </c>
      <c r="EB693" t="s">
        <v>3</v>
      </c>
      <c r="EC693" t="s">
        <v>3</v>
      </c>
      <c r="EE693">
        <v>1441815344</v>
      </c>
      <c r="EF693">
        <v>1</v>
      </c>
      <c r="EG693" t="s">
        <v>21</v>
      </c>
      <c r="EH693">
        <v>0</v>
      </c>
      <c r="EI693" t="s">
        <v>3</v>
      </c>
      <c r="EJ693">
        <v>4</v>
      </c>
      <c r="EK693">
        <v>0</v>
      </c>
      <c r="EL693" t="s">
        <v>22</v>
      </c>
      <c r="EM693" t="s">
        <v>23</v>
      </c>
      <c r="EO693" t="s">
        <v>3</v>
      </c>
      <c r="EQ693">
        <v>0</v>
      </c>
      <c r="ER693">
        <v>877.4</v>
      </c>
      <c r="ES693">
        <v>135.4</v>
      </c>
      <c r="ET693">
        <v>65.150000000000006</v>
      </c>
      <c r="EU693">
        <v>41.31</v>
      </c>
      <c r="EV693">
        <v>676.85</v>
      </c>
      <c r="EW693">
        <v>1.02</v>
      </c>
      <c r="EX693">
        <v>0</v>
      </c>
      <c r="EY693">
        <v>0</v>
      </c>
      <c r="FQ693">
        <v>0</v>
      </c>
      <c r="FR693">
        <f t="shared" si="499"/>
        <v>0</v>
      </c>
      <c r="FS693">
        <v>0</v>
      </c>
      <c r="FX693">
        <v>70</v>
      </c>
      <c r="FY693">
        <v>10</v>
      </c>
      <c r="GA693" t="s">
        <v>3</v>
      </c>
      <c r="GD693">
        <v>0</v>
      </c>
      <c r="GF693">
        <v>-761812173</v>
      </c>
      <c r="GG693">
        <v>2</v>
      </c>
      <c r="GH693">
        <v>1</v>
      </c>
      <c r="GI693">
        <v>-2</v>
      </c>
      <c r="GJ693">
        <v>0</v>
      </c>
      <c r="GK693">
        <f>ROUND(R693*(R12)/100,2)</f>
        <v>89.23</v>
      </c>
      <c r="GL693">
        <f t="shared" si="500"/>
        <v>0</v>
      </c>
      <c r="GM693">
        <f t="shared" si="501"/>
        <v>2926.99</v>
      </c>
      <c r="GN693">
        <f t="shared" si="502"/>
        <v>0</v>
      </c>
      <c r="GO693">
        <f t="shared" si="503"/>
        <v>0</v>
      </c>
      <c r="GP693">
        <f t="shared" si="504"/>
        <v>2926.99</v>
      </c>
      <c r="GR693">
        <v>0</v>
      </c>
      <c r="GS693">
        <v>3</v>
      </c>
      <c r="GT693">
        <v>0</v>
      </c>
      <c r="GU693" t="s">
        <v>3</v>
      </c>
      <c r="GV693">
        <f t="shared" si="505"/>
        <v>0</v>
      </c>
      <c r="GW693">
        <v>1</v>
      </c>
      <c r="GX693">
        <f t="shared" si="506"/>
        <v>0</v>
      </c>
      <c r="HA693">
        <v>0</v>
      </c>
      <c r="HB693">
        <v>0</v>
      </c>
      <c r="HC693">
        <f t="shared" si="507"/>
        <v>0</v>
      </c>
      <c r="HE693" t="s">
        <v>3</v>
      </c>
      <c r="HF693" t="s">
        <v>3</v>
      </c>
      <c r="HM693" t="s">
        <v>3</v>
      </c>
      <c r="HN693" t="s">
        <v>3</v>
      </c>
      <c r="HO693" t="s">
        <v>3</v>
      </c>
      <c r="HP693" t="s">
        <v>3</v>
      </c>
      <c r="HQ693" t="s">
        <v>3</v>
      </c>
      <c r="IK693">
        <v>0</v>
      </c>
    </row>
    <row r="694" spans="1:245" x14ac:dyDescent="0.2">
      <c r="A694">
        <v>17</v>
      </c>
      <c r="B694">
        <v>1</v>
      </c>
      <c r="D694">
        <f>ROW(EtalonRes!A532)</f>
        <v>532</v>
      </c>
      <c r="E694" t="s">
        <v>514</v>
      </c>
      <c r="F694" t="s">
        <v>515</v>
      </c>
      <c r="G694" t="s">
        <v>516</v>
      </c>
      <c r="H694" t="s">
        <v>496</v>
      </c>
      <c r="I694">
        <v>2</v>
      </c>
      <c r="J694">
        <v>0</v>
      </c>
      <c r="K694">
        <v>2</v>
      </c>
      <c r="O694">
        <f t="shared" si="475"/>
        <v>1642.76</v>
      </c>
      <c r="P694">
        <f t="shared" si="476"/>
        <v>0</v>
      </c>
      <c r="Q694">
        <f t="shared" si="477"/>
        <v>156.36000000000001</v>
      </c>
      <c r="R694">
        <f t="shared" si="478"/>
        <v>99.16</v>
      </c>
      <c r="S694">
        <f t="shared" si="479"/>
        <v>1486.4</v>
      </c>
      <c r="T694">
        <f t="shared" si="480"/>
        <v>0</v>
      </c>
      <c r="U694">
        <f t="shared" si="481"/>
        <v>2.2400000000000002</v>
      </c>
      <c r="V694">
        <f t="shared" si="482"/>
        <v>0</v>
      </c>
      <c r="W694">
        <f t="shared" si="483"/>
        <v>0</v>
      </c>
      <c r="X694">
        <f t="shared" si="484"/>
        <v>1040.48</v>
      </c>
      <c r="Y694">
        <f t="shared" si="485"/>
        <v>148.63999999999999</v>
      </c>
      <c r="AA694">
        <v>1470944657</v>
      </c>
      <c r="AB694">
        <f t="shared" si="486"/>
        <v>821.38</v>
      </c>
      <c r="AC694">
        <f>ROUND(((ES694*2)),6)</f>
        <v>0</v>
      </c>
      <c r="AD694">
        <f>ROUND(((((ET694*2))-((EU694*2)))+AE694),6)</f>
        <v>78.180000000000007</v>
      </c>
      <c r="AE694">
        <f>ROUND(((EU694*2)),6)</f>
        <v>49.58</v>
      </c>
      <c r="AF694">
        <f>ROUND(((EV694*2)),6)</f>
        <v>743.2</v>
      </c>
      <c r="AG694">
        <f t="shared" si="487"/>
        <v>0</v>
      </c>
      <c r="AH694">
        <f>((EW694*2))</f>
        <v>1.1200000000000001</v>
      </c>
      <c r="AI694">
        <f>((EX694*2))</f>
        <v>0</v>
      </c>
      <c r="AJ694">
        <f t="shared" si="488"/>
        <v>0</v>
      </c>
      <c r="AK694">
        <v>410.69</v>
      </c>
      <c r="AL694">
        <v>0</v>
      </c>
      <c r="AM694">
        <v>39.090000000000003</v>
      </c>
      <c r="AN694">
        <v>24.79</v>
      </c>
      <c r="AO694">
        <v>371.6</v>
      </c>
      <c r="AP694">
        <v>0</v>
      </c>
      <c r="AQ694">
        <v>0.56000000000000005</v>
      </c>
      <c r="AR694">
        <v>0</v>
      </c>
      <c r="AS694">
        <v>0</v>
      </c>
      <c r="AT694">
        <v>70</v>
      </c>
      <c r="AU694">
        <v>10</v>
      </c>
      <c r="AV694">
        <v>1</v>
      </c>
      <c r="AW694">
        <v>1</v>
      </c>
      <c r="AZ694">
        <v>1</v>
      </c>
      <c r="BA694">
        <v>1</v>
      </c>
      <c r="BB694">
        <v>1</v>
      </c>
      <c r="BC694">
        <v>1</v>
      </c>
      <c r="BD694" t="s">
        <v>3</v>
      </c>
      <c r="BE694" t="s">
        <v>3</v>
      </c>
      <c r="BF694" t="s">
        <v>3</v>
      </c>
      <c r="BG694" t="s">
        <v>3</v>
      </c>
      <c r="BH694">
        <v>0</v>
      </c>
      <c r="BI694">
        <v>4</v>
      </c>
      <c r="BJ694" t="s">
        <v>517</v>
      </c>
      <c r="BM694">
        <v>0</v>
      </c>
      <c r="BN694">
        <v>0</v>
      </c>
      <c r="BO694" t="s">
        <v>3</v>
      </c>
      <c r="BP694">
        <v>0</v>
      </c>
      <c r="BQ694">
        <v>1</v>
      </c>
      <c r="BR694">
        <v>0</v>
      </c>
      <c r="BS694">
        <v>1</v>
      </c>
      <c r="BT694">
        <v>1</v>
      </c>
      <c r="BU694">
        <v>1</v>
      </c>
      <c r="BV694">
        <v>1</v>
      </c>
      <c r="BW694">
        <v>1</v>
      </c>
      <c r="BX694">
        <v>1</v>
      </c>
      <c r="BY694" t="s">
        <v>3</v>
      </c>
      <c r="BZ694">
        <v>70</v>
      </c>
      <c r="CA694">
        <v>10</v>
      </c>
      <c r="CB694" t="s">
        <v>3</v>
      </c>
      <c r="CE694">
        <v>0</v>
      </c>
      <c r="CF694">
        <v>0</v>
      </c>
      <c r="CG694">
        <v>0</v>
      </c>
      <c r="CM694">
        <v>0</v>
      </c>
      <c r="CN694" t="s">
        <v>3</v>
      </c>
      <c r="CO694">
        <v>0</v>
      </c>
      <c r="CP694">
        <f t="shared" si="489"/>
        <v>1642.7600000000002</v>
      </c>
      <c r="CQ694">
        <f t="shared" si="490"/>
        <v>0</v>
      </c>
      <c r="CR694">
        <f>(((((ET694*2))*BB694-((EU694*2))*BS694)+AE694*BS694)*AV694)</f>
        <v>78.180000000000007</v>
      </c>
      <c r="CS694">
        <f t="shared" si="491"/>
        <v>49.58</v>
      </c>
      <c r="CT694">
        <f t="shared" si="492"/>
        <v>743.2</v>
      </c>
      <c r="CU694">
        <f t="shared" si="493"/>
        <v>0</v>
      </c>
      <c r="CV694">
        <f t="shared" si="494"/>
        <v>1.1200000000000001</v>
      </c>
      <c r="CW694">
        <f t="shared" si="495"/>
        <v>0</v>
      </c>
      <c r="CX694">
        <f t="shared" si="496"/>
        <v>0</v>
      </c>
      <c r="CY694">
        <f t="shared" si="497"/>
        <v>1040.48</v>
      </c>
      <c r="CZ694">
        <f t="shared" si="498"/>
        <v>148.63999999999999</v>
      </c>
      <c r="DC694" t="s">
        <v>3</v>
      </c>
      <c r="DD694" t="s">
        <v>45</v>
      </c>
      <c r="DE694" t="s">
        <v>45</v>
      </c>
      <c r="DF694" t="s">
        <v>45</v>
      </c>
      <c r="DG694" t="s">
        <v>45</v>
      </c>
      <c r="DH694" t="s">
        <v>3</v>
      </c>
      <c r="DI694" t="s">
        <v>45</v>
      </c>
      <c r="DJ694" t="s">
        <v>45</v>
      </c>
      <c r="DK694" t="s">
        <v>3</v>
      </c>
      <c r="DL694" t="s">
        <v>3</v>
      </c>
      <c r="DM694" t="s">
        <v>3</v>
      </c>
      <c r="DN694">
        <v>0</v>
      </c>
      <c r="DO694">
        <v>0</v>
      </c>
      <c r="DP694">
        <v>1</v>
      </c>
      <c r="DQ694">
        <v>1</v>
      </c>
      <c r="DU694">
        <v>1013</v>
      </c>
      <c r="DV694" t="s">
        <v>496</v>
      </c>
      <c r="DW694" t="s">
        <v>496</v>
      </c>
      <c r="DX694">
        <v>1</v>
      </c>
      <c r="DZ694" t="s">
        <v>3</v>
      </c>
      <c r="EA694" t="s">
        <v>3</v>
      </c>
      <c r="EB694" t="s">
        <v>3</v>
      </c>
      <c r="EC694" t="s">
        <v>3</v>
      </c>
      <c r="EE694">
        <v>1441815344</v>
      </c>
      <c r="EF694">
        <v>1</v>
      </c>
      <c r="EG694" t="s">
        <v>21</v>
      </c>
      <c r="EH694">
        <v>0</v>
      </c>
      <c r="EI694" t="s">
        <v>3</v>
      </c>
      <c r="EJ694">
        <v>4</v>
      </c>
      <c r="EK694">
        <v>0</v>
      </c>
      <c r="EL694" t="s">
        <v>22</v>
      </c>
      <c r="EM694" t="s">
        <v>23</v>
      </c>
      <c r="EO694" t="s">
        <v>3</v>
      </c>
      <c r="EQ694">
        <v>0</v>
      </c>
      <c r="ER694">
        <v>410.69</v>
      </c>
      <c r="ES694">
        <v>0</v>
      </c>
      <c r="ET694">
        <v>39.090000000000003</v>
      </c>
      <c r="EU694">
        <v>24.79</v>
      </c>
      <c r="EV694">
        <v>371.6</v>
      </c>
      <c r="EW694">
        <v>0.56000000000000005</v>
      </c>
      <c r="EX694">
        <v>0</v>
      </c>
      <c r="EY694">
        <v>0</v>
      </c>
      <c r="FQ694">
        <v>0</v>
      </c>
      <c r="FR694">
        <f t="shared" si="499"/>
        <v>0</v>
      </c>
      <c r="FS694">
        <v>0</v>
      </c>
      <c r="FX694">
        <v>70</v>
      </c>
      <c r="FY694">
        <v>10</v>
      </c>
      <c r="GA694" t="s">
        <v>3</v>
      </c>
      <c r="GD694">
        <v>0</v>
      </c>
      <c r="GF694">
        <v>907222711</v>
      </c>
      <c r="GG694">
        <v>2</v>
      </c>
      <c r="GH694">
        <v>1</v>
      </c>
      <c r="GI694">
        <v>-2</v>
      </c>
      <c r="GJ694">
        <v>0</v>
      </c>
      <c r="GK694">
        <f>ROUND(R694*(R12)/100,2)</f>
        <v>107.09</v>
      </c>
      <c r="GL694">
        <f t="shared" si="500"/>
        <v>0</v>
      </c>
      <c r="GM694">
        <f t="shared" si="501"/>
        <v>2938.97</v>
      </c>
      <c r="GN694">
        <f t="shared" si="502"/>
        <v>0</v>
      </c>
      <c r="GO694">
        <f t="shared" si="503"/>
        <v>0</v>
      </c>
      <c r="GP694">
        <f t="shared" si="504"/>
        <v>2938.97</v>
      </c>
      <c r="GR694">
        <v>0</v>
      </c>
      <c r="GS694">
        <v>3</v>
      </c>
      <c r="GT694">
        <v>0</v>
      </c>
      <c r="GU694" t="s">
        <v>3</v>
      </c>
      <c r="GV694">
        <f t="shared" si="505"/>
        <v>0</v>
      </c>
      <c r="GW694">
        <v>1</v>
      </c>
      <c r="GX694">
        <f t="shared" si="506"/>
        <v>0</v>
      </c>
      <c r="HA694">
        <v>0</v>
      </c>
      <c r="HB694">
        <v>0</v>
      </c>
      <c r="HC694">
        <f t="shared" si="507"/>
        <v>0</v>
      </c>
      <c r="HE694" t="s">
        <v>3</v>
      </c>
      <c r="HF694" t="s">
        <v>3</v>
      </c>
      <c r="HM694" t="s">
        <v>3</v>
      </c>
      <c r="HN694" t="s">
        <v>3</v>
      </c>
      <c r="HO694" t="s">
        <v>3</v>
      </c>
      <c r="HP694" t="s">
        <v>3</v>
      </c>
      <c r="HQ694" t="s">
        <v>3</v>
      </c>
      <c r="IK694">
        <v>0</v>
      </c>
    </row>
    <row r="695" spans="1:245" x14ac:dyDescent="0.2">
      <c r="A695">
        <v>17</v>
      </c>
      <c r="B695">
        <v>1</v>
      </c>
      <c r="D695">
        <f>ROW(EtalonRes!A534)</f>
        <v>534</v>
      </c>
      <c r="E695" t="s">
        <v>518</v>
      </c>
      <c r="F695" t="s">
        <v>519</v>
      </c>
      <c r="G695" t="s">
        <v>520</v>
      </c>
      <c r="H695" t="s">
        <v>496</v>
      </c>
      <c r="I695">
        <v>2</v>
      </c>
      <c r="J695">
        <v>0</v>
      </c>
      <c r="K695">
        <v>2</v>
      </c>
      <c r="O695">
        <f t="shared" si="475"/>
        <v>1245.58</v>
      </c>
      <c r="P695">
        <f t="shared" si="476"/>
        <v>0</v>
      </c>
      <c r="Q695">
        <f t="shared" si="477"/>
        <v>104.24</v>
      </c>
      <c r="R695">
        <f t="shared" si="478"/>
        <v>66.099999999999994</v>
      </c>
      <c r="S695">
        <f t="shared" si="479"/>
        <v>1141.3399999999999</v>
      </c>
      <c r="T695">
        <f t="shared" si="480"/>
        <v>0</v>
      </c>
      <c r="U695">
        <f t="shared" si="481"/>
        <v>1.72</v>
      </c>
      <c r="V695">
        <f t="shared" si="482"/>
        <v>0</v>
      </c>
      <c r="W695">
        <f t="shared" si="483"/>
        <v>0</v>
      </c>
      <c r="X695">
        <f t="shared" si="484"/>
        <v>798.94</v>
      </c>
      <c r="Y695">
        <f t="shared" si="485"/>
        <v>114.13</v>
      </c>
      <c r="AA695">
        <v>1470944657</v>
      </c>
      <c r="AB695">
        <f t="shared" si="486"/>
        <v>622.79</v>
      </c>
      <c r="AC695">
        <f>ROUND((ES695),6)</f>
        <v>0</v>
      </c>
      <c r="AD695">
        <f>ROUND((((ET695)-(EU695))+AE695),6)</f>
        <v>52.12</v>
      </c>
      <c r="AE695">
        <f>ROUND((EU695),6)</f>
        <v>33.049999999999997</v>
      </c>
      <c r="AF695">
        <f>ROUND((EV695),6)</f>
        <v>570.66999999999996</v>
      </c>
      <c r="AG695">
        <f t="shared" si="487"/>
        <v>0</v>
      </c>
      <c r="AH695">
        <f>(EW695)</f>
        <v>0.86</v>
      </c>
      <c r="AI695">
        <f>(EX695)</f>
        <v>0</v>
      </c>
      <c r="AJ695">
        <f t="shared" si="488"/>
        <v>0</v>
      </c>
      <c r="AK695">
        <v>622.79</v>
      </c>
      <c r="AL695">
        <v>0</v>
      </c>
      <c r="AM695">
        <v>52.12</v>
      </c>
      <c r="AN695">
        <v>33.049999999999997</v>
      </c>
      <c r="AO695">
        <v>570.66999999999996</v>
      </c>
      <c r="AP695">
        <v>0</v>
      </c>
      <c r="AQ695">
        <v>0.86</v>
      </c>
      <c r="AR695">
        <v>0</v>
      </c>
      <c r="AS695">
        <v>0</v>
      </c>
      <c r="AT695">
        <v>70</v>
      </c>
      <c r="AU695">
        <v>10</v>
      </c>
      <c r="AV695">
        <v>1</v>
      </c>
      <c r="AW695">
        <v>1</v>
      </c>
      <c r="AZ695">
        <v>1</v>
      </c>
      <c r="BA695">
        <v>1</v>
      </c>
      <c r="BB695">
        <v>1</v>
      </c>
      <c r="BC695">
        <v>1</v>
      </c>
      <c r="BD695" t="s">
        <v>3</v>
      </c>
      <c r="BE695" t="s">
        <v>3</v>
      </c>
      <c r="BF695" t="s">
        <v>3</v>
      </c>
      <c r="BG695" t="s">
        <v>3</v>
      </c>
      <c r="BH695">
        <v>0</v>
      </c>
      <c r="BI695">
        <v>4</v>
      </c>
      <c r="BJ695" t="s">
        <v>521</v>
      </c>
      <c r="BM695">
        <v>0</v>
      </c>
      <c r="BN695">
        <v>0</v>
      </c>
      <c r="BO695" t="s">
        <v>3</v>
      </c>
      <c r="BP695">
        <v>0</v>
      </c>
      <c r="BQ695">
        <v>1</v>
      </c>
      <c r="BR695">
        <v>0</v>
      </c>
      <c r="BS695">
        <v>1</v>
      </c>
      <c r="BT695">
        <v>1</v>
      </c>
      <c r="BU695">
        <v>1</v>
      </c>
      <c r="BV695">
        <v>1</v>
      </c>
      <c r="BW695">
        <v>1</v>
      </c>
      <c r="BX695">
        <v>1</v>
      </c>
      <c r="BY695" t="s">
        <v>3</v>
      </c>
      <c r="BZ695">
        <v>70</v>
      </c>
      <c r="CA695">
        <v>10</v>
      </c>
      <c r="CB695" t="s">
        <v>3</v>
      </c>
      <c r="CE695">
        <v>0</v>
      </c>
      <c r="CF695">
        <v>0</v>
      </c>
      <c r="CG695">
        <v>0</v>
      </c>
      <c r="CM695">
        <v>0</v>
      </c>
      <c r="CN695" t="s">
        <v>3</v>
      </c>
      <c r="CO695">
        <v>0</v>
      </c>
      <c r="CP695">
        <f t="shared" si="489"/>
        <v>1245.58</v>
      </c>
      <c r="CQ695">
        <f t="shared" si="490"/>
        <v>0</v>
      </c>
      <c r="CR695">
        <f>((((ET695)*BB695-(EU695)*BS695)+AE695*BS695)*AV695)</f>
        <v>52.12</v>
      </c>
      <c r="CS695">
        <f t="shared" si="491"/>
        <v>33.049999999999997</v>
      </c>
      <c r="CT695">
        <f t="shared" si="492"/>
        <v>570.66999999999996</v>
      </c>
      <c r="CU695">
        <f t="shared" si="493"/>
        <v>0</v>
      </c>
      <c r="CV695">
        <f t="shared" si="494"/>
        <v>0.86</v>
      </c>
      <c r="CW695">
        <f t="shared" si="495"/>
        <v>0</v>
      </c>
      <c r="CX695">
        <f t="shared" si="496"/>
        <v>0</v>
      </c>
      <c r="CY695">
        <f t="shared" si="497"/>
        <v>798.93799999999987</v>
      </c>
      <c r="CZ695">
        <f t="shared" si="498"/>
        <v>114.134</v>
      </c>
      <c r="DC695" t="s">
        <v>3</v>
      </c>
      <c r="DD695" t="s">
        <v>3</v>
      </c>
      <c r="DE695" t="s">
        <v>3</v>
      </c>
      <c r="DF695" t="s">
        <v>3</v>
      </c>
      <c r="DG695" t="s">
        <v>3</v>
      </c>
      <c r="DH695" t="s">
        <v>3</v>
      </c>
      <c r="DI695" t="s">
        <v>3</v>
      </c>
      <c r="DJ695" t="s">
        <v>3</v>
      </c>
      <c r="DK695" t="s">
        <v>3</v>
      </c>
      <c r="DL695" t="s">
        <v>3</v>
      </c>
      <c r="DM695" t="s">
        <v>3</v>
      </c>
      <c r="DN695">
        <v>0</v>
      </c>
      <c r="DO695">
        <v>0</v>
      </c>
      <c r="DP695">
        <v>1</v>
      </c>
      <c r="DQ695">
        <v>1</v>
      </c>
      <c r="DU695">
        <v>1013</v>
      </c>
      <c r="DV695" t="s">
        <v>496</v>
      </c>
      <c r="DW695" t="s">
        <v>496</v>
      </c>
      <c r="DX695">
        <v>1</v>
      </c>
      <c r="DZ695" t="s">
        <v>3</v>
      </c>
      <c r="EA695" t="s">
        <v>3</v>
      </c>
      <c r="EB695" t="s">
        <v>3</v>
      </c>
      <c r="EC695" t="s">
        <v>3</v>
      </c>
      <c r="EE695">
        <v>1441815344</v>
      </c>
      <c r="EF695">
        <v>1</v>
      </c>
      <c r="EG695" t="s">
        <v>21</v>
      </c>
      <c r="EH695">
        <v>0</v>
      </c>
      <c r="EI695" t="s">
        <v>3</v>
      </c>
      <c r="EJ695">
        <v>4</v>
      </c>
      <c r="EK695">
        <v>0</v>
      </c>
      <c r="EL695" t="s">
        <v>22</v>
      </c>
      <c r="EM695" t="s">
        <v>23</v>
      </c>
      <c r="EO695" t="s">
        <v>3</v>
      </c>
      <c r="EQ695">
        <v>0</v>
      </c>
      <c r="ER695">
        <v>622.79</v>
      </c>
      <c r="ES695">
        <v>0</v>
      </c>
      <c r="ET695">
        <v>52.12</v>
      </c>
      <c r="EU695">
        <v>33.049999999999997</v>
      </c>
      <c r="EV695">
        <v>570.66999999999996</v>
      </c>
      <c r="EW695">
        <v>0.86</v>
      </c>
      <c r="EX695">
        <v>0</v>
      </c>
      <c r="EY695">
        <v>0</v>
      </c>
      <c r="FQ695">
        <v>0</v>
      </c>
      <c r="FR695">
        <f t="shared" si="499"/>
        <v>0</v>
      </c>
      <c r="FS695">
        <v>0</v>
      </c>
      <c r="FX695">
        <v>70</v>
      </c>
      <c r="FY695">
        <v>10</v>
      </c>
      <c r="GA695" t="s">
        <v>3</v>
      </c>
      <c r="GD695">
        <v>0</v>
      </c>
      <c r="GF695">
        <v>342648613</v>
      </c>
      <c r="GG695">
        <v>2</v>
      </c>
      <c r="GH695">
        <v>1</v>
      </c>
      <c r="GI695">
        <v>-2</v>
      </c>
      <c r="GJ695">
        <v>0</v>
      </c>
      <c r="GK695">
        <f>ROUND(R695*(R12)/100,2)</f>
        <v>71.39</v>
      </c>
      <c r="GL695">
        <f t="shared" si="500"/>
        <v>0</v>
      </c>
      <c r="GM695">
        <f t="shared" si="501"/>
        <v>2230.04</v>
      </c>
      <c r="GN695">
        <f t="shared" si="502"/>
        <v>0</v>
      </c>
      <c r="GO695">
        <f t="shared" si="503"/>
        <v>0</v>
      </c>
      <c r="GP695">
        <f t="shared" si="504"/>
        <v>2230.04</v>
      </c>
      <c r="GR695">
        <v>0</v>
      </c>
      <c r="GS695">
        <v>3</v>
      </c>
      <c r="GT695">
        <v>0</v>
      </c>
      <c r="GU695" t="s">
        <v>3</v>
      </c>
      <c r="GV695">
        <f t="shared" si="505"/>
        <v>0</v>
      </c>
      <c r="GW695">
        <v>1</v>
      </c>
      <c r="GX695">
        <f t="shared" si="506"/>
        <v>0</v>
      </c>
      <c r="HA695">
        <v>0</v>
      </c>
      <c r="HB695">
        <v>0</v>
      </c>
      <c r="HC695">
        <f t="shared" si="507"/>
        <v>0</v>
      </c>
      <c r="HE695" t="s">
        <v>3</v>
      </c>
      <c r="HF695" t="s">
        <v>3</v>
      </c>
      <c r="HM695" t="s">
        <v>3</v>
      </c>
      <c r="HN695" t="s">
        <v>3</v>
      </c>
      <c r="HO695" t="s">
        <v>3</v>
      </c>
      <c r="HP695" t="s">
        <v>3</v>
      </c>
      <c r="HQ695" t="s">
        <v>3</v>
      </c>
      <c r="IK695">
        <v>0</v>
      </c>
    </row>
    <row r="696" spans="1:245" x14ac:dyDescent="0.2">
      <c r="A696">
        <v>17</v>
      </c>
      <c r="B696">
        <v>1</v>
      </c>
      <c r="D696">
        <f>ROW(EtalonRes!A538)</f>
        <v>538</v>
      </c>
      <c r="E696" t="s">
        <v>522</v>
      </c>
      <c r="F696" t="s">
        <v>523</v>
      </c>
      <c r="G696" t="s">
        <v>524</v>
      </c>
      <c r="H696" t="s">
        <v>496</v>
      </c>
      <c r="I696">
        <v>2</v>
      </c>
      <c r="J696">
        <v>0</v>
      </c>
      <c r="K696">
        <v>2</v>
      </c>
      <c r="O696">
        <f t="shared" si="475"/>
        <v>12014.16</v>
      </c>
      <c r="P696">
        <f t="shared" si="476"/>
        <v>6793.4</v>
      </c>
      <c r="Q696">
        <f t="shared" si="477"/>
        <v>443.02</v>
      </c>
      <c r="R696">
        <f t="shared" si="478"/>
        <v>280.89999999999998</v>
      </c>
      <c r="S696">
        <f t="shared" si="479"/>
        <v>4777.74</v>
      </c>
      <c r="T696">
        <f t="shared" si="480"/>
        <v>0</v>
      </c>
      <c r="U696">
        <f t="shared" si="481"/>
        <v>7.2</v>
      </c>
      <c r="V696">
        <f t="shared" si="482"/>
        <v>0</v>
      </c>
      <c r="W696">
        <f t="shared" si="483"/>
        <v>0</v>
      </c>
      <c r="X696">
        <f t="shared" si="484"/>
        <v>3344.42</v>
      </c>
      <c r="Y696">
        <f t="shared" si="485"/>
        <v>477.77</v>
      </c>
      <c r="AA696">
        <v>1470944657</v>
      </c>
      <c r="AB696">
        <f t="shared" si="486"/>
        <v>6007.08</v>
      </c>
      <c r="AC696">
        <f>ROUND((ES696),6)</f>
        <v>3396.7</v>
      </c>
      <c r="AD696">
        <f>ROUND((((ET696)-(EU696))+AE696),6)</f>
        <v>221.51</v>
      </c>
      <c r="AE696">
        <f>ROUND((EU696),6)</f>
        <v>140.44999999999999</v>
      </c>
      <c r="AF696">
        <f>ROUND((EV696),6)</f>
        <v>2388.87</v>
      </c>
      <c r="AG696">
        <f t="shared" si="487"/>
        <v>0</v>
      </c>
      <c r="AH696">
        <f>(EW696)</f>
        <v>3.6</v>
      </c>
      <c r="AI696">
        <f>(EX696)</f>
        <v>0</v>
      </c>
      <c r="AJ696">
        <f t="shared" si="488"/>
        <v>0</v>
      </c>
      <c r="AK696">
        <v>6007.08</v>
      </c>
      <c r="AL696">
        <v>3396.7</v>
      </c>
      <c r="AM696">
        <v>221.51</v>
      </c>
      <c r="AN696">
        <v>140.44999999999999</v>
      </c>
      <c r="AO696">
        <v>2388.87</v>
      </c>
      <c r="AP696">
        <v>0</v>
      </c>
      <c r="AQ696">
        <v>3.6</v>
      </c>
      <c r="AR696">
        <v>0</v>
      </c>
      <c r="AS696">
        <v>0</v>
      </c>
      <c r="AT696">
        <v>70</v>
      </c>
      <c r="AU696">
        <v>10</v>
      </c>
      <c r="AV696">
        <v>1</v>
      </c>
      <c r="AW696">
        <v>1</v>
      </c>
      <c r="AZ696">
        <v>1</v>
      </c>
      <c r="BA696">
        <v>1</v>
      </c>
      <c r="BB696">
        <v>1</v>
      </c>
      <c r="BC696">
        <v>1</v>
      </c>
      <c r="BD696" t="s">
        <v>3</v>
      </c>
      <c r="BE696" t="s">
        <v>3</v>
      </c>
      <c r="BF696" t="s">
        <v>3</v>
      </c>
      <c r="BG696" t="s">
        <v>3</v>
      </c>
      <c r="BH696">
        <v>0</v>
      </c>
      <c r="BI696">
        <v>4</v>
      </c>
      <c r="BJ696" t="s">
        <v>525</v>
      </c>
      <c r="BM696">
        <v>0</v>
      </c>
      <c r="BN696">
        <v>0</v>
      </c>
      <c r="BO696" t="s">
        <v>3</v>
      </c>
      <c r="BP696">
        <v>0</v>
      </c>
      <c r="BQ696">
        <v>1</v>
      </c>
      <c r="BR696">
        <v>0</v>
      </c>
      <c r="BS696">
        <v>1</v>
      </c>
      <c r="BT696">
        <v>1</v>
      </c>
      <c r="BU696">
        <v>1</v>
      </c>
      <c r="BV696">
        <v>1</v>
      </c>
      <c r="BW696">
        <v>1</v>
      </c>
      <c r="BX696">
        <v>1</v>
      </c>
      <c r="BY696" t="s">
        <v>3</v>
      </c>
      <c r="BZ696">
        <v>70</v>
      </c>
      <c r="CA696">
        <v>10</v>
      </c>
      <c r="CB696" t="s">
        <v>3</v>
      </c>
      <c r="CE696">
        <v>0</v>
      </c>
      <c r="CF696">
        <v>0</v>
      </c>
      <c r="CG696">
        <v>0</v>
      </c>
      <c r="CM696">
        <v>0</v>
      </c>
      <c r="CN696" t="s">
        <v>3</v>
      </c>
      <c r="CO696">
        <v>0</v>
      </c>
      <c r="CP696">
        <f t="shared" si="489"/>
        <v>12014.16</v>
      </c>
      <c r="CQ696">
        <f t="shared" si="490"/>
        <v>3396.7</v>
      </c>
      <c r="CR696">
        <f>((((ET696)*BB696-(EU696)*BS696)+AE696*BS696)*AV696)</f>
        <v>221.51</v>
      </c>
      <c r="CS696">
        <f t="shared" si="491"/>
        <v>140.44999999999999</v>
      </c>
      <c r="CT696">
        <f t="shared" si="492"/>
        <v>2388.87</v>
      </c>
      <c r="CU696">
        <f t="shared" si="493"/>
        <v>0</v>
      </c>
      <c r="CV696">
        <f t="shared" si="494"/>
        <v>3.6</v>
      </c>
      <c r="CW696">
        <f t="shared" si="495"/>
        <v>0</v>
      </c>
      <c r="CX696">
        <f t="shared" si="496"/>
        <v>0</v>
      </c>
      <c r="CY696">
        <f t="shared" si="497"/>
        <v>3344.4179999999997</v>
      </c>
      <c r="CZ696">
        <f t="shared" si="498"/>
        <v>477.77399999999994</v>
      </c>
      <c r="DC696" t="s">
        <v>3</v>
      </c>
      <c r="DD696" t="s">
        <v>3</v>
      </c>
      <c r="DE696" t="s">
        <v>3</v>
      </c>
      <c r="DF696" t="s">
        <v>3</v>
      </c>
      <c r="DG696" t="s">
        <v>3</v>
      </c>
      <c r="DH696" t="s">
        <v>3</v>
      </c>
      <c r="DI696" t="s">
        <v>3</v>
      </c>
      <c r="DJ696" t="s">
        <v>3</v>
      </c>
      <c r="DK696" t="s">
        <v>3</v>
      </c>
      <c r="DL696" t="s">
        <v>3</v>
      </c>
      <c r="DM696" t="s">
        <v>3</v>
      </c>
      <c r="DN696">
        <v>0</v>
      </c>
      <c r="DO696">
        <v>0</v>
      </c>
      <c r="DP696">
        <v>1</v>
      </c>
      <c r="DQ696">
        <v>1</v>
      </c>
      <c r="DU696">
        <v>1013</v>
      </c>
      <c r="DV696" t="s">
        <v>496</v>
      </c>
      <c r="DW696" t="s">
        <v>496</v>
      </c>
      <c r="DX696">
        <v>1</v>
      </c>
      <c r="DZ696" t="s">
        <v>3</v>
      </c>
      <c r="EA696" t="s">
        <v>3</v>
      </c>
      <c r="EB696" t="s">
        <v>3</v>
      </c>
      <c r="EC696" t="s">
        <v>3</v>
      </c>
      <c r="EE696">
        <v>1441815344</v>
      </c>
      <c r="EF696">
        <v>1</v>
      </c>
      <c r="EG696" t="s">
        <v>21</v>
      </c>
      <c r="EH696">
        <v>0</v>
      </c>
      <c r="EI696" t="s">
        <v>3</v>
      </c>
      <c r="EJ696">
        <v>4</v>
      </c>
      <c r="EK696">
        <v>0</v>
      </c>
      <c r="EL696" t="s">
        <v>22</v>
      </c>
      <c r="EM696" t="s">
        <v>23</v>
      </c>
      <c r="EO696" t="s">
        <v>3</v>
      </c>
      <c r="EQ696">
        <v>0</v>
      </c>
      <c r="ER696">
        <v>6007.08</v>
      </c>
      <c r="ES696">
        <v>3396.7</v>
      </c>
      <c r="ET696">
        <v>221.51</v>
      </c>
      <c r="EU696">
        <v>140.44999999999999</v>
      </c>
      <c r="EV696">
        <v>2388.87</v>
      </c>
      <c r="EW696">
        <v>3.6</v>
      </c>
      <c r="EX696">
        <v>0</v>
      </c>
      <c r="EY696">
        <v>0</v>
      </c>
      <c r="FQ696">
        <v>0</v>
      </c>
      <c r="FR696">
        <f t="shared" si="499"/>
        <v>0</v>
      </c>
      <c r="FS696">
        <v>0</v>
      </c>
      <c r="FX696">
        <v>70</v>
      </c>
      <c r="FY696">
        <v>10</v>
      </c>
      <c r="GA696" t="s">
        <v>3</v>
      </c>
      <c r="GD696">
        <v>0</v>
      </c>
      <c r="GF696">
        <v>805510934</v>
      </c>
      <c r="GG696">
        <v>2</v>
      </c>
      <c r="GH696">
        <v>1</v>
      </c>
      <c r="GI696">
        <v>-2</v>
      </c>
      <c r="GJ696">
        <v>0</v>
      </c>
      <c r="GK696">
        <f>ROUND(R696*(R12)/100,2)</f>
        <v>303.37</v>
      </c>
      <c r="GL696">
        <f t="shared" si="500"/>
        <v>0</v>
      </c>
      <c r="GM696">
        <f t="shared" si="501"/>
        <v>16139.72</v>
      </c>
      <c r="GN696">
        <f t="shared" si="502"/>
        <v>0</v>
      </c>
      <c r="GO696">
        <f t="shared" si="503"/>
        <v>0</v>
      </c>
      <c r="GP696">
        <f t="shared" si="504"/>
        <v>16139.72</v>
      </c>
      <c r="GR696">
        <v>0</v>
      </c>
      <c r="GS696">
        <v>3</v>
      </c>
      <c r="GT696">
        <v>0</v>
      </c>
      <c r="GU696" t="s">
        <v>3</v>
      </c>
      <c r="GV696">
        <f t="shared" si="505"/>
        <v>0</v>
      </c>
      <c r="GW696">
        <v>1</v>
      </c>
      <c r="GX696">
        <f t="shared" si="506"/>
        <v>0</v>
      </c>
      <c r="HA696">
        <v>0</v>
      </c>
      <c r="HB696">
        <v>0</v>
      </c>
      <c r="HC696">
        <f t="shared" si="507"/>
        <v>0</v>
      </c>
      <c r="HE696" t="s">
        <v>3</v>
      </c>
      <c r="HF696" t="s">
        <v>3</v>
      </c>
      <c r="HM696" t="s">
        <v>3</v>
      </c>
      <c r="HN696" t="s">
        <v>3</v>
      </c>
      <c r="HO696" t="s">
        <v>3</v>
      </c>
      <c r="HP696" t="s">
        <v>3</v>
      </c>
      <c r="HQ696" t="s">
        <v>3</v>
      </c>
      <c r="IK696">
        <v>0</v>
      </c>
    </row>
    <row r="697" spans="1:245" x14ac:dyDescent="0.2">
      <c r="A697">
        <v>17</v>
      </c>
      <c r="B697">
        <v>1</v>
      </c>
      <c r="D697">
        <f>ROW(EtalonRes!A541)</f>
        <v>541</v>
      </c>
      <c r="E697" t="s">
        <v>526</v>
      </c>
      <c r="F697" t="s">
        <v>527</v>
      </c>
      <c r="G697" t="s">
        <v>528</v>
      </c>
      <c r="H697" t="s">
        <v>496</v>
      </c>
      <c r="I697">
        <v>2</v>
      </c>
      <c r="J697">
        <v>0</v>
      </c>
      <c r="K697">
        <v>2</v>
      </c>
      <c r="O697">
        <f t="shared" si="475"/>
        <v>1561.8</v>
      </c>
      <c r="P697">
        <f t="shared" si="476"/>
        <v>25.2</v>
      </c>
      <c r="Q697">
        <f t="shared" si="477"/>
        <v>156.36000000000001</v>
      </c>
      <c r="R697">
        <f t="shared" si="478"/>
        <v>99.16</v>
      </c>
      <c r="S697">
        <f t="shared" si="479"/>
        <v>1380.24</v>
      </c>
      <c r="T697">
        <f t="shared" si="480"/>
        <v>0</v>
      </c>
      <c r="U697">
        <f t="shared" si="481"/>
        <v>2.08</v>
      </c>
      <c r="V697">
        <f t="shared" si="482"/>
        <v>0</v>
      </c>
      <c r="W697">
        <f t="shared" si="483"/>
        <v>0</v>
      </c>
      <c r="X697">
        <f t="shared" si="484"/>
        <v>966.17</v>
      </c>
      <c r="Y697">
        <f t="shared" si="485"/>
        <v>138.02000000000001</v>
      </c>
      <c r="AA697">
        <v>1470944657</v>
      </c>
      <c r="AB697">
        <f t="shared" si="486"/>
        <v>780.9</v>
      </c>
      <c r="AC697">
        <f>ROUND(((ES697*2)),6)</f>
        <v>12.6</v>
      </c>
      <c r="AD697">
        <f>ROUND(((((ET697*2))-((EU697*2)))+AE697),6)</f>
        <v>78.180000000000007</v>
      </c>
      <c r="AE697">
        <f>ROUND(((EU697*2)),6)</f>
        <v>49.58</v>
      </c>
      <c r="AF697">
        <f>ROUND(((EV697*2)),6)</f>
        <v>690.12</v>
      </c>
      <c r="AG697">
        <f t="shared" si="487"/>
        <v>0</v>
      </c>
      <c r="AH697">
        <f>((EW697*2))</f>
        <v>1.04</v>
      </c>
      <c r="AI697">
        <f>((EX697*2))</f>
        <v>0</v>
      </c>
      <c r="AJ697">
        <f t="shared" si="488"/>
        <v>0</v>
      </c>
      <c r="AK697">
        <v>390.45</v>
      </c>
      <c r="AL697">
        <v>6.3</v>
      </c>
      <c r="AM697">
        <v>39.090000000000003</v>
      </c>
      <c r="AN697">
        <v>24.79</v>
      </c>
      <c r="AO697">
        <v>345.06</v>
      </c>
      <c r="AP697">
        <v>0</v>
      </c>
      <c r="AQ697">
        <v>0.52</v>
      </c>
      <c r="AR697">
        <v>0</v>
      </c>
      <c r="AS697">
        <v>0</v>
      </c>
      <c r="AT697">
        <v>70</v>
      </c>
      <c r="AU697">
        <v>10</v>
      </c>
      <c r="AV697">
        <v>1</v>
      </c>
      <c r="AW697">
        <v>1</v>
      </c>
      <c r="AZ697">
        <v>1</v>
      </c>
      <c r="BA697">
        <v>1</v>
      </c>
      <c r="BB697">
        <v>1</v>
      </c>
      <c r="BC697">
        <v>1</v>
      </c>
      <c r="BD697" t="s">
        <v>3</v>
      </c>
      <c r="BE697" t="s">
        <v>3</v>
      </c>
      <c r="BF697" t="s">
        <v>3</v>
      </c>
      <c r="BG697" t="s">
        <v>3</v>
      </c>
      <c r="BH697">
        <v>0</v>
      </c>
      <c r="BI697">
        <v>4</v>
      </c>
      <c r="BJ697" t="s">
        <v>529</v>
      </c>
      <c r="BM697">
        <v>0</v>
      </c>
      <c r="BN697">
        <v>0</v>
      </c>
      <c r="BO697" t="s">
        <v>3</v>
      </c>
      <c r="BP697">
        <v>0</v>
      </c>
      <c r="BQ697">
        <v>1</v>
      </c>
      <c r="BR697">
        <v>0</v>
      </c>
      <c r="BS697">
        <v>1</v>
      </c>
      <c r="BT697">
        <v>1</v>
      </c>
      <c r="BU697">
        <v>1</v>
      </c>
      <c r="BV697">
        <v>1</v>
      </c>
      <c r="BW697">
        <v>1</v>
      </c>
      <c r="BX697">
        <v>1</v>
      </c>
      <c r="BY697" t="s">
        <v>3</v>
      </c>
      <c r="BZ697">
        <v>70</v>
      </c>
      <c r="CA697">
        <v>10</v>
      </c>
      <c r="CB697" t="s">
        <v>3</v>
      </c>
      <c r="CE697">
        <v>0</v>
      </c>
      <c r="CF697">
        <v>0</v>
      </c>
      <c r="CG697">
        <v>0</v>
      </c>
      <c r="CM697">
        <v>0</v>
      </c>
      <c r="CN697" t="s">
        <v>3</v>
      </c>
      <c r="CO697">
        <v>0</v>
      </c>
      <c r="CP697">
        <f t="shared" si="489"/>
        <v>1561.8</v>
      </c>
      <c r="CQ697">
        <f t="shared" si="490"/>
        <v>12.6</v>
      </c>
      <c r="CR697">
        <f>(((((ET697*2))*BB697-((EU697*2))*BS697)+AE697*BS697)*AV697)</f>
        <v>78.180000000000007</v>
      </c>
      <c r="CS697">
        <f t="shared" si="491"/>
        <v>49.58</v>
      </c>
      <c r="CT697">
        <f t="shared" si="492"/>
        <v>690.12</v>
      </c>
      <c r="CU697">
        <f t="shared" si="493"/>
        <v>0</v>
      </c>
      <c r="CV697">
        <f t="shared" si="494"/>
        <v>1.04</v>
      </c>
      <c r="CW697">
        <f t="shared" si="495"/>
        <v>0</v>
      </c>
      <c r="CX697">
        <f t="shared" si="496"/>
        <v>0</v>
      </c>
      <c r="CY697">
        <f t="shared" si="497"/>
        <v>966.16800000000001</v>
      </c>
      <c r="CZ697">
        <f t="shared" si="498"/>
        <v>138.024</v>
      </c>
      <c r="DC697" t="s">
        <v>3</v>
      </c>
      <c r="DD697" t="s">
        <v>45</v>
      </c>
      <c r="DE697" t="s">
        <v>45</v>
      </c>
      <c r="DF697" t="s">
        <v>45</v>
      </c>
      <c r="DG697" t="s">
        <v>45</v>
      </c>
      <c r="DH697" t="s">
        <v>3</v>
      </c>
      <c r="DI697" t="s">
        <v>45</v>
      </c>
      <c r="DJ697" t="s">
        <v>45</v>
      </c>
      <c r="DK697" t="s">
        <v>3</v>
      </c>
      <c r="DL697" t="s">
        <v>3</v>
      </c>
      <c r="DM697" t="s">
        <v>3</v>
      </c>
      <c r="DN697">
        <v>0</v>
      </c>
      <c r="DO697">
        <v>0</v>
      </c>
      <c r="DP697">
        <v>1</v>
      </c>
      <c r="DQ697">
        <v>1</v>
      </c>
      <c r="DU697">
        <v>1013</v>
      </c>
      <c r="DV697" t="s">
        <v>496</v>
      </c>
      <c r="DW697" t="s">
        <v>496</v>
      </c>
      <c r="DX697">
        <v>1</v>
      </c>
      <c r="DZ697" t="s">
        <v>3</v>
      </c>
      <c r="EA697" t="s">
        <v>3</v>
      </c>
      <c r="EB697" t="s">
        <v>3</v>
      </c>
      <c r="EC697" t="s">
        <v>3</v>
      </c>
      <c r="EE697">
        <v>1441815344</v>
      </c>
      <c r="EF697">
        <v>1</v>
      </c>
      <c r="EG697" t="s">
        <v>21</v>
      </c>
      <c r="EH697">
        <v>0</v>
      </c>
      <c r="EI697" t="s">
        <v>3</v>
      </c>
      <c r="EJ697">
        <v>4</v>
      </c>
      <c r="EK697">
        <v>0</v>
      </c>
      <c r="EL697" t="s">
        <v>22</v>
      </c>
      <c r="EM697" t="s">
        <v>23</v>
      </c>
      <c r="EO697" t="s">
        <v>3</v>
      </c>
      <c r="EQ697">
        <v>0</v>
      </c>
      <c r="ER697">
        <v>390.45</v>
      </c>
      <c r="ES697">
        <v>6.3</v>
      </c>
      <c r="ET697">
        <v>39.090000000000003</v>
      </c>
      <c r="EU697">
        <v>24.79</v>
      </c>
      <c r="EV697">
        <v>345.06</v>
      </c>
      <c r="EW697">
        <v>0.52</v>
      </c>
      <c r="EX697">
        <v>0</v>
      </c>
      <c r="EY697">
        <v>0</v>
      </c>
      <c r="FQ697">
        <v>0</v>
      </c>
      <c r="FR697">
        <f t="shared" si="499"/>
        <v>0</v>
      </c>
      <c r="FS697">
        <v>0</v>
      </c>
      <c r="FX697">
        <v>70</v>
      </c>
      <c r="FY697">
        <v>10</v>
      </c>
      <c r="GA697" t="s">
        <v>3</v>
      </c>
      <c r="GD697">
        <v>0</v>
      </c>
      <c r="GF697">
        <v>-982534427</v>
      </c>
      <c r="GG697">
        <v>2</v>
      </c>
      <c r="GH697">
        <v>1</v>
      </c>
      <c r="GI697">
        <v>-2</v>
      </c>
      <c r="GJ697">
        <v>0</v>
      </c>
      <c r="GK697">
        <f>ROUND(R697*(R12)/100,2)</f>
        <v>107.09</v>
      </c>
      <c r="GL697">
        <f t="shared" si="500"/>
        <v>0</v>
      </c>
      <c r="GM697">
        <f t="shared" si="501"/>
        <v>2773.08</v>
      </c>
      <c r="GN697">
        <f t="shared" si="502"/>
        <v>0</v>
      </c>
      <c r="GO697">
        <f t="shared" si="503"/>
        <v>0</v>
      </c>
      <c r="GP697">
        <f t="shared" si="504"/>
        <v>2773.08</v>
      </c>
      <c r="GR697">
        <v>0</v>
      </c>
      <c r="GS697">
        <v>3</v>
      </c>
      <c r="GT697">
        <v>0</v>
      </c>
      <c r="GU697" t="s">
        <v>3</v>
      </c>
      <c r="GV697">
        <f t="shared" si="505"/>
        <v>0</v>
      </c>
      <c r="GW697">
        <v>1</v>
      </c>
      <c r="GX697">
        <f t="shared" si="506"/>
        <v>0</v>
      </c>
      <c r="HA697">
        <v>0</v>
      </c>
      <c r="HB697">
        <v>0</v>
      </c>
      <c r="HC697">
        <f t="shared" si="507"/>
        <v>0</v>
      </c>
      <c r="HE697" t="s">
        <v>3</v>
      </c>
      <c r="HF697" t="s">
        <v>3</v>
      </c>
      <c r="HM697" t="s">
        <v>3</v>
      </c>
      <c r="HN697" t="s">
        <v>3</v>
      </c>
      <c r="HO697" t="s">
        <v>3</v>
      </c>
      <c r="HP697" t="s">
        <v>3</v>
      </c>
      <c r="HQ697" t="s">
        <v>3</v>
      </c>
      <c r="IK697">
        <v>0</v>
      </c>
    </row>
    <row r="698" spans="1:245" x14ac:dyDescent="0.2">
      <c r="A698">
        <v>17</v>
      </c>
      <c r="B698">
        <v>1</v>
      </c>
      <c r="D698">
        <f>ROW(EtalonRes!A544)</f>
        <v>544</v>
      </c>
      <c r="E698" t="s">
        <v>530</v>
      </c>
      <c r="F698" t="s">
        <v>531</v>
      </c>
      <c r="G698" t="s">
        <v>532</v>
      </c>
      <c r="H698" t="s">
        <v>496</v>
      </c>
      <c r="I698">
        <v>2</v>
      </c>
      <c r="J698">
        <v>0</v>
      </c>
      <c r="K698">
        <v>2</v>
      </c>
      <c r="O698">
        <f t="shared" si="475"/>
        <v>890.22</v>
      </c>
      <c r="P698">
        <f t="shared" si="476"/>
        <v>15.74</v>
      </c>
      <c r="Q698">
        <f t="shared" si="477"/>
        <v>78.180000000000007</v>
      </c>
      <c r="R698">
        <f t="shared" si="478"/>
        <v>49.58</v>
      </c>
      <c r="S698">
        <f t="shared" si="479"/>
        <v>796.3</v>
      </c>
      <c r="T698">
        <f t="shared" si="480"/>
        <v>0</v>
      </c>
      <c r="U698">
        <f t="shared" si="481"/>
        <v>1.2</v>
      </c>
      <c r="V698">
        <f t="shared" si="482"/>
        <v>0</v>
      </c>
      <c r="W698">
        <f t="shared" si="483"/>
        <v>0</v>
      </c>
      <c r="X698">
        <f t="shared" si="484"/>
        <v>557.41</v>
      </c>
      <c r="Y698">
        <f t="shared" si="485"/>
        <v>79.63</v>
      </c>
      <c r="AA698">
        <v>1470944657</v>
      </c>
      <c r="AB698">
        <f t="shared" si="486"/>
        <v>445.11</v>
      </c>
      <c r="AC698">
        <f>ROUND((ES698),6)</f>
        <v>7.87</v>
      </c>
      <c r="AD698">
        <f>ROUND((((ET698)-(EU698))+AE698),6)</f>
        <v>39.090000000000003</v>
      </c>
      <c r="AE698">
        <f>ROUND((EU698),6)</f>
        <v>24.79</v>
      </c>
      <c r="AF698">
        <f>ROUND((EV698),6)</f>
        <v>398.15</v>
      </c>
      <c r="AG698">
        <f t="shared" si="487"/>
        <v>0</v>
      </c>
      <c r="AH698">
        <f>(EW698)</f>
        <v>0.6</v>
      </c>
      <c r="AI698">
        <f>(EX698)</f>
        <v>0</v>
      </c>
      <c r="AJ698">
        <f t="shared" si="488"/>
        <v>0</v>
      </c>
      <c r="AK698">
        <v>445.11</v>
      </c>
      <c r="AL698">
        <v>7.87</v>
      </c>
      <c r="AM698">
        <v>39.090000000000003</v>
      </c>
      <c r="AN698">
        <v>24.79</v>
      </c>
      <c r="AO698">
        <v>398.15</v>
      </c>
      <c r="AP698">
        <v>0</v>
      </c>
      <c r="AQ698">
        <v>0.6</v>
      </c>
      <c r="AR698">
        <v>0</v>
      </c>
      <c r="AS698">
        <v>0</v>
      </c>
      <c r="AT698">
        <v>70</v>
      </c>
      <c r="AU698">
        <v>10</v>
      </c>
      <c r="AV698">
        <v>1</v>
      </c>
      <c r="AW698">
        <v>1</v>
      </c>
      <c r="AZ698">
        <v>1</v>
      </c>
      <c r="BA698">
        <v>1</v>
      </c>
      <c r="BB698">
        <v>1</v>
      </c>
      <c r="BC698">
        <v>1</v>
      </c>
      <c r="BD698" t="s">
        <v>3</v>
      </c>
      <c r="BE698" t="s">
        <v>3</v>
      </c>
      <c r="BF698" t="s">
        <v>3</v>
      </c>
      <c r="BG698" t="s">
        <v>3</v>
      </c>
      <c r="BH698">
        <v>0</v>
      </c>
      <c r="BI698">
        <v>4</v>
      </c>
      <c r="BJ698" t="s">
        <v>533</v>
      </c>
      <c r="BM698">
        <v>0</v>
      </c>
      <c r="BN698">
        <v>0</v>
      </c>
      <c r="BO698" t="s">
        <v>3</v>
      </c>
      <c r="BP698">
        <v>0</v>
      </c>
      <c r="BQ698">
        <v>1</v>
      </c>
      <c r="BR698">
        <v>0</v>
      </c>
      <c r="BS698">
        <v>1</v>
      </c>
      <c r="BT698">
        <v>1</v>
      </c>
      <c r="BU698">
        <v>1</v>
      </c>
      <c r="BV698">
        <v>1</v>
      </c>
      <c r="BW698">
        <v>1</v>
      </c>
      <c r="BX698">
        <v>1</v>
      </c>
      <c r="BY698" t="s">
        <v>3</v>
      </c>
      <c r="BZ698">
        <v>70</v>
      </c>
      <c r="CA698">
        <v>10</v>
      </c>
      <c r="CB698" t="s">
        <v>3</v>
      </c>
      <c r="CE698">
        <v>0</v>
      </c>
      <c r="CF698">
        <v>0</v>
      </c>
      <c r="CG698">
        <v>0</v>
      </c>
      <c r="CM698">
        <v>0</v>
      </c>
      <c r="CN698" t="s">
        <v>3</v>
      </c>
      <c r="CO698">
        <v>0</v>
      </c>
      <c r="CP698">
        <f t="shared" si="489"/>
        <v>890.21999999999991</v>
      </c>
      <c r="CQ698">
        <f t="shared" si="490"/>
        <v>7.87</v>
      </c>
      <c r="CR698">
        <f>((((ET698)*BB698-(EU698)*BS698)+AE698*BS698)*AV698)</f>
        <v>39.090000000000003</v>
      </c>
      <c r="CS698">
        <f t="shared" si="491"/>
        <v>24.79</v>
      </c>
      <c r="CT698">
        <f t="shared" si="492"/>
        <v>398.15</v>
      </c>
      <c r="CU698">
        <f t="shared" si="493"/>
        <v>0</v>
      </c>
      <c r="CV698">
        <f t="shared" si="494"/>
        <v>0.6</v>
      </c>
      <c r="CW698">
        <f t="shared" si="495"/>
        <v>0</v>
      </c>
      <c r="CX698">
        <f t="shared" si="496"/>
        <v>0</v>
      </c>
      <c r="CY698">
        <f t="shared" si="497"/>
        <v>557.41</v>
      </c>
      <c r="CZ698">
        <f t="shared" si="498"/>
        <v>79.63</v>
      </c>
      <c r="DC698" t="s">
        <v>3</v>
      </c>
      <c r="DD698" t="s">
        <v>3</v>
      </c>
      <c r="DE698" t="s">
        <v>3</v>
      </c>
      <c r="DF698" t="s">
        <v>3</v>
      </c>
      <c r="DG698" t="s">
        <v>3</v>
      </c>
      <c r="DH698" t="s">
        <v>3</v>
      </c>
      <c r="DI698" t="s">
        <v>3</v>
      </c>
      <c r="DJ698" t="s">
        <v>3</v>
      </c>
      <c r="DK698" t="s">
        <v>3</v>
      </c>
      <c r="DL698" t="s">
        <v>3</v>
      </c>
      <c r="DM698" t="s">
        <v>3</v>
      </c>
      <c r="DN698">
        <v>0</v>
      </c>
      <c r="DO698">
        <v>0</v>
      </c>
      <c r="DP698">
        <v>1</v>
      </c>
      <c r="DQ698">
        <v>1</v>
      </c>
      <c r="DU698">
        <v>1013</v>
      </c>
      <c r="DV698" t="s">
        <v>496</v>
      </c>
      <c r="DW698" t="s">
        <v>496</v>
      </c>
      <c r="DX698">
        <v>1</v>
      </c>
      <c r="DZ698" t="s">
        <v>3</v>
      </c>
      <c r="EA698" t="s">
        <v>3</v>
      </c>
      <c r="EB698" t="s">
        <v>3</v>
      </c>
      <c r="EC698" t="s">
        <v>3</v>
      </c>
      <c r="EE698">
        <v>1441815344</v>
      </c>
      <c r="EF698">
        <v>1</v>
      </c>
      <c r="EG698" t="s">
        <v>21</v>
      </c>
      <c r="EH698">
        <v>0</v>
      </c>
      <c r="EI698" t="s">
        <v>3</v>
      </c>
      <c r="EJ698">
        <v>4</v>
      </c>
      <c r="EK698">
        <v>0</v>
      </c>
      <c r="EL698" t="s">
        <v>22</v>
      </c>
      <c r="EM698" t="s">
        <v>23</v>
      </c>
      <c r="EO698" t="s">
        <v>3</v>
      </c>
      <c r="EQ698">
        <v>0</v>
      </c>
      <c r="ER698">
        <v>445.11</v>
      </c>
      <c r="ES698">
        <v>7.87</v>
      </c>
      <c r="ET698">
        <v>39.090000000000003</v>
      </c>
      <c r="EU698">
        <v>24.79</v>
      </c>
      <c r="EV698">
        <v>398.15</v>
      </c>
      <c r="EW698">
        <v>0.6</v>
      </c>
      <c r="EX698">
        <v>0</v>
      </c>
      <c r="EY698">
        <v>0</v>
      </c>
      <c r="FQ698">
        <v>0</v>
      </c>
      <c r="FR698">
        <f t="shared" si="499"/>
        <v>0</v>
      </c>
      <c r="FS698">
        <v>0</v>
      </c>
      <c r="FX698">
        <v>70</v>
      </c>
      <c r="FY698">
        <v>10</v>
      </c>
      <c r="GA698" t="s">
        <v>3</v>
      </c>
      <c r="GD698">
        <v>0</v>
      </c>
      <c r="GF698">
        <v>1849453883</v>
      </c>
      <c r="GG698">
        <v>2</v>
      </c>
      <c r="GH698">
        <v>1</v>
      </c>
      <c r="GI698">
        <v>-2</v>
      </c>
      <c r="GJ698">
        <v>0</v>
      </c>
      <c r="GK698">
        <f>ROUND(R698*(R12)/100,2)</f>
        <v>53.55</v>
      </c>
      <c r="GL698">
        <f t="shared" si="500"/>
        <v>0</v>
      </c>
      <c r="GM698">
        <f t="shared" si="501"/>
        <v>1580.81</v>
      </c>
      <c r="GN698">
        <f t="shared" si="502"/>
        <v>0</v>
      </c>
      <c r="GO698">
        <f t="shared" si="503"/>
        <v>0</v>
      </c>
      <c r="GP698">
        <f t="shared" si="504"/>
        <v>1580.81</v>
      </c>
      <c r="GR698">
        <v>0</v>
      </c>
      <c r="GS698">
        <v>3</v>
      </c>
      <c r="GT698">
        <v>0</v>
      </c>
      <c r="GU698" t="s">
        <v>3</v>
      </c>
      <c r="GV698">
        <f t="shared" si="505"/>
        <v>0</v>
      </c>
      <c r="GW698">
        <v>1</v>
      </c>
      <c r="GX698">
        <f t="shared" si="506"/>
        <v>0</v>
      </c>
      <c r="HA698">
        <v>0</v>
      </c>
      <c r="HB698">
        <v>0</v>
      </c>
      <c r="HC698">
        <f t="shared" si="507"/>
        <v>0</v>
      </c>
      <c r="HE698" t="s">
        <v>3</v>
      </c>
      <c r="HF698" t="s">
        <v>3</v>
      </c>
      <c r="HM698" t="s">
        <v>3</v>
      </c>
      <c r="HN698" t="s">
        <v>3</v>
      </c>
      <c r="HO698" t="s">
        <v>3</v>
      </c>
      <c r="HP698" t="s">
        <v>3</v>
      </c>
      <c r="HQ698" t="s">
        <v>3</v>
      </c>
      <c r="IK698">
        <v>0</v>
      </c>
    </row>
    <row r="699" spans="1:245" x14ac:dyDescent="0.2">
      <c r="A699">
        <v>17</v>
      </c>
      <c r="B699">
        <v>1</v>
      </c>
      <c r="D699">
        <f>ROW(EtalonRes!A547)</f>
        <v>547</v>
      </c>
      <c r="E699" t="s">
        <v>534</v>
      </c>
      <c r="F699" t="s">
        <v>535</v>
      </c>
      <c r="G699" t="s">
        <v>536</v>
      </c>
      <c r="H699" t="s">
        <v>496</v>
      </c>
      <c r="I699">
        <v>2</v>
      </c>
      <c r="J699">
        <v>0</v>
      </c>
      <c r="K699">
        <v>2</v>
      </c>
      <c r="O699">
        <f t="shared" si="475"/>
        <v>1184.8599999999999</v>
      </c>
      <c r="P699">
        <f t="shared" si="476"/>
        <v>18.899999999999999</v>
      </c>
      <c r="Q699">
        <f t="shared" si="477"/>
        <v>104.24</v>
      </c>
      <c r="R699">
        <f t="shared" si="478"/>
        <v>66.099999999999994</v>
      </c>
      <c r="S699">
        <f t="shared" si="479"/>
        <v>1061.72</v>
      </c>
      <c r="T699">
        <f t="shared" si="480"/>
        <v>0</v>
      </c>
      <c r="U699">
        <f t="shared" si="481"/>
        <v>1.6</v>
      </c>
      <c r="V699">
        <f t="shared" si="482"/>
        <v>0</v>
      </c>
      <c r="W699">
        <f t="shared" si="483"/>
        <v>0</v>
      </c>
      <c r="X699">
        <f t="shared" si="484"/>
        <v>743.2</v>
      </c>
      <c r="Y699">
        <f t="shared" si="485"/>
        <v>106.17</v>
      </c>
      <c r="AA699">
        <v>1470944657</v>
      </c>
      <c r="AB699">
        <f t="shared" si="486"/>
        <v>592.42999999999995</v>
      </c>
      <c r="AC699">
        <f>ROUND((ES699),6)</f>
        <v>9.4499999999999993</v>
      </c>
      <c r="AD699">
        <f>ROUND((((ET699)-(EU699))+AE699),6)</f>
        <v>52.12</v>
      </c>
      <c r="AE699">
        <f>ROUND((EU699),6)</f>
        <v>33.049999999999997</v>
      </c>
      <c r="AF699">
        <f>ROUND((EV699),6)</f>
        <v>530.86</v>
      </c>
      <c r="AG699">
        <f t="shared" si="487"/>
        <v>0</v>
      </c>
      <c r="AH699">
        <f>(EW699)</f>
        <v>0.8</v>
      </c>
      <c r="AI699">
        <f>(EX699)</f>
        <v>0</v>
      </c>
      <c r="AJ699">
        <f t="shared" si="488"/>
        <v>0</v>
      </c>
      <c r="AK699">
        <v>592.42999999999995</v>
      </c>
      <c r="AL699">
        <v>9.4499999999999993</v>
      </c>
      <c r="AM699">
        <v>52.12</v>
      </c>
      <c r="AN699">
        <v>33.049999999999997</v>
      </c>
      <c r="AO699">
        <v>530.86</v>
      </c>
      <c r="AP699">
        <v>0</v>
      </c>
      <c r="AQ699">
        <v>0.8</v>
      </c>
      <c r="AR699">
        <v>0</v>
      </c>
      <c r="AS699">
        <v>0</v>
      </c>
      <c r="AT699">
        <v>70</v>
      </c>
      <c r="AU699">
        <v>10</v>
      </c>
      <c r="AV699">
        <v>1</v>
      </c>
      <c r="AW699">
        <v>1</v>
      </c>
      <c r="AZ699">
        <v>1</v>
      </c>
      <c r="BA699">
        <v>1</v>
      </c>
      <c r="BB699">
        <v>1</v>
      </c>
      <c r="BC699">
        <v>1</v>
      </c>
      <c r="BD699" t="s">
        <v>3</v>
      </c>
      <c r="BE699" t="s">
        <v>3</v>
      </c>
      <c r="BF699" t="s">
        <v>3</v>
      </c>
      <c r="BG699" t="s">
        <v>3</v>
      </c>
      <c r="BH699">
        <v>0</v>
      </c>
      <c r="BI699">
        <v>4</v>
      </c>
      <c r="BJ699" t="s">
        <v>537</v>
      </c>
      <c r="BM699">
        <v>0</v>
      </c>
      <c r="BN699">
        <v>0</v>
      </c>
      <c r="BO699" t="s">
        <v>3</v>
      </c>
      <c r="BP699">
        <v>0</v>
      </c>
      <c r="BQ699">
        <v>1</v>
      </c>
      <c r="BR699">
        <v>0</v>
      </c>
      <c r="BS699">
        <v>1</v>
      </c>
      <c r="BT699">
        <v>1</v>
      </c>
      <c r="BU699">
        <v>1</v>
      </c>
      <c r="BV699">
        <v>1</v>
      </c>
      <c r="BW699">
        <v>1</v>
      </c>
      <c r="BX699">
        <v>1</v>
      </c>
      <c r="BY699" t="s">
        <v>3</v>
      </c>
      <c r="BZ699">
        <v>70</v>
      </c>
      <c r="CA699">
        <v>10</v>
      </c>
      <c r="CB699" t="s">
        <v>3</v>
      </c>
      <c r="CE699">
        <v>0</v>
      </c>
      <c r="CF699">
        <v>0</v>
      </c>
      <c r="CG699">
        <v>0</v>
      </c>
      <c r="CM699">
        <v>0</v>
      </c>
      <c r="CN699" t="s">
        <v>3</v>
      </c>
      <c r="CO699">
        <v>0</v>
      </c>
      <c r="CP699">
        <f t="shared" si="489"/>
        <v>1184.8600000000001</v>
      </c>
      <c r="CQ699">
        <f t="shared" si="490"/>
        <v>9.4499999999999993</v>
      </c>
      <c r="CR699">
        <f>((((ET699)*BB699-(EU699)*BS699)+AE699*BS699)*AV699)</f>
        <v>52.12</v>
      </c>
      <c r="CS699">
        <f t="shared" si="491"/>
        <v>33.049999999999997</v>
      </c>
      <c r="CT699">
        <f t="shared" si="492"/>
        <v>530.86</v>
      </c>
      <c r="CU699">
        <f t="shared" si="493"/>
        <v>0</v>
      </c>
      <c r="CV699">
        <f t="shared" si="494"/>
        <v>0.8</v>
      </c>
      <c r="CW699">
        <f t="shared" si="495"/>
        <v>0</v>
      </c>
      <c r="CX699">
        <f t="shared" si="496"/>
        <v>0</v>
      </c>
      <c r="CY699">
        <f t="shared" si="497"/>
        <v>743.20400000000006</v>
      </c>
      <c r="CZ699">
        <f t="shared" si="498"/>
        <v>106.17200000000001</v>
      </c>
      <c r="DC699" t="s">
        <v>3</v>
      </c>
      <c r="DD699" t="s">
        <v>3</v>
      </c>
      <c r="DE699" t="s">
        <v>3</v>
      </c>
      <c r="DF699" t="s">
        <v>3</v>
      </c>
      <c r="DG699" t="s">
        <v>3</v>
      </c>
      <c r="DH699" t="s">
        <v>3</v>
      </c>
      <c r="DI699" t="s">
        <v>3</v>
      </c>
      <c r="DJ699" t="s">
        <v>3</v>
      </c>
      <c r="DK699" t="s">
        <v>3</v>
      </c>
      <c r="DL699" t="s">
        <v>3</v>
      </c>
      <c r="DM699" t="s">
        <v>3</v>
      </c>
      <c r="DN699">
        <v>0</v>
      </c>
      <c r="DO699">
        <v>0</v>
      </c>
      <c r="DP699">
        <v>1</v>
      </c>
      <c r="DQ699">
        <v>1</v>
      </c>
      <c r="DU699">
        <v>1013</v>
      </c>
      <c r="DV699" t="s">
        <v>496</v>
      </c>
      <c r="DW699" t="s">
        <v>496</v>
      </c>
      <c r="DX699">
        <v>1</v>
      </c>
      <c r="DZ699" t="s">
        <v>3</v>
      </c>
      <c r="EA699" t="s">
        <v>3</v>
      </c>
      <c r="EB699" t="s">
        <v>3</v>
      </c>
      <c r="EC699" t="s">
        <v>3</v>
      </c>
      <c r="EE699">
        <v>1441815344</v>
      </c>
      <c r="EF699">
        <v>1</v>
      </c>
      <c r="EG699" t="s">
        <v>21</v>
      </c>
      <c r="EH699">
        <v>0</v>
      </c>
      <c r="EI699" t="s">
        <v>3</v>
      </c>
      <c r="EJ699">
        <v>4</v>
      </c>
      <c r="EK699">
        <v>0</v>
      </c>
      <c r="EL699" t="s">
        <v>22</v>
      </c>
      <c r="EM699" t="s">
        <v>23</v>
      </c>
      <c r="EO699" t="s">
        <v>3</v>
      </c>
      <c r="EQ699">
        <v>0</v>
      </c>
      <c r="ER699">
        <v>592.42999999999995</v>
      </c>
      <c r="ES699">
        <v>9.4499999999999993</v>
      </c>
      <c r="ET699">
        <v>52.12</v>
      </c>
      <c r="EU699">
        <v>33.049999999999997</v>
      </c>
      <c r="EV699">
        <v>530.86</v>
      </c>
      <c r="EW699">
        <v>0.8</v>
      </c>
      <c r="EX699">
        <v>0</v>
      </c>
      <c r="EY699">
        <v>0</v>
      </c>
      <c r="FQ699">
        <v>0</v>
      </c>
      <c r="FR699">
        <f t="shared" si="499"/>
        <v>0</v>
      </c>
      <c r="FS699">
        <v>0</v>
      </c>
      <c r="FX699">
        <v>70</v>
      </c>
      <c r="FY699">
        <v>10</v>
      </c>
      <c r="GA699" t="s">
        <v>3</v>
      </c>
      <c r="GD699">
        <v>0</v>
      </c>
      <c r="GF699">
        <v>140695884</v>
      </c>
      <c r="GG699">
        <v>2</v>
      </c>
      <c r="GH699">
        <v>1</v>
      </c>
      <c r="GI699">
        <v>-2</v>
      </c>
      <c r="GJ699">
        <v>0</v>
      </c>
      <c r="GK699">
        <f>ROUND(R699*(R12)/100,2)</f>
        <v>71.39</v>
      </c>
      <c r="GL699">
        <f t="shared" si="500"/>
        <v>0</v>
      </c>
      <c r="GM699">
        <f t="shared" si="501"/>
        <v>2105.62</v>
      </c>
      <c r="GN699">
        <f t="shared" si="502"/>
        <v>0</v>
      </c>
      <c r="GO699">
        <f t="shared" si="503"/>
        <v>0</v>
      </c>
      <c r="GP699">
        <f t="shared" si="504"/>
        <v>2105.62</v>
      </c>
      <c r="GR699">
        <v>0</v>
      </c>
      <c r="GS699">
        <v>3</v>
      </c>
      <c r="GT699">
        <v>0</v>
      </c>
      <c r="GU699" t="s">
        <v>3</v>
      </c>
      <c r="GV699">
        <f t="shared" si="505"/>
        <v>0</v>
      </c>
      <c r="GW699">
        <v>1</v>
      </c>
      <c r="GX699">
        <f t="shared" si="506"/>
        <v>0</v>
      </c>
      <c r="HA699">
        <v>0</v>
      </c>
      <c r="HB699">
        <v>0</v>
      </c>
      <c r="HC699">
        <f t="shared" si="507"/>
        <v>0</v>
      </c>
      <c r="HE699" t="s">
        <v>3</v>
      </c>
      <c r="HF699" t="s">
        <v>3</v>
      </c>
      <c r="HM699" t="s">
        <v>3</v>
      </c>
      <c r="HN699" t="s">
        <v>3</v>
      </c>
      <c r="HO699" t="s">
        <v>3</v>
      </c>
      <c r="HP699" t="s">
        <v>3</v>
      </c>
      <c r="HQ699" t="s">
        <v>3</v>
      </c>
      <c r="IK699">
        <v>0</v>
      </c>
    </row>
    <row r="700" spans="1:245" x14ac:dyDescent="0.2">
      <c r="A700">
        <v>17</v>
      </c>
      <c r="B700">
        <v>1</v>
      </c>
      <c r="D700">
        <f>ROW(EtalonRes!A550)</f>
        <v>550</v>
      </c>
      <c r="E700" t="s">
        <v>538</v>
      </c>
      <c r="F700" t="s">
        <v>539</v>
      </c>
      <c r="G700" t="s">
        <v>540</v>
      </c>
      <c r="H700" t="s">
        <v>496</v>
      </c>
      <c r="I700">
        <v>2</v>
      </c>
      <c r="J700">
        <v>0</v>
      </c>
      <c r="K700">
        <v>2</v>
      </c>
      <c r="O700">
        <f t="shared" si="475"/>
        <v>1344.08</v>
      </c>
      <c r="P700">
        <f t="shared" si="476"/>
        <v>18.88</v>
      </c>
      <c r="Q700">
        <f t="shared" si="477"/>
        <v>104.24</v>
      </c>
      <c r="R700">
        <f t="shared" si="478"/>
        <v>66.08</v>
      </c>
      <c r="S700">
        <f t="shared" si="479"/>
        <v>1220.96</v>
      </c>
      <c r="T700">
        <f t="shared" si="480"/>
        <v>0</v>
      </c>
      <c r="U700">
        <f t="shared" si="481"/>
        <v>1.84</v>
      </c>
      <c r="V700">
        <f t="shared" si="482"/>
        <v>0</v>
      </c>
      <c r="W700">
        <f t="shared" si="483"/>
        <v>0</v>
      </c>
      <c r="X700">
        <f t="shared" si="484"/>
        <v>854.67</v>
      </c>
      <c r="Y700">
        <f t="shared" si="485"/>
        <v>122.1</v>
      </c>
      <c r="AA700">
        <v>1470944657</v>
      </c>
      <c r="AB700">
        <f t="shared" si="486"/>
        <v>672.04</v>
      </c>
      <c r="AC700">
        <f>ROUND(((ES700*2)),6)</f>
        <v>9.44</v>
      </c>
      <c r="AD700">
        <f>ROUND(((((ET700*2))-((EU700*2)))+AE700),6)</f>
        <v>52.12</v>
      </c>
      <c r="AE700">
        <f>ROUND(((EU700*2)),6)</f>
        <v>33.04</v>
      </c>
      <c r="AF700">
        <f>ROUND(((EV700*2)),6)</f>
        <v>610.48</v>
      </c>
      <c r="AG700">
        <f t="shared" si="487"/>
        <v>0</v>
      </c>
      <c r="AH700">
        <f>((EW700*2))</f>
        <v>0.92</v>
      </c>
      <c r="AI700">
        <f>((EX700*2))</f>
        <v>0</v>
      </c>
      <c r="AJ700">
        <f t="shared" si="488"/>
        <v>0</v>
      </c>
      <c r="AK700">
        <v>336.02</v>
      </c>
      <c r="AL700">
        <v>4.72</v>
      </c>
      <c r="AM700">
        <v>26.06</v>
      </c>
      <c r="AN700">
        <v>16.52</v>
      </c>
      <c r="AO700">
        <v>305.24</v>
      </c>
      <c r="AP700">
        <v>0</v>
      </c>
      <c r="AQ700">
        <v>0.46</v>
      </c>
      <c r="AR700">
        <v>0</v>
      </c>
      <c r="AS700">
        <v>0</v>
      </c>
      <c r="AT700">
        <v>70</v>
      </c>
      <c r="AU700">
        <v>10</v>
      </c>
      <c r="AV700">
        <v>1</v>
      </c>
      <c r="AW700">
        <v>1</v>
      </c>
      <c r="AZ700">
        <v>1</v>
      </c>
      <c r="BA700">
        <v>1</v>
      </c>
      <c r="BB700">
        <v>1</v>
      </c>
      <c r="BC700">
        <v>1</v>
      </c>
      <c r="BD700" t="s">
        <v>3</v>
      </c>
      <c r="BE700" t="s">
        <v>3</v>
      </c>
      <c r="BF700" t="s">
        <v>3</v>
      </c>
      <c r="BG700" t="s">
        <v>3</v>
      </c>
      <c r="BH700">
        <v>0</v>
      </c>
      <c r="BI700">
        <v>4</v>
      </c>
      <c r="BJ700" t="s">
        <v>541</v>
      </c>
      <c r="BM700">
        <v>0</v>
      </c>
      <c r="BN700">
        <v>0</v>
      </c>
      <c r="BO700" t="s">
        <v>3</v>
      </c>
      <c r="BP700">
        <v>0</v>
      </c>
      <c r="BQ700">
        <v>1</v>
      </c>
      <c r="BR700">
        <v>0</v>
      </c>
      <c r="BS700">
        <v>1</v>
      </c>
      <c r="BT700">
        <v>1</v>
      </c>
      <c r="BU700">
        <v>1</v>
      </c>
      <c r="BV700">
        <v>1</v>
      </c>
      <c r="BW700">
        <v>1</v>
      </c>
      <c r="BX700">
        <v>1</v>
      </c>
      <c r="BY700" t="s">
        <v>3</v>
      </c>
      <c r="BZ700">
        <v>70</v>
      </c>
      <c r="CA700">
        <v>10</v>
      </c>
      <c r="CB700" t="s">
        <v>3</v>
      </c>
      <c r="CE700">
        <v>0</v>
      </c>
      <c r="CF700">
        <v>0</v>
      </c>
      <c r="CG700">
        <v>0</v>
      </c>
      <c r="CM700">
        <v>0</v>
      </c>
      <c r="CN700" t="s">
        <v>3</v>
      </c>
      <c r="CO700">
        <v>0</v>
      </c>
      <c r="CP700">
        <f t="shared" si="489"/>
        <v>1344.08</v>
      </c>
      <c r="CQ700">
        <f t="shared" si="490"/>
        <v>9.44</v>
      </c>
      <c r="CR700">
        <f>(((((ET700*2))*BB700-((EU700*2))*BS700)+AE700*BS700)*AV700)</f>
        <v>52.12</v>
      </c>
      <c r="CS700">
        <f t="shared" si="491"/>
        <v>33.04</v>
      </c>
      <c r="CT700">
        <f t="shared" si="492"/>
        <v>610.48</v>
      </c>
      <c r="CU700">
        <f t="shared" si="493"/>
        <v>0</v>
      </c>
      <c r="CV700">
        <f t="shared" si="494"/>
        <v>0.92</v>
      </c>
      <c r="CW700">
        <f t="shared" si="495"/>
        <v>0</v>
      </c>
      <c r="CX700">
        <f t="shared" si="496"/>
        <v>0</v>
      </c>
      <c r="CY700">
        <f t="shared" si="497"/>
        <v>854.67200000000003</v>
      </c>
      <c r="CZ700">
        <f t="shared" si="498"/>
        <v>122.096</v>
      </c>
      <c r="DC700" t="s">
        <v>3</v>
      </c>
      <c r="DD700" t="s">
        <v>45</v>
      </c>
      <c r="DE700" t="s">
        <v>45</v>
      </c>
      <c r="DF700" t="s">
        <v>45</v>
      </c>
      <c r="DG700" t="s">
        <v>45</v>
      </c>
      <c r="DH700" t="s">
        <v>3</v>
      </c>
      <c r="DI700" t="s">
        <v>45</v>
      </c>
      <c r="DJ700" t="s">
        <v>45</v>
      </c>
      <c r="DK700" t="s">
        <v>3</v>
      </c>
      <c r="DL700" t="s">
        <v>3</v>
      </c>
      <c r="DM700" t="s">
        <v>3</v>
      </c>
      <c r="DN700">
        <v>0</v>
      </c>
      <c r="DO700">
        <v>0</v>
      </c>
      <c r="DP700">
        <v>1</v>
      </c>
      <c r="DQ700">
        <v>1</v>
      </c>
      <c r="DU700">
        <v>1013</v>
      </c>
      <c r="DV700" t="s">
        <v>496</v>
      </c>
      <c r="DW700" t="s">
        <v>496</v>
      </c>
      <c r="DX700">
        <v>1</v>
      </c>
      <c r="DZ700" t="s">
        <v>3</v>
      </c>
      <c r="EA700" t="s">
        <v>3</v>
      </c>
      <c r="EB700" t="s">
        <v>3</v>
      </c>
      <c r="EC700" t="s">
        <v>3</v>
      </c>
      <c r="EE700">
        <v>1441815344</v>
      </c>
      <c r="EF700">
        <v>1</v>
      </c>
      <c r="EG700" t="s">
        <v>21</v>
      </c>
      <c r="EH700">
        <v>0</v>
      </c>
      <c r="EI700" t="s">
        <v>3</v>
      </c>
      <c r="EJ700">
        <v>4</v>
      </c>
      <c r="EK700">
        <v>0</v>
      </c>
      <c r="EL700" t="s">
        <v>22</v>
      </c>
      <c r="EM700" t="s">
        <v>23</v>
      </c>
      <c r="EO700" t="s">
        <v>3</v>
      </c>
      <c r="EQ700">
        <v>0</v>
      </c>
      <c r="ER700">
        <v>336.02</v>
      </c>
      <c r="ES700">
        <v>4.72</v>
      </c>
      <c r="ET700">
        <v>26.06</v>
      </c>
      <c r="EU700">
        <v>16.52</v>
      </c>
      <c r="EV700">
        <v>305.24</v>
      </c>
      <c r="EW700">
        <v>0.46</v>
      </c>
      <c r="EX700">
        <v>0</v>
      </c>
      <c r="EY700">
        <v>0</v>
      </c>
      <c r="FQ700">
        <v>0</v>
      </c>
      <c r="FR700">
        <f t="shared" si="499"/>
        <v>0</v>
      </c>
      <c r="FS700">
        <v>0</v>
      </c>
      <c r="FX700">
        <v>70</v>
      </c>
      <c r="FY700">
        <v>10</v>
      </c>
      <c r="GA700" t="s">
        <v>3</v>
      </c>
      <c r="GD700">
        <v>0</v>
      </c>
      <c r="GF700">
        <v>1480385933</v>
      </c>
      <c r="GG700">
        <v>2</v>
      </c>
      <c r="GH700">
        <v>1</v>
      </c>
      <c r="GI700">
        <v>-2</v>
      </c>
      <c r="GJ700">
        <v>0</v>
      </c>
      <c r="GK700">
        <f>ROUND(R700*(R12)/100,2)</f>
        <v>71.37</v>
      </c>
      <c r="GL700">
        <f t="shared" si="500"/>
        <v>0</v>
      </c>
      <c r="GM700">
        <f t="shared" si="501"/>
        <v>2392.2199999999998</v>
      </c>
      <c r="GN700">
        <f t="shared" si="502"/>
        <v>0</v>
      </c>
      <c r="GO700">
        <f t="shared" si="503"/>
        <v>0</v>
      </c>
      <c r="GP700">
        <f t="shared" si="504"/>
        <v>2392.2199999999998</v>
      </c>
      <c r="GR700">
        <v>0</v>
      </c>
      <c r="GS700">
        <v>3</v>
      </c>
      <c r="GT700">
        <v>0</v>
      </c>
      <c r="GU700" t="s">
        <v>3</v>
      </c>
      <c r="GV700">
        <f t="shared" si="505"/>
        <v>0</v>
      </c>
      <c r="GW700">
        <v>1</v>
      </c>
      <c r="GX700">
        <f t="shared" si="506"/>
        <v>0</v>
      </c>
      <c r="HA700">
        <v>0</v>
      </c>
      <c r="HB700">
        <v>0</v>
      </c>
      <c r="HC700">
        <f t="shared" si="507"/>
        <v>0</v>
      </c>
      <c r="HE700" t="s">
        <v>3</v>
      </c>
      <c r="HF700" t="s">
        <v>3</v>
      </c>
      <c r="HM700" t="s">
        <v>3</v>
      </c>
      <c r="HN700" t="s">
        <v>3</v>
      </c>
      <c r="HO700" t="s">
        <v>3</v>
      </c>
      <c r="HP700" t="s">
        <v>3</v>
      </c>
      <c r="HQ700" t="s">
        <v>3</v>
      </c>
      <c r="IK700">
        <v>0</v>
      </c>
    </row>
    <row r="701" spans="1:245" x14ac:dyDescent="0.2">
      <c r="A701">
        <v>17</v>
      </c>
      <c r="B701">
        <v>1</v>
      </c>
      <c r="D701">
        <f>ROW(EtalonRes!A553)</f>
        <v>553</v>
      </c>
      <c r="E701" t="s">
        <v>542</v>
      </c>
      <c r="F701" t="s">
        <v>543</v>
      </c>
      <c r="G701" t="s">
        <v>544</v>
      </c>
      <c r="H701" t="s">
        <v>496</v>
      </c>
      <c r="I701">
        <v>2</v>
      </c>
      <c r="J701">
        <v>0</v>
      </c>
      <c r="K701">
        <v>2</v>
      </c>
      <c r="O701">
        <f t="shared" si="475"/>
        <v>807.44</v>
      </c>
      <c r="P701">
        <f t="shared" si="476"/>
        <v>12.6</v>
      </c>
      <c r="Q701">
        <f t="shared" si="477"/>
        <v>78.180000000000007</v>
      </c>
      <c r="R701">
        <f t="shared" si="478"/>
        <v>49.58</v>
      </c>
      <c r="S701">
        <f t="shared" si="479"/>
        <v>716.66</v>
      </c>
      <c r="T701">
        <f t="shared" si="480"/>
        <v>0</v>
      </c>
      <c r="U701">
        <f t="shared" si="481"/>
        <v>1.08</v>
      </c>
      <c r="V701">
        <f t="shared" si="482"/>
        <v>0</v>
      </c>
      <c r="W701">
        <f t="shared" si="483"/>
        <v>0</v>
      </c>
      <c r="X701">
        <f t="shared" si="484"/>
        <v>501.66</v>
      </c>
      <c r="Y701">
        <f t="shared" si="485"/>
        <v>71.67</v>
      </c>
      <c r="AA701">
        <v>1470944657</v>
      </c>
      <c r="AB701">
        <f t="shared" si="486"/>
        <v>403.72</v>
      </c>
      <c r="AC701">
        <f>ROUND((ES701),6)</f>
        <v>6.3</v>
      </c>
      <c r="AD701">
        <f>ROUND((((ET701)-(EU701))+AE701),6)</f>
        <v>39.090000000000003</v>
      </c>
      <c r="AE701">
        <f t="shared" ref="AE701:AF703" si="508">ROUND((EU701),6)</f>
        <v>24.79</v>
      </c>
      <c r="AF701">
        <f t="shared" si="508"/>
        <v>358.33</v>
      </c>
      <c r="AG701">
        <f t="shared" si="487"/>
        <v>0</v>
      </c>
      <c r="AH701">
        <f t="shared" ref="AH701:AI703" si="509">(EW701)</f>
        <v>0.54</v>
      </c>
      <c r="AI701">
        <f t="shared" si="509"/>
        <v>0</v>
      </c>
      <c r="AJ701">
        <f t="shared" si="488"/>
        <v>0</v>
      </c>
      <c r="AK701">
        <v>403.72</v>
      </c>
      <c r="AL701">
        <v>6.3</v>
      </c>
      <c r="AM701">
        <v>39.090000000000003</v>
      </c>
      <c r="AN701">
        <v>24.79</v>
      </c>
      <c r="AO701">
        <v>358.33</v>
      </c>
      <c r="AP701">
        <v>0</v>
      </c>
      <c r="AQ701">
        <v>0.54</v>
      </c>
      <c r="AR701">
        <v>0</v>
      </c>
      <c r="AS701">
        <v>0</v>
      </c>
      <c r="AT701">
        <v>70</v>
      </c>
      <c r="AU701">
        <v>10</v>
      </c>
      <c r="AV701">
        <v>1</v>
      </c>
      <c r="AW701">
        <v>1</v>
      </c>
      <c r="AZ701">
        <v>1</v>
      </c>
      <c r="BA701">
        <v>1</v>
      </c>
      <c r="BB701">
        <v>1</v>
      </c>
      <c r="BC701">
        <v>1</v>
      </c>
      <c r="BD701" t="s">
        <v>3</v>
      </c>
      <c r="BE701" t="s">
        <v>3</v>
      </c>
      <c r="BF701" t="s">
        <v>3</v>
      </c>
      <c r="BG701" t="s">
        <v>3</v>
      </c>
      <c r="BH701">
        <v>0</v>
      </c>
      <c r="BI701">
        <v>4</v>
      </c>
      <c r="BJ701" t="s">
        <v>545</v>
      </c>
      <c r="BM701">
        <v>0</v>
      </c>
      <c r="BN701">
        <v>0</v>
      </c>
      <c r="BO701" t="s">
        <v>3</v>
      </c>
      <c r="BP701">
        <v>0</v>
      </c>
      <c r="BQ701">
        <v>1</v>
      </c>
      <c r="BR701">
        <v>0</v>
      </c>
      <c r="BS701">
        <v>1</v>
      </c>
      <c r="BT701">
        <v>1</v>
      </c>
      <c r="BU701">
        <v>1</v>
      </c>
      <c r="BV701">
        <v>1</v>
      </c>
      <c r="BW701">
        <v>1</v>
      </c>
      <c r="BX701">
        <v>1</v>
      </c>
      <c r="BY701" t="s">
        <v>3</v>
      </c>
      <c r="BZ701">
        <v>70</v>
      </c>
      <c r="CA701">
        <v>10</v>
      </c>
      <c r="CB701" t="s">
        <v>3</v>
      </c>
      <c r="CE701">
        <v>0</v>
      </c>
      <c r="CF701">
        <v>0</v>
      </c>
      <c r="CG701">
        <v>0</v>
      </c>
      <c r="CM701">
        <v>0</v>
      </c>
      <c r="CN701" t="s">
        <v>3</v>
      </c>
      <c r="CO701">
        <v>0</v>
      </c>
      <c r="CP701">
        <f t="shared" si="489"/>
        <v>807.43999999999994</v>
      </c>
      <c r="CQ701">
        <f t="shared" si="490"/>
        <v>6.3</v>
      </c>
      <c r="CR701">
        <f>((((ET701)*BB701-(EU701)*BS701)+AE701*BS701)*AV701)</f>
        <v>39.090000000000003</v>
      </c>
      <c r="CS701">
        <f t="shared" si="491"/>
        <v>24.79</v>
      </c>
      <c r="CT701">
        <f t="shared" si="492"/>
        <v>358.33</v>
      </c>
      <c r="CU701">
        <f t="shared" si="493"/>
        <v>0</v>
      </c>
      <c r="CV701">
        <f t="shared" si="494"/>
        <v>0.54</v>
      </c>
      <c r="CW701">
        <f t="shared" si="495"/>
        <v>0</v>
      </c>
      <c r="CX701">
        <f t="shared" si="496"/>
        <v>0</v>
      </c>
      <c r="CY701">
        <f t="shared" si="497"/>
        <v>501.66199999999998</v>
      </c>
      <c r="CZ701">
        <f t="shared" si="498"/>
        <v>71.665999999999997</v>
      </c>
      <c r="DC701" t="s">
        <v>3</v>
      </c>
      <c r="DD701" t="s">
        <v>3</v>
      </c>
      <c r="DE701" t="s">
        <v>3</v>
      </c>
      <c r="DF701" t="s">
        <v>3</v>
      </c>
      <c r="DG701" t="s">
        <v>3</v>
      </c>
      <c r="DH701" t="s">
        <v>3</v>
      </c>
      <c r="DI701" t="s">
        <v>3</v>
      </c>
      <c r="DJ701" t="s">
        <v>3</v>
      </c>
      <c r="DK701" t="s">
        <v>3</v>
      </c>
      <c r="DL701" t="s">
        <v>3</v>
      </c>
      <c r="DM701" t="s">
        <v>3</v>
      </c>
      <c r="DN701">
        <v>0</v>
      </c>
      <c r="DO701">
        <v>0</v>
      </c>
      <c r="DP701">
        <v>1</v>
      </c>
      <c r="DQ701">
        <v>1</v>
      </c>
      <c r="DU701">
        <v>1013</v>
      </c>
      <c r="DV701" t="s">
        <v>496</v>
      </c>
      <c r="DW701" t="s">
        <v>496</v>
      </c>
      <c r="DX701">
        <v>1</v>
      </c>
      <c r="DZ701" t="s">
        <v>3</v>
      </c>
      <c r="EA701" t="s">
        <v>3</v>
      </c>
      <c r="EB701" t="s">
        <v>3</v>
      </c>
      <c r="EC701" t="s">
        <v>3</v>
      </c>
      <c r="EE701">
        <v>1441815344</v>
      </c>
      <c r="EF701">
        <v>1</v>
      </c>
      <c r="EG701" t="s">
        <v>21</v>
      </c>
      <c r="EH701">
        <v>0</v>
      </c>
      <c r="EI701" t="s">
        <v>3</v>
      </c>
      <c r="EJ701">
        <v>4</v>
      </c>
      <c r="EK701">
        <v>0</v>
      </c>
      <c r="EL701" t="s">
        <v>22</v>
      </c>
      <c r="EM701" t="s">
        <v>23</v>
      </c>
      <c r="EO701" t="s">
        <v>3</v>
      </c>
      <c r="EQ701">
        <v>0</v>
      </c>
      <c r="ER701">
        <v>403.72</v>
      </c>
      <c r="ES701">
        <v>6.3</v>
      </c>
      <c r="ET701">
        <v>39.090000000000003</v>
      </c>
      <c r="EU701">
        <v>24.79</v>
      </c>
      <c r="EV701">
        <v>358.33</v>
      </c>
      <c r="EW701">
        <v>0.54</v>
      </c>
      <c r="EX701">
        <v>0</v>
      </c>
      <c r="EY701">
        <v>0</v>
      </c>
      <c r="FQ701">
        <v>0</v>
      </c>
      <c r="FR701">
        <f t="shared" si="499"/>
        <v>0</v>
      </c>
      <c r="FS701">
        <v>0</v>
      </c>
      <c r="FX701">
        <v>70</v>
      </c>
      <c r="FY701">
        <v>10</v>
      </c>
      <c r="GA701" t="s">
        <v>3</v>
      </c>
      <c r="GD701">
        <v>0</v>
      </c>
      <c r="GF701">
        <v>-1986480879</v>
      </c>
      <c r="GG701">
        <v>2</v>
      </c>
      <c r="GH701">
        <v>1</v>
      </c>
      <c r="GI701">
        <v>-2</v>
      </c>
      <c r="GJ701">
        <v>0</v>
      </c>
      <c r="GK701">
        <f>ROUND(R701*(R12)/100,2)</f>
        <v>53.55</v>
      </c>
      <c r="GL701">
        <f t="shared" si="500"/>
        <v>0</v>
      </c>
      <c r="GM701">
        <f t="shared" si="501"/>
        <v>1434.32</v>
      </c>
      <c r="GN701">
        <f t="shared" si="502"/>
        <v>0</v>
      </c>
      <c r="GO701">
        <f t="shared" si="503"/>
        <v>0</v>
      </c>
      <c r="GP701">
        <f t="shared" si="504"/>
        <v>1434.32</v>
      </c>
      <c r="GR701">
        <v>0</v>
      </c>
      <c r="GS701">
        <v>3</v>
      </c>
      <c r="GT701">
        <v>0</v>
      </c>
      <c r="GU701" t="s">
        <v>3</v>
      </c>
      <c r="GV701">
        <f t="shared" si="505"/>
        <v>0</v>
      </c>
      <c r="GW701">
        <v>1</v>
      </c>
      <c r="GX701">
        <f t="shared" si="506"/>
        <v>0</v>
      </c>
      <c r="HA701">
        <v>0</v>
      </c>
      <c r="HB701">
        <v>0</v>
      </c>
      <c r="HC701">
        <f t="shared" si="507"/>
        <v>0</v>
      </c>
      <c r="HE701" t="s">
        <v>3</v>
      </c>
      <c r="HF701" t="s">
        <v>3</v>
      </c>
      <c r="HM701" t="s">
        <v>3</v>
      </c>
      <c r="HN701" t="s">
        <v>3</v>
      </c>
      <c r="HO701" t="s">
        <v>3</v>
      </c>
      <c r="HP701" t="s">
        <v>3</v>
      </c>
      <c r="HQ701" t="s">
        <v>3</v>
      </c>
      <c r="IK701">
        <v>0</v>
      </c>
    </row>
    <row r="702" spans="1:245" x14ac:dyDescent="0.2">
      <c r="A702">
        <v>17</v>
      </c>
      <c r="B702">
        <v>1</v>
      </c>
      <c r="D702">
        <f>ROW(EtalonRes!A556)</f>
        <v>556</v>
      </c>
      <c r="E702" t="s">
        <v>546</v>
      </c>
      <c r="F702" t="s">
        <v>547</v>
      </c>
      <c r="G702" t="s">
        <v>548</v>
      </c>
      <c r="H702" t="s">
        <v>496</v>
      </c>
      <c r="I702">
        <v>2</v>
      </c>
      <c r="J702">
        <v>0</v>
      </c>
      <c r="K702">
        <v>2</v>
      </c>
      <c r="O702">
        <f t="shared" si="475"/>
        <v>1102.06</v>
      </c>
      <c r="P702">
        <f t="shared" si="476"/>
        <v>15.74</v>
      </c>
      <c r="Q702">
        <f t="shared" si="477"/>
        <v>104.24</v>
      </c>
      <c r="R702">
        <f t="shared" si="478"/>
        <v>66.099999999999994</v>
      </c>
      <c r="S702">
        <f t="shared" si="479"/>
        <v>982.08</v>
      </c>
      <c r="T702">
        <f t="shared" si="480"/>
        <v>0</v>
      </c>
      <c r="U702">
        <f t="shared" si="481"/>
        <v>1.48</v>
      </c>
      <c r="V702">
        <f t="shared" si="482"/>
        <v>0</v>
      </c>
      <c r="W702">
        <f t="shared" si="483"/>
        <v>0</v>
      </c>
      <c r="X702">
        <f t="shared" si="484"/>
        <v>687.46</v>
      </c>
      <c r="Y702">
        <f t="shared" si="485"/>
        <v>98.21</v>
      </c>
      <c r="AA702">
        <v>1470944657</v>
      </c>
      <c r="AB702">
        <f t="shared" si="486"/>
        <v>551.03</v>
      </c>
      <c r="AC702">
        <f>ROUND((ES702),6)</f>
        <v>7.87</v>
      </c>
      <c r="AD702">
        <f>ROUND((((ET702)-(EU702))+AE702),6)</f>
        <v>52.12</v>
      </c>
      <c r="AE702">
        <f t="shared" si="508"/>
        <v>33.049999999999997</v>
      </c>
      <c r="AF702">
        <f t="shared" si="508"/>
        <v>491.04</v>
      </c>
      <c r="AG702">
        <f t="shared" si="487"/>
        <v>0</v>
      </c>
      <c r="AH702">
        <f t="shared" si="509"/>
        <v>0.74</v>
      </c>
      <c r="AI702">
        <f t="shared" si="509"/>
        <v>0</v>
      </c>
      <c r="AJ702">
        <f t="shared" si="488"/>
        <v>0</v>
      </c>
      <c r="AK702">
        <v>551.03</v>
      </c>
      <c r="AL702">
        <v>7.87</v>
      </c>
      <c r="AM702">
        <v>52.12</v>
      </c>
      <c r="AN702">
        <v>33.049999999999997</v>
      </c>
      <c r="AO702">
        <v>491.04</v>
      </c>
      <c r="AP702">
        <v>0</v>
      </c>
      <c r="AQ702">
        <v>0.74</v>
      </c>
      <c r="AR702">
        <v>0</v>
      </c>
      <c r="AS702">
        <v>0</v>
      </c>
      <c r="AT702">
        <v>70</v>
      </c>
      <c r="AU702">
        <v>10</v>
      </c>
      <c r="AV702">
        <v>1</v>
      </c>
      <c r="AW702">
        <v>1</v>
      </c>
      <c r="AZ702">
        <v>1</v>
      </c>
      <c r="BA702">
        <v>1</v>
      </c>
      <c r="BB702">
        <v>1</v>
      </c>
      <c r="BC702">
        <v>1</v>
      </c>
      <c r="BD702" t="s">
        <v>3</v>
      </c>
      <c r="BE702" t="s">
        <v>3</v>
      </c>
      <c r="BF702" t="s">
        <v>3</v>
      </c>
      <c r="BG702" t="s">
        <v>3</v>
      </c>
      <c r="BH702">
        <v>0</v>
      </c>
      <c r="BI702">
        <v>4</v>
      </c>
      <c r="BJ702" t="s">
        <v>549</v>
      </c>
      <c r="BM702">
        <v>0</v>
      </c>
      <c r="BN702">
        <v>0</v>
      </c>
      <c r="BO702" t="s">
        <v>3</v>
      </c>
      <c r="BP702">
        <v>0</v>
      </c>
      <c r="BQ702">
        <v>1</v>
      </c>
      <c r="BR702">
        <v>0</v>
      </c>
      <c r="BS702">
        <v>1</v>
      </c>
      <c r="BT702">
        <v>1</v>
      </c>
      <c r="BU702">
        <v>1</v>
      </c>
      <c r="BV702">
        <v>1</v>
      </c>
      <c r="BW702">
        <v>1</v>
      </c>
      <c r="BX702">
        <v>1</v>
      </c>
      <c r="BY702" t="s">
        <v>3</v>
      </c>
      <c r="BZ702">
        <v>70</v>
      </c>
      <c r="CA702">
        <v>10</v>
      </c>
      <c r="CB702" t="s">
        <v>3</v>
      </c>
      <c r="CE702">
        <v>0</v>
      </c>
      <c r="CF702">
        <v>0</v>
      </c>
      <c r="CG702">
        <v>0</v>
      </c>
      <c r="CM702">
        <v>0</v>
      </c>
      <c r="CN702" t="s">
        <v>3</v>
      </c>
      <c r="CO702">
        <v>0</v>
      </c>
      <c r="CP702">
        <f t="shared" si="489"/>
        <v>1102.06</v>
      </c>
      <c r="CQ702">
        <f t="shared" si="490"/>
        <v>7.87</v>
      </c>
      <c r="CR702">
        <f>((((ET702)*BB702-(EU702)*BS702)+AE702*BS702)*AV702)</f>
        <v>52.12</v>
      </c>
      <c r="CS702">
        <f t="shared" si="491"/>
        <v>33.049999999999997</v>
      </c>
      <c r="CT702">
        <f t="shared" si="492"/>
        <v>491.04</v>
      </c>
      <c r="CU702">
        <f t="shared" si="493"/>
        <v>0</v>
      </c>
      <c r="CV702">
        <f t="shared" si="494"/>
        <v>0.74</v>
      </c>
      <c r="CW702">
        <f t="shared" si="495"/>
        <v>0</v>
      </c>
      <c r="CX702">
        <f t="shared" si="496"/>
        <v>0</v>
      </c>
      <c r="CY702">
        <f t="shared" si="497"/>
        <v>687.45600000000002</v>
      </c>
      <c r="CZ702">
        <f t="shared" si="498"/>
        <v>98.208000000000013</v>
      </c>
      <c r="DC702" t="s">
        <v>3</v>
      </c>
      <c r="DD702" t="s">
        <v>3</v>
      </c>
      <c r="DE702" t="s">
        <v>3</v>
      </c>
      <c r="DF702" t="s">
        <v>3</v>
      </c>
      <c r="DG702" t="s">
        <v>3</v>
      </c>
      <c r="DH702" t="s">
        <v>3</v>
      </c>
      <c r="DI702" t="s">
        <v>3</v>
      </c>
      <c r="DJ702" t="s">
        <v>3</v>
      </c>
      <c r="DK702" t="s">
        <v>3</v>
      </c>
      <c r="DL702" t="s">
        <v>3</v>
      </c>
      <c r="DM702" t="s">
        <v>3</v>
      </c>
      <c r="DN702">
        <v>0</v>
      </c>
      <c r="DO702">
        <v>0</v>
      </c>
      <c r="DP702">
        <v>1</v>
      </c>
      <c r="DQ702">
        <v>1</v>
      </c>
      <c r="DU702">
        <v>1013</v>
      </c>
      <c r="DV702" t="s">
        <v>496</v>
      </c>
      <c r="DW702" t="s">
        <v>496</v>
      </c>
      <c r="DX702">
        <v>1</v>
      </c>
      <c r="DZ702" t="s">
        <v>3</v>
      </c>
      <c r="EA702" t="s">
        <v>3</v>
      </c>
      <c r="EB702" t="s">
        <v>3</v>
      </c>
      <c r="EC702" t="s">
        <v>3</v>
      </c>
      <c r="EE702">
        <v>1441815344</v>
      </c>
      <c r="EF702">
        <v>1</v>
      </c>
      <c r="EG702" t="s">
        <v>21</v>
      </c>
      <c r="EH702">
        <v>0</v>
      </c>
      <c r="EI702" t="s">
        <v>3</v>
      </c>
      <c r="EJ702">
        <v>4</v>
      </c>
      <c r="EK702">
        <v>0</v>
      </c>
      <c r="EL702" t="s">
        <v>22</v>
      </c>
      <c r="EM702" t="s">
        <v>23</v>
      </c>
      <c r="EO702" t="s">
        <v>3</v>
      </c>
      <c r="EQ702">
        <v>0</v>
      </c>
      <c r="ER702">
        <v>551.03</v>
      </c>
      <c r="ES702">
        <v>7.87</v>
      </c>
      <c r="ET702">
        <v>52.12</v>
      </c>
      <c r="EU702">
        <v>33.049999999999997</v>
      </c>
      <c r="EV702">
        <v>491.04</v>
      </c>
      <c r="EW702">
        <v>0.74</v>
      </c>
      <c r="EX702">
        <v>0</v>
      </c>
      <c r="EY702">
        <v>0</v>
      </c>
      <c r="FQ702">
        <v>0</v>
      </c>
      <c r="FR702">
        <f t="shared" si="499"/>
        <v>0</v>
      </c>
      <c r="FS702">
        <v>0</v>
      </c>
      <c r="FX702">
        <v>70</v>
      </c>
      <c r="FY702">
        <v>10</v>
      </c>
      <c r="GA702" t="s">
        <v>3</v>
      </c>
      <c r="GD702">
        <v>0</v>
      </c>
      <c r="GF702">
        <v>-727087995</v>
      </c>
      <c r="GG702">
        <v>2</v>
      </c>
      <c r="GH702">
        <v>1</v>
      </c>
      <c r="GI702">
        <v>-2</v>
      </c>
      <c r="GJ702">
        <v>0</v>
      </c>
      <c r="GK702">
        <f>ROUND(R702*(R12)/100,2)</f>
        <v>71.39</v>
      </c>
      <c r="GL702">
        <f t="shared" si="500"/>
        <v>0</v>
      </c>
      <c r="GM702">
        <f t="shared" si="501"/>
        <v>1959.12</v>
      </c>
      <c r="GN702">
        <f t="shared" si="502"/>
        <v>0</v>
      </c>
      <c r="GO702">
        <f t="shared" si="503"/>
        <v>0</v>
      </c>
      <c r="GP702">
        <f t="shared" si="504"/>
        <v>1959.12</v>
      </c>
      <c r="GR702">
        <v>0</v>
      </c>
      <c r="GS702">
        <v>3</v>
      </c>
      <c r="GT702">
        <v>0</v>
      </c>
      <c r="GU702" t="s">
        <v>3</v>
      </c>
      <c r="GV702">
        <f t="shared" si="505"/>
        <v>0</v>
      </c>
      <c r="GW702">
        <v>1</v>
      </c>
      <c r="GX702">
        <f t="shared" si="506"/>
        <v>0</v>
      </c>
      <c r="HA702">
        <v>0</v>
      </c>
      <c r="HB702">
        <v>0</v>
      </c>
      <c r="HC702">
        <f t="shared" si="507"/>
        <v>0</v>
      </c>
      <c r="HE702" t="s">
        <v>3</v>
      </c>
      <c r="HF702" t="s">
        <v>3</v>
      </c>
      <c r="HM702" t="s">
        <v>3</v>
      </c>
      <c r="HN702" t="s">
        <v>3</v>
      </c>
      <c r="HO702" t="s">
        <v>3</v>
      </c>
      <c r="HP702" t="s">
        <v>3</v>
      </c>
      <c r="HQ702" t="s">
        <v>3</v>
      </c>
      <c r="IK702">
        <v>0</v>
      </c>
    </row>
    <row r="703" spans="1:245" x14ac:dyDescent="0.2">
      <c r="A703">
        <v>17</v>
      </c>
      <c r="B703">
        <v>1</v>
      </c>
      <c r="D703">
        <f>ROW(EtalonRes!A559)</f>
        <v>559</v>
      </c>
      <c r="E703" t="s">
        <v>550</v>
      </c>
      <c r="F703" t="s">
        <v>551</v>
      </c>
      <c r="G703" t="s">
        <v>552</v>
      </c>
      <c r="H703" t="s">
        <v>496</v>
      </c>
      <c r="I703">
        <v>2</v>
      </c>
      <c r="J703">
        <v>0</v>
      </c>
      <c r="K703">
        <v>2</v>
      </c>
      <c r="O703">
        <f t="shared" si="475"/>
        <v>1519.96</v>
      </c>
      <c r="P703">
        <f t="shared" si="476"/>
        <v>9.44</v>
      </c>
      <c r="Q703">
        <f t="shared" si="477"/>
        <v>130.30000000000001</v>
      </c>
      <c r="R703">
        <f t="shared" si="478"/>
        <v>82.62</v>
      </c>
      <c r="S703">
        <f t="shared" si="479"/>
        <v>1380.22</v>
      </c>
      <c r="T703">
        <f t="shared" si="480"/>
        <v>0</v>
      </c>
      <c r="U703">
        <f t="shared" si="481"/>
        <v>2.08</v>
      </c>
      <c r="V703">
        <f t="shared" si="482"/>
        <v>0</v>
      </c>
      <c r="W703">
        <f t="shared" si="483"/>
        <v>0</v>
      </c>
      <c r="X703">
        <f t="shared" si="484"/>
        <v>966.15</v>
      </c>
      <c r="Y703">
        <f t="shared" si="485"/>
        <v>138.02000000000001</v>
      </c>
      <c r="AA703">
        <v>1470944657</v>
      </c>
      <c r="AB703">
        <f t="shared" si="486"/>
        <v>759.98</v>
      </c>
      <c r="AC703">
        <f>ROUND((ES703),6)</f>
        <v>4.72</v>
      </c>
      <c r="AD703">
        <f>ROUND((((ET703)-(EU703))+AE703),6)</f>
        <v>65.150000000000006</v>
      </c>
      <c r="AE703">
        <f t="shared" si="508"/>
        <v>41.31</v>
      </c>
      <c r="AF703">
        <f t="shared" si="508"/>
        <v>690.11</v>
      </c>
      <c r="AG703">
        <f t="shared" si="487"/>
        <v>0</v>
      </c>
      <c r="AH703">
        <f t="shared" si="509"/>
        <v>1.04</v>
      </c>
      <c r="AI703">
        <f t="shared" si="509"/>
        <v>0</v>
      </c>
      <c r="AJ703">
        <f t="shared" si="488"/>
        <v>0</v>
      </c>
      <c r="AK703">
        <v>759.98</v>
      </c>
      <c r="AL703">
        <v>4.72</v>
      </c>
      <c r="AM703">
        <v>65.150000000000006</v>
      </c>
      <c r="AN703">
        <v>41.31</v>
      </c>
      <c r="AO703">
        <v>690.11</v>
      </c>
      <c r="AP703">
        <v>0</v>
      </c>
      <c r="AQ703">
        <v>1.04</v>
      </c>
      <c r="AR703">
        <v>0</v>
      </c>
      <c r="AS703">
        <v>0</v>
      </c>
      <c r="AT703">
        <v>70</v>
      </c>
      <c r="AU703">
        <v>10</v>
      </c>
      <c r="AV703">
        <v>1</v>
      </c>
      <c r="AW703">
        <v>1</v>
      </c>
      <c r="AZ703">
        <v>1</v>
      </c>
      <c r="BA703">
        <v>1</v>
      </c>
      <c r="BB703">
        <v>1</v>
      </c>
      <c r="BC703">
        <v>1</v>
      </c>
      <c r="BD703" t="s">
        <v>3</v>
      </c>
      <c r="BE703" t="s">
        <v>3</v>
      </c>
      <c r="BF703" t="s">
        <v>3</v>
      </c>
      <c r="BG703" t="s">
        <v>3</v>
      </c>
      <c r="BH703">
        <v>0</v>
      </c>
      <c r="BI703">
        <v>4</v>
      </c>
      <c r="BJ703" t="s">
        <v>553</v>
      </c>
      <c r="BM703">
        <v>0</v>
      </c>
      <c r="BN703">
        <v>0</v>
      </c>
      <c r="BO703" t="s">
        <v>3</v>
      </c>
      <c r="BP703">
        <v>0</v>
      </c>
      <c r="BQ703">
        <v>1</v>
      </c>
      <c r="BR703">
        <v>0</v>
      </c>
      <c r="BS703">
        <v>1</v>
      </c>
      <c r="BT703">
        <v>1</v>
      </c>
      <c r="BU703">
        <v>1</v>
      </c>
      <c r="BV703">
        <v>1</v>
      </c>
      <c r="BW703">
        <v>1</v>
      </c>
      <c r="BX703">
        <v>1</v>
      </c>
      <c r="BY703" t="s">
        <v>3</v>
      </c>
      <c r="BZ703">
        <v>70</v>
      </c>
      <c r="CA703">
        <v>10</v>
      </c>
      <c r="CB703" t="s">
        <v>3</v>
      </c>
      <c r="CE703">
        <v>0</v>
      </c>
      <c r="CF703">
        <v>0</v>
      </c>
      <c r="CG703">
        <v>0</v>
      </c>
      <c r="CM703">
        <v>0</v>
      </c>
      <c r="CN703" t="s">
        <v>3</v>
      </c>
      <c r="CO703">
        <v>0</v>
      </c>
      <c r="CP703">
        <f t="shared" si="489"/>
        <v>1519.96</v>
      </c>
      <c r="CQ703">
        <f t="shared" si="490"/>
        <v>4.72</v>
      </c>
      <c r="CR703">
        <f>((((ET703)*BB703-(EU703)*BS703)+AE703*BS703)*AV703)</f>
        <v>65.150000000000006</v>
      </c>
      <c r="CS703">
        <f t="shared" si="491"/>
        <v>41.31</v>
      </c>
      <c r="CT703">
        <f t="shared" si="492"/>
        <v>690.11</v>
      </c>
      <c r="CU703">
        <f t="shared" si="493"/>
        <v>0</v>
      </c>
      <c r="CV703">
        <f t="shared" si="494"/>
        <v>1.04</v>
      </c>
      <c r="CW703">
        <f t="shared" si="495"/>
        <v>0</v>
      </c>
      <c r="CX703">
        <f t="shared" si="496"/>
        <v>0</v>
      </c>
      <c r="CY703">
        <f t="shared" si="497"/>
        <v>966.15400000000011</v>
      </c>
      <c r="CZ703">
        <f t="shared" si="498"/>
        <v>138.02200000000002</v>
      </c>
      <c r="DC703" t="s">
        <v>3</v>
      </c>
      <c r="DD703" t="s">
        <v>3</v>
      </c>
      <c r="DE703" t="s">
        <v>3</v>
      </c>
      <c r="DF703" t="s">
        <v>3</v>
      </c>
      <c r="DG703" t="s">
        <v>3</v>
      </c>
      <c r="DH703" t="s">
        <v>3</v>
      </c>
      <c r="DI703" t="s">
        <v>3</v>
      </c>
      <c r="DJ703" t="s">
        <v>3</v>
      </c>
      <c r="DK703" t="s">
        <v>3</v>
      </c>
      <c r="DL703" t="s">
        <v>3</v>
      </c>
      <c r="DM703" t="s">
        <v>3</v>
      </c>
      <c r="DN703">
        <v>0</v>
      </c>
      <c r="DO703">
        <v>0</v>
      </c>
      <c r="DP703">
        <v>1</v>
      </c>
      <c r="DQ703">
        <v>1</v>
      </c>
      <c r="DU703">
        <v>1013</v>
      </c>
      <c r="DV703" t="s">
        <v>496</v>
      </c>
      <c r="DW703" t="s">
        <v>496</v>
      </c>
      <c r="DX703">
        <v>1</v>
      </c>
      <c r="DZ703" t="s">
        <v>3</v>
      </c>
      <c r="EA703" t="s">
        <v>3</v>
      </c>
      <c r="EB703" t="s">
        <v>3</v>
      </c>
      <c r="EC703" t="s">
        <v>3</v>
      </c>
      <c r="EE703">
        <v>1441815344</v>
      </c>
      <c r="EF703">
        <v>1</v>
      </c>
      <c r="EG703" t="s">
        <v>21</v>
      </c>
      <c r="EH703">
        <v>0</v>
      </c>
      <c r="EI703" t="s">
        <v>3</v>
      </c>
      <c r="EJ703">
        <v>4</v>
      </c>
      <c r="EK703">
        <v>0</v>
      </c>
      <c r="EL703" t="s">
        <v>22</v>
      </c>
      <c r="EM703" t="s">
        <v>23</v>
      </c>
      <c r="EO703" t="s">
        <v>3</v>
      </c>
      <c r="EQ703">
        <v>0</v>
      </c>
      <c r="ER703">
        <v>759.98</v>
      </c>
      <c r="ES703">
        <v>4.72</v>
      </c>
      <c r="ET703">
        <v>65.150000000000006</v>
      </c>
      <c r="EU703">
        <v>41.31</v>
      </c>
      <c r="EV703">
        <v>690.11</v>
      </c>
      <c r="EW703">
        <v>1.04</v>
      </c>
      <c r="EX703">
        <v>0</v>
      </c>
      <c r="EY703">
        <v>0</v>
      </c>
      <c r="FQ703">
        <v>0</v>
      </c>
      <c r="FR703">
        <f t="shared" si="499"/>
        <v>0</v>
      </c>
      <c r="FS703">
        <v>0</v>
      </c>
      <c r="FX703">
        <v>70</v>
      </c>
      <c r="FY703">
        <v>10</v>
      </c>
      <c r="GA703" t="s">
        <v>3</v>
      </c>
      <c r="GD703">
        <v>0</v>
      </c>
      <c r="GF703">
        <v>-256233510</v>
      </c>
      <c r="GG703">
        <v>2</v>
      </c>
      <c r="GH703">
        <v>1</v>
      </c>
      <c r="GI703">
        <v>-2</v>
      </c>
      <c r="GJ703">
        <v>0</v>
      </c>
      <c r="GK703">
        <f>ROUND(R703*(R12)/100,2)</f>
        <v>89.23</v>
      </c>
      <c r="GL703">
        <f t="shared" si="500"/>
        <v>0</v>
      </c>
      <c r="GM703">
        <f t="shared" si="501"/>
        <v>2713.36</v>
      </c>
      <c r="GN703">
        <f t="shared" si="502"/>
        <v>0</v>
      </c>
      <c r="GO703">
        <f t="shared" si="503"/>
        <v>0</v>
      </c>
      <c r="GP703">
        <f t="shared" si="504"/>
        <v>2713.36</v>
      </c>
      <c r="GR703">
        <v>0</v>
      </c>
      <c r="GS703">
        <v>3</v>
      </c>
      <c r="GT703">
        <v>0</v>
      </c>
      <c r="GU703" t="s">
        <v>3</v>
      </c>
      <c r="GV703">
        <f t="shared" si="505"/>
        <v>0</v>
      </c>
      <c r="GW703">
        <v>1</v>
      </c>
      <c r="GX703">
        <f t="shared" si="506"/>
        <v>0</v>
      </c>
      <c r="HA703">
        <v>0</v>
      </c>
      <c r="HB703">
        <v>0</v>
      </c>
      <c r="HC703">
        <f t="shared" si="507"/>
        <v>0</v>
      </c>
      <c r="HE703" t="s">
        <v>3</v>
      </c>
      <c r="HF703" t="s">
        <v>3</v>
      </c>
      <c r="HM703" t="s">
        <v>3</v>
      </c>
      <c r="HN703" t="s">
        <v>3</v>
      </c>
      <c r="HO703" t="s">
        <v>3</v>
      </c>
      <c r="HP703" t="s">
        <v>3</v>
      </c>
      <c r="HQ703" t="s">
        <v>3</v>
      </c>
      <c r="IK703">
        <v>0</v>
      </c>
    </row>
    <row r="704" spans="1:245" x14ac:dyDescent="0.2">
      <c r="A704">
        <v>17</v>
      </c>
      <c r="B704">
        <v>1</v>
      </c>
      <c r="D704">
        <f>ROW(EtalonRes!A562)</f>
        <v>562</v>
      </c>
      <c r="E704" t="s">
        <v>554</v>
      </c>
      <c r="F704" t="s">
        <v>555</v>
      </c>
      <c r="G704" t="s">
        <v>556</v>
      </c>
      <c r="H704" t="s">
        <v>33</v>
      </c>
      <c r="I704">
        <v>2</v>
      </c>
      <c r="J704">
        <v>0</v>
      </c>
      <c r="K704">
        <v>2</v>
      </c>
      <c r="O704">
        <f t="shared" si="475"/>
        <v>1820.88</v>
      </c>
      <c r="P704">
        <f t="shared" si="476"/>
        <v>18.88</v>
      </c>
      <c r="Q704">
        <f t="shared" si="477"/>
        <v>156.36000000000001</v>
      </c>
      <c r="R704">
        <f t="shared" si="478"/>
        <v>99.16</v>
      </c>
      <c r="S704">
        <f t="shared" si="479"/>
        <v>1645.64</v>
      </c>
      <c r="T704">
        <f t="shared" si="480"/>
        <v>0</v>
      </c>
      <c r="U704">
        <f t="shared" si="481"/>
        <v>2.48</v>
      </c>
      <c r="V704">
        <f t="shared" si="482"/>
        <v>0</v>
      </c>
      <c r="W704">
        <f t="shared" si="483"/>
        <v>0</v>
      </c>
      <c r="X704">
        <f t="shared" si="484"/>
        <v>1151.95</v>
      </c>
      <c r="Y704">
        <f t="shared" si="485"/>
        <v>164.56</v>
      </c>
      <c r="AA704">
        <v>1470944657</v>
      </c>
      <c r="AB704">
        <f t="shared" si="486"/>
        <v>910.44</v>
      </c>
      <c r="AC704">
        <f>ROUND(((ES704*2)),6)</f>
        <v>9.44</v>
      </c>
      <c r="AD704">
        <f>ROUND(((((ET704*2))-((EU704*2)))+AE704),6)</f>
        <v>78.180000000000007</v>
      </c>
      <c r="AE704">
        <f>ROUND(((EU704*2)),6)</f>
        <v>49.58</v>
      </c>
      <c r="AF704">
        <f>ROUND(((EV704*2)),6)</f>
        <v>822.82</v>
      </c>
      <c r="AG704">
        <f t="shared" si="487"/>
        <v>0</v>
      </c>
      <c r="AH704">
        <f>((EW704*2))</f>
        <v>1.24</v>
      </c>
      <c r="AI704">
        <f>((EX704*2))</f>
        <v>0</v>
      </c>
      <c r="AJ704">
        <f t="shared" si="488"/>
        <v>0</v>
      </c>
      <c r="AK704">
        <v>455.22</v>
      </c>
      <c r="AL704">
        <v>4.72</v>
      </c>
      <c r="AM704">
        <v>39.090000000000003</v>
      </c>
      <c r="AN704">
        <v>24.79</v>
      </c>
      <c r="AO704">
        <v>411.41</v>
      </c>
      <c r="AP704">
        <v>0</v>
      </c>
      <c r="AQ704">
        <v>0.62</v>
      </c>
      <c r="AR704">
        <v>0</v>
      </c>
      <c r="AS704">
        <v>0</v>
      </c>
      <c r="AT704">
        <v>70</v>
      </c>
      <c r="AU704">
        <v>10</v>
      </c>
      <c r="AV704">
        <v>1</v>
      </c>
      <c r="AW704">
        <v>1</v>
      </c>
      <c r="AZ704">
        <v>1</v>
      </c>
      <c r="BA704">
        <v>1</v>
      </c>
      <c r="BB704">
        <v>1</v>
      </c>
      <c r="BC704">
        <v>1</v>
      </c>
      <c r="BD704" t="s">
        <v>3</v>
      </c>
      <c r="BE704" t="s">
        <v>3</v>
      </c>
      <c r="BF704" t="s">
        <v>3</v>
      </c>
      <c r="BG704" t="s">
        <v>3</v>
      </c>
      <c r="BH704">
        <v>0</v>
      </c>
      <c r="BI704">
        <v>4</v>
      </c>
      <c r="BJ704" t="s">
        <v>557</v>
      </c>
      <c r="BM704">
        <v>0</v>
      </c>
      <c r="BN704">
        <v>0</v>
      </c>
      <c r="BO704" t="s">
        <v>3</v>
      </c>
      <c r="BP704">
        <v>0</v>
      </c>
      <c r="BQ704">
        <v>1</v>
      </c>
      <c r="BR704">
        <v>0</v>
      </c>
      <c r="BS704">
        <v>1</v>
      </c>
      <c r="BT704">
        <v>1</v>
      </c>
      <c r="BU704">
        <v>1</v>
      </c>
      <c r="BV704">
        <v>1</v>
      </c>
      <c r="BW704">
        <v>1</v>
      </c>
      <c r="BX704">
        <v>1</v>
      </c>
      <c r="BY704" t="s">
        <v>3</v>
      </c>
      <c r="BZ704">
        <v>70</v>
      </c>
      <c r="CA704">
        <v>10</v>
      </c>
      <c r="CB704" t="s">
        <v>3</v>
      </c>
      <c r="CE704">
        <v>0</v>
      </c>
      <c r="CF704">
        <v>0</v>
      </c>
      <c r="CG704">
        <v>0</v>
      </c>
      <c r="CM704">
        <v>0</v>
      </c>
      <c r="CN704" t="s">
        <v>3</v>
      </c>
      <c r="CO704">
        <v>0</v>
      </c>
      <c r="CP704">
        <f t="shared" si="489"/>
        <v>1820.88</v>
      </c>
      <c r="CQ704">
        <f t="shared" si="490"/>
        <v>9.44</v>
      </c>
      <c r="CR704">
        <f>(((((ET704*2))*BB704-((EU704*2))*BS704)+AE704*BS704)*AV704)</f>
        <v>78.180000000000007</v>
      </c>
      <c r="CS704">
        <f t="shared" si="491"/>
        <v>49.58</v>
      </c>
      <c r="CT704">
        <f t="shared" si="492"/>
        <v>822.82</v>
      </c>
      <c r="CU704">
        <f t="shared" si="493"/>
        <v>0</v>
      </c>
      <c r="CV704">
        <f t="shared" si="494"/>
        <v>1.24</v>
      </c>
      <c r="CW704">
        <f t="shared" si="495"/>
        <v>0</v>
      </c>
      <c r="CX704">
        <f t="shared" si="496"/>
        <v>0</v>
      </c>
      <c r="CY704">
        <f t="shared" si="497"/>
        <v>1151.9480000000001</v>
      </c>
      <c r="CZ704">
        <f t="shared" si="498"/>
        <v>164.56400000000002</v>
      </c>
      <c r="DC704" t="s">
        <v>3</v>
      </c>
      <c r="DD704" t="s">
        <v>45</v>
      </c>
      <c r="DE704" t="s">
        <v>45</v>
      </c>
      <c r="DF704" t="s">
        <v>45</v>
      </c>
      <c r="DG704" t="s">
        <v>45</v>
      </c>
      <c r="DH704" t="s">
        <v>3</v>
      </c>
      <c r="DI704" t="s">
        <v>45</v>
      </c>
      <c r="DJ704" t="s">
        <v>45</v>
      </c>
      <c r="DK704" t="s">
        <v>3</v>
      </c>
      <c r="DL704" t="s">
        <v>3</v>
      </c>
      <c r="DM704" t="s">
        <v>3</v>
      </c>
      <c r="DN704">
        <v>0</v>
      </c>
      <c r="DO704">
        <v>0</v>
      </c>
      <c r="DP704">
        <v>1</v>
      </c>
      <c r="DQ704">
        <v>1</v>
      </c>
      <c r="DU704">
        <v>16987630</v>
      </c>
      <c r="DV704" t="s">
        <v>33</v>
      </c>
      <c r="DW704" t="s">
        <v>33</v>
      </c>
      <c r="DX704">
        <v>1</v>
      </c>
      <c r="DZ704" t="s">
        <v>3</v>
      </c>
      <c r="EA704" t="s">
        <v>3</v>
      </c>
      <c r="EB704" t="s">
        <v>3</v>
      </c>
      <c r="EC704" t="s">
        <v>3</v>
      </c>
      <c r="EE704">
        <v>1441815344</v>
      </c>
      <c r="EF704">
        <v>1</v>
      </c>
      <c r="EG704" t="s">
        <v>21</v>
      </c>
      <c r="EH704">
        <v>0</v>
      </c>
      <c r="EI704" t="s">
        <v>3</v>
      </c>
      <c r="EJ704">
        <v>4</v>
      </c>
      <c r="EK704">
        <v>0</v>
      </c>
      <c r="EL704" t="s">
        <v>22</v>
      </c>
      <c r="EM704" t="s">
        <v>23</v>
      </c>
      <c r="EO704" t="s">
        <v>3</v>
      </c>
      <c r="EQ704">
        <v>0</v>
      </c>
      <c r="ER704">
        <v>455.22</v>
      </c>
      <c r="ES704">
        <v>4.72</v>
      </c>
      <c r="ET704">
        <v>39.090000000000003</v>
      </c>
      <c r="EU704">
        <v>24.79</v>
      </c>
      <c r="EV704">
        <v>411.41</v>
      </c>
      <c r="EW704">
        <v>0.62</v>
      </c>
      <c r="EX704">
        <v>0</v>
      </c>
      <c r="EY704">
        <v>0</v>
      </c>
      <c r="FQ704">
        <v>0</v>
      </c>
      <c r="FR704">
        <f t="shared" si="499"/>
        <v>0</v>
      </c>
      <c r="FS704">
        <v>0</v>
      </c>
      <c r="FX704">
        <v>70</v>
      </c>
      <c r="FY704">
        <v>10</v>
      </c>
      <c r="GA704" t="s">
        <v>3</v>
      </c>
      <c r="GD704">
        <v>0</v>
      </c>
      <c r="GF704">
        <v>-1495125431</v>
      </c>
      <c r="GG704">
        <v>2</v>
      </c>
      <c r="GH704">
        <v>1</v>
      </c>
      <c r="GI704">
        <v>-2</v>
      </c>
      <c r="GJ704">
        <v>0</v>
      </c>
      <c r="GK704">
        <f>ROUND(R704*(R12)/100,2)</f>
        <v>107.09</v>
      </c>
      <c r="GL704">
        <f t="shared" si="500"/>
        <v>0</v>
      </c>
      <c r="GM704">
        <f t="shared" si="501"/>
        <v>3244.48</v>
      </c>
      <c r="GN704">
        <f t="shared" si="502"/>
        <v>0</v>
      </c>
      <c r="GO704">
        <f t="shared" si="503"/>
        <v>0</v>
      </c>
      <c r="GP704">
        <f t="shared" si="504"/>
        <v>3244.48</v>
      </c>
      <c r="GR704">
        <v>0</v>
      </c>
      <c r="GS704">
        <v>3</v>
      </c>
      <c r="GT704">
        <v>0</v>
      </c>
      <c r="GU704" t="s">
        <v>3</v>
      </c>
      <c r="GV704">
        <f t="shared" si="505"/>
        <v>0</v>
      </c>
      <c r="GW704">
        <v>1</v>
      </c>
      <c r="GX704">
        <f t="shared" si="506"/>
        <v>0</v>
      </c>
      <c r="HA704">
        <v>0</v>
      </c>
      <c r="HB704">
        <v>0</v>
      </c>
      <c r="HC704">
        <f t="shared" si="507"/>
        <v>0</v>
      </c>
      <c r="HE704" t="s">
        <v>3</v>
      </c>
      <c r="HF704" t="s">
        <v>3</v>
      </c>
      <c r="HM704" t="s">
        <v>3</v>
      </c>
      <c r="HN704" t="s">
        <v>3</v>
      </c>
      <c r="HO704" t="s">
        <v>3</v>
      </c>
      <c r="HP704" t="s">
        <v>3</v>
      </c>
      <c r="HQ704" t="s">
        <v>3</v>
      </c>
      <c r="IK704">
        <v>0</v>
      </c>
    </row>
    <row r="705" spans="1:245" x14ac:dyDescent="0.2">
      <c r="A705">
        <v>17</v>
      </c>
      <c r="B705">
        <v>1</v>
      </c>
      <c r="D705">
        <f>ROW(EtalonRes!A566)</f>
        <v>566</v>
      </c>
      <c r="E705" t="s">
        <v>558</v>
      </c>
      <c r="F705" t="s">
        <v>559</v>
      </c>
      <c r="G705" t="s">
        <v>560</v>
      </c>
      <c r="H705" t="s">
        <v>33</v>
      </c>
      <c r="I705">
        <v>2</v>
      </c>
      <c r="J705">
        <v>0</v>
      </c>
      <c r="K705">
        <v>2</v>
      </c>
      <c r="O705">
        <f t="shared" si="475"/>
        <v>1311.14</v>
      </c>
      <c r="P705">
        <f t="shared" si="476"/>
        <v>118.64</v>
      </c>
      <c r="Q705">
        <f t="shared" si="477"/>
        <v>104.24</v>
      </c>
      <c r="R705">
        <f t="shared" si="478"/>
        <v>66.099999999999994</v>
      </c>
      <c r="S705">
        <f t="shared" si="479"/>
        <v>1088.26</v>
      </c>
      <c r="T705">
        <f t="shared" si="480"/>
        <v>0</v>
      </c>
      <c r="U705">
        <f t="shared" si="481"/>
        <v>1.64</v>
      </c>
      <c r="V705">
        <f t="shared" si="482"/>
        <v>0</v>
      </c>
      <c r="W705">
        <f t="shared" si="483"/>
        <v>0</v>
      </c>
      <c r="X705">
        <f t="shared" si="484"/>
        <v>761.78</v>
      </c>
      <c r="Y705">
        <f t="shared" si="485"/>
        <v>108.83</v>
      </c>
      <c r="AA705">
        <v>1470944657</v>
      </c>
      <c r="AB705">
        <f t="shared" si="486"/>
        <v>655.57</v>
      </c>
      <c r="AC705">
        <f>ROUND((ES705),6)</f>
        <v>59.32</v>
      </c>
      <c r="AD705">
        <f>ROUND((((ET705)-(EU705))+AE705),6)</f>
        <v>52.12</v>
      </c>
      <c r="AE705">
        <f>ROUND((EU705),6)</f>
        <v>33.049999999999997</v>
      </c>
      <c r="AF705">
        <f>ROUND((EV705),6)</f>
        <v>544.13</v>
      </c>
      <c r="AG705">
        <f t="shared" si="487"/>
        <v>0</v>
      </c>
      <c r="AH705">
        <f>(EW705)</f>
        <v>0.82</v>
      </c>
      <c r="AI705">
        <f>(EX705)</f>
        <v>0</v>
      </c>
      <c r="AJ705">
        <f t="shared" si="488"/>
        <v>0</v>
      </c>
      <c r="AK705">
        <v>655.57</v>
      </c>
      <c r="AL705">
        <v>59.32</v>
      </c>
      <c r="AM705">
        <v>52.12</v>
      </c>
      <c r="AN705">
        <v>33.049999999999997</v>
      </c>
      <c r="AO705">
        <v>544.13</v>
      </c>
      <c r="AP705">
        <v>0</v>
      </c>
      <c r="AQ705">
        <v>0.82</v>
      </c>
      <c r="AR705">
        <v>0</v>
      </c>
      <c r="AS705">
        <v>0</v>
      </c>
      <c r="AT705">
        <v>70</v>
      </c>
      <c r="AU705">
        <v>10</v>
      </c>
      <c r="AV705">
        <v>1</v>
      </c>
      <c r="AW705">
        <v>1</v>
      </c>
      <c r="AZ705">
        <v>1</v>
      </c>
      <c r="BA705">
        <v>1</v>
      </c>
      <c r="BB705">
        <v>1</v>
      </c>
      <c r="BC705">
        <v>1</v>
      </c>
      <c r="BD705" t="s">
        <v>3</v>
      </c>
      <c r="BE705" t="s">
        <v>3</v>
      </c>
      <c r="BF705" t="s">
        <v>3</v>
      </c>
      <c r="BG705" t="s">
        <v>3</v>
      </c>
      <c r="BH705">
        <v>0</v>
      </c>
      <c r="BI705">
        <v>4</v>
      </c>
      <c r="BJ705" t="s">
        <v>561</v>
      </c>
      <c r="BM705">
        <v>0</v>
      </c>
      <c r="BN705">
        <v>0</v>
      </c>
      <c r="BO705" t="s">
        <v>3</v>
      </c>
      <c r="BP705">
        <v>0</v>
      </c>
      <c r="BQ705">
        <v>1</v>
      </c>
      <c r="BR705">
        <v>0</v>
      </c>
      <c r="BS705">
        <v>1</v>
      </c>
      <c r="BT705">
        <v>1</v>
      </c>
      <c r="BU705">
        <v>1</v>
      </c>
      <c r="BV705">
        <v>1</v>
      </c>
      <c r="BW705">
        <v>1</v>
      </c>
      <c r="BX705">
        <v>1</v>
      </c>
      <c r="BY705" t="s">
        <v>3</v>
      </c>
      <c r="BZ705">
        <v>70</v>
      </c>
      <c r="CA705">
        <v>10</v>
      </c>
      <c r="CB705" t="s">
        <v>3</v>
      </c>
      <c r="CE705">
        <v>0</v>
      </c>
      <c r="CF705">
        <v>0</v>
      </c>
      <c r="CG705">
        <v>0</v>
      </c>
      <c r="CM705">
        <v>0</v>
      </c>
      <c r="CN705" t="s">
        <v>3</v>
      </c>
      <c r="CO705">
        <v>0</v>
      </c>
      <c r="CP705">
        <f t="shared" si="489"/>
        <v>1311.1399999999999</v>
      </c>
      <c r="CQ705">
        <f t="shared" si="490"/>
        <v>59.32</v>
      </c>
      <c r="CR705">
        <f>((((ET705)*BB705-(EU705)*BS705)+AE705*BS705)*AV705)</f>
        <v>52.12</v>
      </c>
      <c r="CS705">
        <f t="shared" si="491"/>
        <v>33.049999999999997</v>
      </c>
      <c r="CT705">
        <f t="shared" si="492"/>
        <v>544.13</v>
      </c>
      <c r="CU705">
        <f t="shared" si="493"/>
        <v>0</v>
      </c>
      <c r="CV705">
        <f t="shared" si="494"/>
        <v>0.82</v>
      </c>
      <c r="CW705">
        <f t="shared" si="495"/>
        <v>0</v>
      </c>
      <c r="CX705">
        <f t="shared" si="496"/>
        <v>0</v>
      </c>
      <c r="CY705">
        <f t="shared" si="497"/>
        <v>761.78199999999993</v>
      </c>
      <c r="CZ705">
        <f t="shared" si="498"/>
        <v>108.82600000000001</v>
      </c>
      <c r="DC705" t="s">
        <v>3</v>
      </c>
      <c r="DD705" t="s">
        <v>3</v>
      </c>
      <c r="DE705" t="s">
        <v>3</v>
      </c>
      <c r="DF705" t="s">
        <v>3</v>
      </c>
      <c r="DG705" t="s">
        <v>3</v>
      </c>
      <c r="DH705" t="s">
        <v>3</v>
      </c>
      <c r="DI705" t="s">
        <v>3</v>
      </c>
      <c r="DJ705" t="s">
        <v>3</v>
      </c>
      <c r="DK705" t="s">
        <v>3</v>
      </c>
      <c r="DL705" t="s">
        <v>3</v>
      </c>
      <c r="DM705" t="s">
        <v>3</v>
      </c>
      <c r="DN705">
        <v>0</v>
      </c>
      <c r="DO705">
        <v>0</v>
      </c>
      <c r="DP705">
        <v>1</v>
      </c>
      <c r="DQ705">
        <v>1</v>
      </c>
      <c r="DU705">
        <v>16987630</v>
      </c>
      <c r="DV705" t="s">
        <v>33</v>
      </c>
      <c r="DW705" t="s">
        <v>33</v>
      </c>
      <c r="DX705">
        <v>1</v>
      </c>
      <c r="DZ705" t="s">
        <v>3</v>
      </c>
      <c r="EA705" t="s">
        <v>3</v>
      </c>
      <c r="EB705" t="s">
        <v>3</v>
      </c>
      <c r="EC705" t="s">
        <v>3</v>
      </c>
      <c r="EE705">
        <v>1441815344</v>
      </c>
      <c r="EF705">
        <v>1</v>
      </c>
      <c r="EG705" t="s">
        <v>21</v>
      </c>
      <c r="EH705">
        <v>0</v>
      </c>
      <c r="EI705" t="s">
        <v>3</v>
      </c>
      <c r="EJ705">
        <v>4</v>
      </c>
      <c r="EK705">
        <v>0</v>
      </c>
      <c r="EL705" t="s">
        <v>22</v>
      </c>
      <c r="EM705" t="s">
        <v>23</v>
      </c>
      <c r="EO705" t="s">
        <v>3</v>
      </c>
      <c r="EQ705">
        <v>0</v>
      </c>
      <c r="ER705">
        <v>655.57</v>
      </c>
      <c r="ES705">
        <v>59.32</v>
      </c>
      <c r="ET705">
        <v>52.12</v>
      </c>
      <c r="EU705">
        <v>33.049999999999997</v>
      </c>
      <c r="EV705">
        <v>544.13</v>
      </c>
      <c r="EW705">
        <v>0.82</v>
      </c>
      <c r="EX705">
        <v>0</v>
      </c>
      <c r="EY705">
        <v>0</v>
      </c>
      <c r="FQ705">
        <v>0</v>
      </c>
      <c r="FR705">
        <f t="shared" si="499"/>
        <v>0</v>
      </c>
      <c r="FS705">
        <v>0</v>
      </c>
      <c r="FX705">
        <v>70</v>
      </c>
      <c r="FY705">
        <v>10</v>
      </c>
      <c r="GA705" t="s">
        <v>3</v>
      </c>
      <c r="GD705">
        <v>0</v>
      </c>
      <c r="GF705">
        <v>-1164649094</v>
      </c>
      <c r="GG705">
        <v>2</v>
      </c>
      <c r="GH705">
        <v>1</v>
      </c>
      <c r="GI705">
        <v>-2</v>
      </c>
      <c r="GJ705">
        <v>0</v>
      </c>
      <c r="GK705">
        <f>ROUND(R705*(R12)/100,2)</f>
        <v>71.39</v>
      </c>
      <c r="GL705">
        <f t="shared" si="500"/>
        <v>0</v>
      </c>
      <c r="GM705">
        <f t="shared" si="501"/>
        <v>2253.14</v>
      </c>
      <c r="GN705">
        <f t="shared" si="502"/>
        <v>0</v>
      </c>
      <c r="GO705">
        <f t="shared" si="503"/>
        <v>0</v>
      </c>
      <c r="GP705">
        <f t="shared" si="504"/>
        <v>2253.14</v>
      </c>
      <c r="GR705">
        <v>0</v>
      </c>
      <c r="GS705">
        <v>3</v>
      </c>
      <c r="GT705">
        <v>0</v>
      </c>
      <c r="GU705" t="s">
        <v>3</v>
      </c>
      <c r="GV705">
        <f t="shared" si="505"/>
        <v>0</v>
      </c>
      <c r="GW705">
        <v>1</v>
      </c>
      <c r="GX705">
        <f t="shared" si="506"/>
        <v>0</v>
      </c>
      <c r="HA705">
        <v>0</v>
      </c>
      <c r="HB705">
        <v>0</v>
      </c>
      <c r="HC705">
        <f t="shared" si="507"/>
        <v>0</v>
      </c>
      <c r="HE705" t="s">
        <v>3</v>
      </c>
      <c r="HF705" t="s">
        <v>3</v>
      </c>
      <c r="HM705" t="s">
        <v>3</v>
      </c>
      <c r="HN705" t="s">
        <v>3</v>
      </c>
      <c r="HO705" t="s">
        <v>3</v>
      </c>
      <c r="HP705" t="s">
        <v>3</v>
      </c>
      <c r="HQ705" t="s">
        <v>3</v>
      </c>
      <c r="IK705">
        <v>0</v>
      </c>
    </row>
    <row r="706" spans="1:245" x14ac:dyDescent="0.2">
      <c r="A706">
        <v>17</v>
      </c>
      <c r="B706">
        <v>1</v>
      </c>
      <c r="D706">
        <f>ROW(EtalonRes!A572)</f>
        <v>572</v>
      </c>
      <c r="E706" t="s">
        <v>562</v>
      </c>
      <c r="F706" t="s">
        <v>563</v>
      </c>
      <c r="G706" t="s">
        <v>564</v>
      </c>
      <c r="H706" t="s">
        <v>33</v>
      </c>
      <c r="I706">
        <v>2</v>
      </c>
      <c r="J706">
        <v>0</v>
      </c>
      <c r="K706">
        <v>2</v>
      </c>
      <c r="O706">
        <f t="shared" si="475"/>
        <v>2330.8000000000002</v>
      </c>
      <c r="P706">
        <f t="shared" si="476"/>
        <v>209.2</v>
      </c>
      <c r="Q706">
        <f t="shared" si="477"/>
        <v>183.96</v>
      </c>
      <c r="R706">
        <f t="shared" si="478"/>
        <v>115.68</v>
      </c>
      <c r="S706">
        <f t="shared" si="479"/>
        <v>1937.64</v>
      </c>
      <c r="T706">
        <f t="shared" si="480"/>
        <v>0</v>
      </c>
      <c r="U706">
        <f t="shared" si="481"/>
        <v>2.92</v>
      </c>
      <c r="V706">
        <f t="shared" si="482"/>
        <v>0</v>
      </c>
      <c r="W706">
        <f t="shared" si="483"/>
        <v>0</v>
      </c>
      <c r="X706">
        <f t="shared" si="484"/>
        <v>1356.35</v>
      </c>
      <c r="Y706">
        <f t="shared" si="485"/>
        <v>193.76</v>
      </c>
      <c r="AA706">
        <v>1470944657</v>
      </c>
      <c r="AB706">
        <f t="shared" si="486"/>
        <v>1165.4000000000001</v>
      </c>
      <c r="AC706">
        <f>ROUND((ES706),6)</f>
        <v>104.6</v>
      </c>
      <c r="AD706">
        <f>ROUND((((ET706)-(EU706))+AE706),6)</f>
        <v>91.98</v>
      </c>
      <c r="AE706">
        <f>ROUND((EU706),6)</f>
        <v>57.84</v>
      </c>
      <c r="AF706">
        <f>ROUND((EV706),6)</f>
        <v>968.82</v>
      </c>
      <c r="AG706">
        <f t="shared" si="487"/>
        <v>0</v>
      </c>
      <c r="AH706">
        <f>(EW706)</f>
        <v>1.46</v>
      </c>
      <c r="AI706">
        <f>(EX706)</f>
        <v>0</v>
      </c>
      <c r="AJ706">
        <f t="shared" si="488"/>
        <v>0</v>
      </c>
      <c r="AK706">
        <v>1165.4000000000001</v>
      </c>
      <c r="AL706">
        <v>104.6</v>
      </c>
      <c r="AM706">
        <v>91.98</v>
      </c>
      <c r="AN706">
        <v>57.84</v>
      </c>
      <c r="AO706">
        <v>968.82</v>
      </c>
      <c r="AP706">
        <v>0</v>
      </c>
      <c r="AQ706">
        <v>1.46</v>
      </c>
      <c r="AR706">
        <v>0</v>
      </c>
      <c r="AS706">
        <v>0</v>
      </c>
      <c r="AT706">
        <v>70</v>
      </c>
      <c r="AU706">
        <v>10</v>
      </c>
      <c r="AV706">
        <v>1</v>
      </c>
      <c r="AW706">
        <v>1</v>
      </c>
      <c r="AZ706">
        <v>1</v>
      </c>
      <c r="BA706">
        <v>1</v>
      </c>
      <c r="BB706">
        <v>1</v>
      </c>
      <c r="BC706">
        <v>1</v>
      </c>
      <c r="BD706" t="s">
        <v>3</v>
      </c>
      <c r="BE706" t="s">
        <v>3</v>
      </c>
      <c r="BF706" t="s">
        <v>3</v>
      </c>
      <c r="BG706" t="s">
        <v>3</v>
      </c>
      <c r="BH706">
        <v>0</v>
      </c>
      <c r="BI706">
        <v>4</v>
      </c>
      <c r="BJ706" t="s">
        <v>565</v>
      </c>
      <c r="BM706">
        <v>0</v>
      </c>
      <c r="BN706">
        <v>0</v>
      </c>
      <c r="BO706" t="s">
        <v>3</v>
      </c>
      <c r="BP706">
        <v>0</v>
      </c>
      <c r="BQ706">
        <v>1</v>
      </c>
      <c r="BR706">
        <v>0</v>
      </c>
      <c r="BS706">
        <v>1</v>
      </c>
      <c r="BT706">
        <v>1</v>
      </c>
      <c r="BU706">
        <v>1</v>
      </c>
      <c r="BV706">
        <v>1</v>
      </c>
      <c r="BW706">
        <v>1</v>
      </c>
      <c r="BX706">
        <v>1</v>
      </c>
      <c r="BY706" t="s">
        <v>3</v>
      </c>
      <c r="BZ706">
        <v>70</v>
      </c>
      <c r="CA706">
        <v>10</v>
      </c>
      <c r="CB706" t="s">
        <v>3</v>
      </c>
      <c r="CE706">
        <v>0</v>
      </c>
      <c r="CF706">
        <v>0</v>
      </c>
      <c r="CG706">
        <v>0</v>
      </c>
      <c r="CM706">
        <v>0</v>
      </c>
      <c r="CN706" t="s">
        <v>3</v>
      </c>
      <c r="CO706">
        <v>0</v>
      </c>
      <c r="CP706">
        <f t="shared" si="489"/>
        <v>2330.8000000000002</v>
      </c>
      <c r="CQ706">
        <f t="shared" si="490"/>
        <v>104.6</v>
      </c>
      <c r="CR706">
        <f>((((ET706)*BB706-(EU706)*BS706)+AE706*BS706)*AV706)</f>
        <v>91.98</v>
      </c>
      <c r="CS706">
        <f t="shared" si="491"/>
        <v>57.84</v>
      </c>
      <c r="CT706">
        <f t="shared" si="492"/>
        <v>968.82</v>
      </c>
      <c r="CU706">
        <f t="shared" si="493"/>
        <v>0</v>
      </c>
      <c r="CV706">
        <f t="shared" si="494"/>
        <v>1.46</v>
      </c>
      <c r="CW706">
        <f t="shared" si="495"/>
        <v>0</v>
      </c>
      <c r="CX706">
        <f t="shared" si="496"/>
        <v>0</v>
      </c>
      <c r="CY706">
        <f t="shared" si="497"/>
        <v>1356.3480000000002</v>
      </c>
      <c r="CZ706">
        <f t="shared" si="498"/>
        <v>193.76400000000001</v>
      </c>
      <c r="DC706" t="s">
        <v>3</v>
      </c>
      <c r="DD706" t="s">
        <v>3</v>
      </c>
      <c r="DE706" t="s">
        <v>3</v>
      </c>
      <c r="DF706" t="s">
        <v>3</v>
      </c>
      <c r="DG706" t="s">
        <v>3</v>
      </c>
      <c r="DH706" t="s">
        <v>3</v>
      </c>
      <c r="DI706" t="s">
        <v>3</v>
      </c>
      <c r="DJ706" t="s">
        <v>3</v>
      </c>
      <c r="DK706" t="s">
        <v>3</v>
      </c>
      <c r="DL706" t="s">
        <v>3</v>
      </c>
      <c r="DM706" t="s">
        <v>3</v>
      </c>
      <c r="DN706">
        <v>0</v>
      </c>
      <c r="DO706">
        <v>0</v>
      </c>
      <c r="DP706">
        <v>1</v>
      </c>
      <c r="DQ706">
        <v>1</v>
      </c>
      <c r="DU706">
        <v>16987630</v>
      </c>
      <c r="DV706" t="s">
        <v>33</v>
      </c>
      <c r="DW706" t="s">
        <v>33</v>
      </c>
      <c r="DX706">
        <v>1</v>
      </c>
      <c r="DZ706" t="s">
        <v>3</v>
      </c>
      <c r="EA706" t="s">
        <v>3</v>
      </c>
      <c r="EB706" t="s">
        <v>3</v>
      </c>
      <c r="EC706" t="s">
        <v>3</v>
      </c>
      <c r="EE706">
        <v>1441815344</v>
      </c>
      <c r="EF706">
        <v>1</v>
      </c>
      <c r="EG706" t="s">
        <v>21</v>
      </c>
      <c r="EH706">
        <v>0</v>
      </c>
      <c r="EI706" t="s">
        <v>3</v>
      </c>
      <c r="EJ706">
        <v>4</v>
      </c>
      <c r="EK706">
        <v>0</v>
      </c>
      <c r="EL706" t="s">
        <v>22</v>
      </c>
      <c r="EM706" t="s">
        <v>23</v>
      </c>
      <c r="EO706" t="s">
        <v>3</v>
      </c>
      <c r="EQ706">
        <v>0</v>
      </c>
      <c r="ER706">
        <v>1165.4000000000001</v>
      </c>
      <c r="ES706">
        <v>104.6</v>
      </c>
      <c r="ET706">
        <v>91.98</v>
      </c>
      <c r="EU706">
        <v>57.84</v>
      </c>
      <c r="EV706">
        <v>968.82</v>
      </c>
      <c r="EW706">
        <v>1.46</v>
      </c>
      <c r="EX706">
        <v>0</v>
      </c>
      <c r="EY706">
        <v>0</v>
      </c>
      <c r="FQ706">
        <v>0</v>
      </c>
      <c r="FR706">
        <f t="shared" si="499"/>
        <v>0</v>
      </c>
      <c r="FS706">
        <v>0</v>
      </c>
      <c r="FX706">
        <v>70</v>
      </c>
      <c r="FY706">
        <v>10</v>
      </c>
      <c r="GA706" t="s">
        <v>3</v>
      </c>
      <c r="GD706">
        <v>0</v>
      </c>
      <c r="GF706">
        <v>1142469908</v>
      </c>
      <c r="GG706">
        <v>2</v>
      </c>
      <c r="GH706">
        <v>1</v>
      </c>
      <c r="GI706">
        <v>-2</v>
      </c>
      <c r="GJ706">
        <v>0</v>
      </c>
      <c r="GK706">
        <f>ROUND(R706*(R12)/100,2)</f>
        <v>124.93</v>
      </c>
      <c r="GL706">
        <f t="shared" si="500"/>
        <v>0</v>
      </c>
      <c r="GM706">
        <f t="shared" si="501"/>
        <v>4005.84</v>
      </c>
      <c r="GN706">
        <f t="shared" si="502"/>
        <v>0</v>
      </c>
      <c r="GO706">
        <f t="shared" si="503"/>
        <v>0</v>
      </c>
      <c r="GP706">
        <f t="shared" si="504"/>
        <v>4005.84</v>
      </c>
      <c r="GR706">
        <v>0</v>
      </c>
      <c r="GS706">
        <v>3</v>
      </c>
      <c r="GT706">
        <v>0</v>
      </c>
      <c r="GU706" t="s">
        <v>3</v>
      </c>
      <c r="GV706">
        <f t="shared" si="505"/>
        <v>0</v>
      </c>
      <c r="GW706">
        <v>1</v>
      </c>
      <c r="GX706">
        <f t="shared" si="506"/>
        <v>0</v>
      </c>
      <c r="HA706">
        <v>0</v>
      </c>
      <c r="HB706">
        <v>0</v>
      </c>
      <c r="HC706">
        <f t="shared" si="507"/>
        <v>0</v>
      </c>
      <c r="HE706" t="s">
        <v>3</v>
      </c>
      <c r="HF706" t="s">
        <v>3</v>
      </c>
      <c r="HM706" t="s">
        <v>3</v>
      </c>
      <c r="HN706" t="s">
        <v>3</v>
      </c>
      <c r="HO706" t="s">
        <v>3</v>
      </c>
      <c r="HP706" t="s">
        <v>3</v>
      </c>
      <c r="HQ706" t="s">
        <v>3</v>
      </c>
      <c r="IK706">
        <v>0</v>
      </c>
    </row>
    <row r="707" spans="1:245" x14ac:dyDescent="0.2">
      <c r="A707">
        <v>17</v>
      </c>
      <c r="B707">
        <v>1</v>
      </c>
      <c r="D707">
        <f>ROW(EtalonRes!A575)</f>
        <v>575</v>
      </c>
      <c r="E707" t="s">
        <v>566</v>
      </c>
      <c r="F707" t="s">
        <v>567</v>
      </c>
      <c r="G707" t="s">
        <v>568</v>
      </c>
      <c r="H707" t="s">
        <v>33</v>
      </c>
      <c r="I707">
        <v>2</v>
      </c>
      <c r="J707">
        <v>0</v>
      </c>
      <c r="K707">
        <v>2</v>
      </c>
      <c r="O707">
        <f t="shared" si="475"/>
        <v>2661.24</v>
      </c>
      <c r="P707">
        <f t="shared" si="476"/>
        <v>37.799999999999997</v>
      </c>
      <c r="Q707">
        <f t="shared" si="477"/>
        <v>234.54</v>
      </c>
      <c r="R707">
        <f t="shared" si="478"/>
        <v>148.74</v>
      </c>
      <c r="S707">
        <f t="shared" si="479"/>
        <v>2388.9</v>
      </c>
      <c r="T707">
        <f t="shared" si="480"/>
        <v>0</v>
      </c>
      <c r="U707">
        <f t="shared" si="481"/>
        <v>3.5999999999999996</v>
      </c>
      <c r="V707">
        <f t="shared" si="482"/>
        <v>0</v>
      </c>
      <c r="W707">
        <f t="shared" si="483"/>
        <v>0</v>
      </c>
      <c r="X707">
        <f t="shared" si="484"/>
        <v>1672.23</v>
      </c>
      <c r="Y707">
        <f t="shared" si="485"/>
        <v>238.89</v>
      </c>
      <c r="AA707">
        <v>1470944657</v>
      </c>
      <c r="AB707">
        <f t="shared" si="486"/>
        <v>1330.62</v>
      </c>
      <c r="AC707">
        <f>ROUND(((ES707*3)),6)</f>
        <v>18.899999999999999</v>
      </c>
      <c r="AD707">
        <f>ROUND(((((ET707*3))-((EU707*3)))+AE707),6)</f>
        <v>117.27</v>
      </c>
      <c r="AE707">
        <f>ROUND(((EU707*3)),6)</f>
        <v>74.37</v>
      </c>
      <c r="AF707">
        <f>ROUND(((EV707*3)),6)</f>
        <v>1194.45</v>
      </c>
      <c r="AG707">
        <f t="shared" si="487"/>
        <v>0</v>
      </c>
      <c r="AH707">
        <f>((EW707*3))</f>
        <v>1.7999999999999998</v>
      </c>
      <c r="AI707">
        <f>((EX707*3))</f>
        <v>0</v>
      </c>
      <c r="AJ707">
        <f t="shared" si="488"/>
        <v>0</v>
      </c>
      <c r="AK707">
        <v>443.54</v>
      </c>
      <c r="AL707">
        <v>6.3</v>
      </c>
      <c r="AM707">
        <v>39.090000000000003</v>
      </c>
      <c r="AN707">
        <v>24.79</v>
      </c>
      <c r="AO707">
        <v>398.15</v>
      </c>
      <c r="AP707">
        <v>0</v>
      </c>
      <c r="AQ707">
        <v>0.6</v>
      </c>
      <c r="AR707">
        <v>0</v>
      </c>
      <c r="AS707">
        <v>0</v>
      </c>
      <c r="AT707">
        <v>70</v>
      </c>
      <c r="AU707">
        <v>10</v>
      </c>
      <c r="AV707">
        <v>1</v>
      </c>
      <c r="AW707">
        <v>1</v>
      </c>
      <c r="AZ707">
        <v>1</v>
      </c>
      <c r="BA707">
        <v>1</v>
      </c>
      <c r="BB707">
        <v>1</v>
      </c>
      <c r="BC707">
        <v>1</v>
      </c>
      <c r="BD707" t="s">
        <v>3</v>
      </c>
      <c r="BE707" t="s">
        <v>3</v>
      </c>
      <c r="BF707" t="s">
        <v>3</v>
      </c>
      <c r="BG707" t="s">
        <v>3</v>
      </c>
      <c r="BH707">
        <v>0</v>
      </c>
      <c r="BI707">
        <v>4</v>
      </c>
      <c r="BJ707" t="s">
        <v>569</v>
      </c>
      <c r="BM707">
        <v>0</v>
      </c>
      <c r="BN707">
        <v>0</v>
      </c>
      <c r="BO707" t="s">
        <v>3</v>
      </c>
      <c r="BP707">
        <v>0</v>
      </c>
      <c r="BQ707">
        <v>1</v>
      </c>
      <c r="BR707">
        <v>0</v>
      </c>
      <c r="BS707">
        <v>1</v>
      </c>
      <c r="BT707">
        <v>1</v>
      </c>
      <c r="BU707">
        <v>1</v>
      </c>
      <c r="BV707">
        <v>1</v>
      </c>
      <c r="BW707">
        <v>1</v>
      </c>
      <c r="BX707">
        <v>1</v>
      </c>
      <c r="BY707" t="s">
        <v>3</v>
      </c>
      <c r="BZ707">
        <v>70</v>
      </c>
      <c r="CA707">
        <v>10</v>
      </c>
      <c r="CB707" t="s">
        <v>3</v>
      </c>
      <c r="CE707">
        <v>0</v>
      </c>
      <c r="CF707">
        <v>0</v>
      </c>
      <c r="CG707">
        <v>0</v>
      </c>
      <c r="CM707">
        <v>0</v>
      </c>
      <c r="CN707" t="s">
        <v>3</v>
      </c>
      <c r="CO707">
        <v>0</v>
      </c>
      <c r="CP707">
        <f t="shared" si="489"/>
        <v>2661.2400000000002</v>
      </c>
      <c r="CQ707">
        <f t="shared" si="490"/>
        <v>18.899999999999999</v>
      </c>
      <c r="CR707">
        <f>(((((ET707*3))*BB707-((EU707*3))*BS707)+AE707*BS707)*AV707)</f>
        <v>117.27000000000001</v>
      </c>
      <c r="CS707">
        <f t="shared" si="491"/>
        <v>74.37</v>
      </c>
      <c r="CT707">
        <f t="shared" si="492"/>
        <v>1194.45</v>
      </c>
      <c r="CU707">
        <f t="shared" si="493"/>
        <v>0</v>
      </c>
      <c r="CV707">
        <f t="shared" si="494"/>
        <v>1.7999999999999998</v>
      </c>
      <c r="CW707">
        <f t="shared" si="495"/>
        <v>0</v>
      </c>
      <c r="CX707">
        <f t="shared" si="496"/>
        <v>0</v>
      </c>
      <c r="CY707">
        <f t="shared" si="497"/>
        <v>1672.23</v>
      </c>
      <c r="CZ707">
        <f t="shared" si="498"/>
        <v>238.89</v>
      </c>
      <c r="DC707" t="s">
        <v>3</v>
      </c>
      <c r="DD707" t="s">
        <v>167</v>
      </c>
      <c r="DE707" t="s">
        <v>167</v>
      </c>
      <c r="DF707" t="s">
        <v>167</v>
      </c>
      <c r="DG707" t="s">
        <v>167</v>
      </c>
      <c r="DH707" t="s">
        <v>3</v>
      </c>
      <c r="DI707" t="s">
        <v>167</v>
      </c>
      <c r="DJ707" t="s">
        <v>167</v>
      </c>
      <c r="DK707" t="s">
        <v>3</v>
      </c>
      <c r="DL707" t="s">
        <v>3</v>
      </c>
      <c r="DM707" t="s">
        <v>3</v>
      </c>
      <c r="DN707">
        <v>0</v>
      </c>
      <c r="DO707">
        <v>0</v>
      </c>
      <c r="DP707">
        <v>1</v>
      </c>
      <c r="DQ707">
        <v>1</v>
      </c>
      <c r="DU707">
        <v>16987630</v>
      </c>
      <c r="DV707" t="s">
        <v>33</v>
      </c>
      <c r="DW707" t="s">
        <v>33</v>
      </c>
      <c r="DX707">
        <v>1</v>
      </c>
      <c r="DZ707" t="s">
        <v>3</v>
      </c>
      <c r="EA707" t="s">
        <v>3</v>
      </c>
      <c r="EB707" t="s">
        <v>3</v>
      </c>
      <c r="EC707" t="s">
        <v>3</v>
      </c>
      <c r="EE707">
        <v>1441815344</v>
      </c>
      <c r="EF707">
        <v>1</v>
      </c>
      <c r="EG707" t="s">
        <v>21</v>
      </c>
      <c r="EH707">
        <v>0</v>
      </c>
      <c r="EI707" t="s">
        <v>3</v>
      </c>
      <c r="EJ707">
        <v>4</v>
      </c>
      <c r="EK707">
        <v>0</v>
      </c>
      <c r="EL707" t="s">
        <v>22</v>
      </c>
      <c r="EM707" t="s">
        <v>23</v>
      </c>
      <c r="EO707" t="s">
        <v>3</v>
      </c>
      <c r="EQ707">
        <v>0</v>
      </c>
      <c r="ER707">
        <v>443.54</v>
      </c>
      <c r="ES707">
        <v>6.3</v>
      </c>
      <c r="ET707">
        <v>39.090000000000003</v>
      </c>
      <c r="EU707">
        <v>24.79</v>
      </c>
      <c r="EV707">
        <v>398.15</v>
      </c>
      <c r="EW707">
        <v>0.6</v>
      </c>
      <c r="EX707">
        <v>0</v>
      </c>
      <c r="EY707">
        <v>0</v>
      </c>
      <c r="FQ707">
        <v>0</v>
      </c>
      <c r="FR707">
        <f t="shared" si="499"/>
        <v>0</v>
      </c>
      <c r="FS707">
        <v>0</v>
      </c>
      <c r="FX707">
        <v>70</v>
      </c>
      <c r="FY707">
        <v>10</v>
      </c>
      <c r="GA707" t="s">
        <v>3</v>
      </c>
      <c r="GD707">
        <v>0</v>
      </c>
      <c r="GF707">
        <v>-1815510730</v>
      </c>
      <c r="GG707">
        <v>2</v>
      </c>
      <c r="GH707">
        <v>1</v>
      </c>
      <c r="GI707">
        <v>-2</v>
      </c>
      <c r="GJ707">
        <v>0</v>
      </c>
      <c r="GK707">
        <f>ROUND(R707*(R12)/100,2)</f>
        <v>160.63999999999999</v>
      </c>
      <c r="GL707">
        <f t="shared" si="500"/>
        <v>0</v>
      </c>
      <c r="GM707">
        <f t="shared" si="501"/>
        <v>4733</v>
      </c>
      <c r="GN707">
        <f t="shared" si="502"/>
        <v>0</v>
      </c>
      <c r="GO707">
        <f t="shared" si="503"/>
        <v>0</v>
      </c>
      <c r="GP707">
        <f t="shared" si="504"/>
        <v>4733</v>
      </c>
      <c r="GR707">
        <v>0</v>
      </c>
      <c r="GS707">
        <v>3</v>
      </c>
      <c r="GT707">
        <v>0</v>
      </c>
      <c r="GU707" t="s">
        <v>3</v>
      </c>
      <c r="GV707">
        <f t="shared" si="505"/>
        <v>0</v>
      </c>
      <c r="GW707">
        <v>1</v>
      </c>
      <c r="GX707">
        <f t="shared" si="506"/>
        <v>0</v>
      </c>
      <c r="HA707">
        <v>0</v>
      </c>
      <c r="HB707">
        <v>0</v>
      </c>
      <c r="HC707">
        <f t="shared" si="507"/>
        <v>0</v>
      </c>
      <c r="HE707" t="s">
        <v>3</v>
      </c>
      <c r="HF707" t="s">
        <v>3</v>
      </c>
      <c r="HM707" t="s">
        <v>3</v>
      </c>
      <c r="HN707" t="s">
        <v>3</v>
      </c>
      <c r="HO707" t="s">
        <v>3</v>
      </c>
      <c r="HP707" t="s">
        <v>3</v>
      </c>
      <c r="HQ707" t="s">
        <v>3</v>
      </c>
      <c r="IK707">
        <v>0</v>
      </c>
    </row>
    <row r="708" spans="1:245" x14ac:dyDescent="0.2">
      <c r="A708">
        <v>17</v>
      </c>
      <c r="B708">
        <v>1</v>
      </c>
      <c r="D708">
        <f>ROW(EtalonRes!A580)</f>
        <v>580</v>
      </c>
      <c r="E708" t="s">
        <v>570</v>
      </c>
      <c r="F708" t="s">
        <v>571</v>
      </c>
      <c r="G708" t="s">
        <v>572</v>
      </c>
      <c r="H708" t="s">
        <v>33</v>
      </c>
      <c r="I708">
        <v>2</v>
      </c>
      <c r="J708">
        <v>0</v>
      </c>
      <c r="K708">
        <v>2</v>
      </c>
      <c r="O708">
        <f t="shared" si="475"/>
        <v>1658.64</v>
      </c>
      <c r="P708">
        <f t="shared" si="476"/>
        <v>120.02</v>
      </c>
      <c r="Q708">
        <f t="shared" si="477"/>
        <v>131.84</v>
      </c>
      <c r="R708">
        <f t="shared" si="478"/>
        <v>82.64</v>
      </c>
      <c r="S708">
        <f t="shared" si="479"/>
        <v>1406.78</v>
      </c>
      <c r="T708">
        <f t="shared" si="480"/>
        <v>0</v>
      </c>
      <c r="U708">
        <f t="shared" si="481"/>
        <v>2.12</v>
      </c>
      <c r="V708">
        <f t="shared" si="482"/>
        <v>0</v>
      </c>
      <c r="W708">
        <f t="shared" si="483"/>
        <v>0</v>
      </c>
      <c r="X708">
        <f t="shared" si="484"/>
        <v>984.75</v>
      </c>
      <c r="Y708">
        <f t="shared" si="485"/>
        <v>140.68</v>
      </c>
      <c r="AA708">
        <v>1470944657</v>
      </c>
      <c r="AB708">
        <f t="shared" si="486"/>
        <v>829.32</v>
      </c>
      <c r="AC708">
        <f>ROUND((ES708),6)</f>
        <v>60.01</v>
      </c>
      <c r="AD708">
        <f>ROUND((((ET708)-(EU708))+AE708),6)</f>
        <v>65.92</v>
      </c>
      <c r="AE708">
        <f t="shared" ref="AE708:AF710" si="510">ROUND((EU708),6)</f>
        <v>41.32</v>
      </c>
      <c r="AF708">
        <f t="shared" si="510"/>
        <v>703.39</v>
      </c>
      <c r="AG708">
        <f t="shared" si="487"/>
        <v>0</v>
      </c>
      <c r="AH708">
        <f t="shared" ref="AH708:AI710" si="511">(EW708)</f>
        <v>1.06</v>
      </c>
      <c r="AI708">
        <f t="shared" si="511"/>
        <v>0</v>
      </c>
      <c r="AJ708">
        <f t="shared" si="488"/>
        <v>0</v>
      </c>
      <c r="AK708">
        <v>829.32</v>
      </c>
      <c r="AL708">
        <v>60.01</v>
      </c>
      <c r="AM708">
        <v>65.92</v>
      </c>
      <c r="AN708">
        <v>41.32</v>
      </c>
      <c r="AO708">
        <v>703.39</v>
      </c>
      <c r="AP708">
        <v>0</v>
      </c>
      <c r="AQ708">
        <v>1.06</v>
      </c>
      <c r="AR708">
        <v>0</v>
      </c>
      <c r="AS708">
        <v>0</v>
      </c>
      <c r="AT708">
        <v>70</v>
      </c>
      <c r="AU708">
        <v>10</v>
      </c>
      <c r="AV708">
        <v>1</v>
      </c>
      <c r="AW708">
        <v>1</v>
      </c>
      <c r="AZ708">
        <v>1</v>
      </c>
      <c r="BA708">
        <v>1</v>
      </c>
      <c r="BB708">
        <v>1</v>
      </c>
      <c r="BC708">
        <v>1</v>
      </c>
      <c r="BD708" t="s">
        <v>3</v>
      </c>
      <c r="BE708" t="s">
        <v>3</v>
      </c>
      <c r="BF708" t="s">
        <v>3</v>
      </c>
      <c r="BG708" t="s">
        <v>3</v>
      </c>
      <c r="BH708">
        <v>0</v>
      </c>
      <c r="BI708">
        <v>4</v>
      </c>
      <c r="BJ708" t="s">
        <v>573</v>
      </c>
      <c r="BM708">
        <v>0</v>
      </c>
      <c r="BN708">
        <v>0</v>
      </c>
      <c r="BO708" t="s">
        <v>3</v>
      </c>
      <c r="BP708">
        <v>0</v>
      </c>
      <c r="BQ708">
        <v>1</v>
      </c>
      <c r="BR708">
        <v>0</v>
      </c>
      <c r="BS708">
        <v>1</v>
      </c>
      <c r="BT708">
        <v>1</v>
      </c>
      <c r="BU708">
        <v>1</v>
      </c>
      <c r="BV708">
        <v>1</v>
      </c>
      <c r="BW708">
        <v>1</v>
      </c>
      <c r="BX708">
        <v>1</v>
      </c>
      <c r="BY708" t="s">
        <v>3</v>
      </c>
      <c r="BZ708">
        <v>70</v>
      </c>
      <c r="CA708">
        <v>10</v>
      </c>
      <c r="CB708" t="s">
        <v>3</v>
      </c>
      <c r="CE708">
        <v>0</v>
      </c>
      <c r="CF708">
        <v>0</v>
      </c>
      <c r="CG708">
        <v>0</v>
      </c>
      <c r="CM708">
        <v>0</v>
      </c>
      <c r="CN708" t="s">
        <v>3</v>
      </c>
      <c r="CO708">
        <v>0</v>
      </c>
      <c r="CP708">
        <f t="shared" si="489"/>
        <v>1658.6399999999999</v>
      </c>
      <c r="CQ708">
        <f t="shared" si="490"/>
        <v>60.01</v>
      </c>
      <c r="CR708">
        <f>((((ET708)*BB708-(EU708)*BS708)+AE708*BS708)*AV708)</f>
        <v>65.92</v>
      </c>
      <c r="CS708">
        <f t="shared" si="491"/>
        <v>41.32</v>
      </c>
      <c r="CT708">
        <f t="shared" si="492"/>
        <v>703.39</v>
      </c>
      <c r="CU708">
        <f t="shared" si="493"/>
        <v>0</v>
      </c>
      <c r="CV708">
        <f t="shared" si="494"/>
        <v>1.06</v>
      </c>
      <c r="CW708">
        <f t="shared" si="495"/>
        <v>0</v>
      </c>
      <c r="CX708">
        <f t="shared" si="496"/>
        <v>0</v>
      </c>
      <c r="CY708">
        <f t="shared" si="497"/>
        <v>984.74599999999987</v>
      </c>
      <c r="CZ708">
        <f t="shared" si="498"/>
        <v>140.678</v>
      </c>
      <c r="DC708" t="s">
        <v>3</v>
      </c>
      <c r="DD708" t="s">
        <v>3</v>
      </c>
      <c r="DE708" t="s">
        <v>3</v>
      </c>
      <c r="DF708" t="s">
        <v>3</v>
      </c>
      <c r="DG708" t="s">
        <v>3</v>
      </c>
      <c r="DH708" t="s">
        <v>3</v>
      </c>
      <c r="DI708" t="s">
        <v>3</v>
      </c>
      <c r="DJ708" t="s">
        <v>3</v>
      </c>
      <c r="DK708" t="s">
        <v>3</v>
      </c>
      <c r="DL708" t="s">
        <v>3</v>
      </c>
      <c r="DM708" t="s">
        <v>3</v>
      </c>
      <c r="DN708">
        <v>0</v>
      </c>
      <c r="DO708">
        <v>0</v>
      </c>
      <c r="DP708">
        <v>1</v>
      </c>
      <c r="DQ708">
        <v>1</v>
      </c>
      <c r="DU708">
        <v>16987630</v>
      </c>
      <c r="DV708" t="s">
        <v>33</v>
      </c>
      <c r="DW708" t="s">
        <v>33</v>
      </c>
      <c r="DX708">
        <v>1</v>
      </c>
      <c r="DZ708" t="s">
        <v>3</v>
      </c>
      <c r="EA708" t="s">
        <v>3</v>
      </c>
      <c r="EB708" t="s">
        <v>3</v>
      </c>
      <c r="EC708" t="s">
        <v>3</v>
      </c>
      <c r="EE708">
        <v>1441815344</v>
      </c>
      <c r="EF708">
        <v>1</v>
      </c>
      <c r="EG708" t="s">
        <v>21</v>
      </c>
      <c r="EH708">
        <v>0</v>
      </c>
      <c r="EI708" t="s">
        <v>3</v>
      </c>
      <c r="EJ708">
        <v>4</v>
      </c>
      <c r="EK708">
        <v>0</v>
      </c>
      <c r="EL708" t="s">
        <v>22</v>
      </c>
      <c r="EM708" t="s">
        <v>23</v>
      </c>
      <c r="EO708" t="s">
        <v>3</v>
      </c>
      <c r="EQ708">
        <v>0</v>
      </c>
      <c r="ER708">
        <v>829.32</v>
      </c>
      <c r="ES708">
        <v>60.01</v>
      </c>
      <c r="ET708">
        <v>65.92</v>
      </c>
      <c r="EU708">
        <v>41.32</v>
      </c>
      <c r="EV708">
        <v>703.39</v>
      </c>
      <c r="EW708">
        <v>1.06</v>
      </c>
      <c r="EX708">
        <v>0</v>
      </c>
      <c r="EY708">
        <v>0</v>
      </c>
      <c r="FQ708">
        <v>0</v>
      </c>
      <c r="FR708">
        <f t="shared" si="499"/>
        <v>0</v>
      </c>
      <c r="FS708">
        <v>0</v>
      </c>
      <c r="FX708">
        <v>70</v>
      </c>
      <c r="FY708">
        <v>10</v>
      </c>
      <c r="GA708" t="s">
        <v>3</v>
      </c>
      <c r="GD708">
        <v>0</v>
      </c>
      <c r="GF708">
        <v>1716276416</v>
      </c>
      <c r="GG708">
        <v>2</v>
      </c>
      <c r="GH708">
        <v>1</v>
      </c>
      <c r="GI708">
        <v>-2</v>
      </c>
      <c r="GJ708">
        <v>0</v>
      </c>
      <c r="GK708">
        <f>ROUND(R708*(R12)/100,2)</f>
        <v>89.25</v>
      </c>
      <c r="GL708">
        <f t="shared" si="500"/>
        <v>0</v>
      </c>
      <c r="GM708">
        <f t="shared" si="501"/>
        <v>2873.32</v>
      </c>
      <c r="GN708">
        <f t="shared" si="502"/>
        <v>0</v>
      </c>
      <c r="GO708">
        <f t="shared" si="503"/>
        <v>0</v>
      </c>
      <c r="GP708">
        <f t="shared" si="504"/>
        <v>2873.32</v>
      </c>
      <c r="GR708">
        <v>0</v>
      </c>
      <c r="GS708">
        <v>3</v>
      </c>
      <c r="GT708">
        <v>0</v>
      </c>
      <c r="GU708" t="s">
        <v>3</v>
      </c>
      <c r="GV708">
        <f t="shared" si="505"/>
        <v>0</v>
      </c>
      <c r="GW708">
        <v>1</v>
      </c>
      <c r="GX708">
        <f t="shared" si="506"/>
        <v>0</v>
      </c>
      <c r="HA708">
        <v>0</v>
      </c>
      <c r="HB708">
        <v>0</v>
      </c>
      <c r="HC708">
        <f t="shared" si="507"/>
        <v>0</v>
      </c>
      <c r="HE708" t="s">
        <v>3</v>
      </c>
      <c r="HF708" t="s">
        <v>3</v>
      </c>
      <c r="HM708" t="s">
        <v>3</v>
      </c>
      <c r="HN708" t="s">
        <v>3</v>
      </c>
      <c r="HO708" t="s">
        <v>3</v>
      </c>
      <c r="HP708" t="s">
        <v>3</v>
      </c>
      <c r="HQ708" t="s">
        <v>3</v>
      </c>
      <c r="IK708">
        <v>0</v>
      </c>
    </row>
    <row r="709" spans="1:245" x14ac:dyDescent="0.2">
      <c r="A709">
        <v>17</v>
      </c>
      <c r="B709">
        <v>1</v>
      </c>
      <c r="D709">
        <f>ROW(EtalonRes!A583)</f>
        <v>583</v>
      </c>
      <c r="E709" t="s">
        <v>574</v>
      </c>
      <c r="F709" t="s">
        <v>575</v>
      </c>
      <c r="G709" t="s">
        <v>576</v>
      </c>
      <c r="H709" t="s">
        <v>33</v>
      </c>
      <c r="I709">
        <v>2</v>
      </c>
      <c r="J709">
        <v>0</v>
      </c>
      <c r="K709">
        <v>2</v>
      </c>
      <c r="O709">
        <f t="shared" si="475"/>
        <v>7432.56</v>
      </c>
      <c r="P709">
        <f t="shared" si="476"/>
        <v>12.6</v>
      </c>
      <c r="Q709">
        <f t="shared" si="477"/>
        <v>651.5</v>
      </c>
      <c r="R709">
        <f t="shared" si="478"/>
        <v>413.1</v>
      </c>
      <c r="S709">
        <f t="shared" si="479"/>
        <v>6768.46</v>
      </c>
      <c r="T709">
        <f t="shared" si="480"/>
        <v>0</v>
      </c>
      <c r="U709">
        <f t="shared" si="481"/>
        <v>10.199999999999999</v>
      </c>
      <c r="V709">
        <f t="shared" si="482"/>
        <v>0</v>
      </c>
      <c r="W709">
        <f t="shared" si="483"/>
        <v>0</v>
      </c>
      <c r="X709">
        <f t="shared" si="484"/>
        <v>4737.92</v>
      </c>
      <c r="Y709">
        <f t="shared" si="485"/>
        <v>676.85</v>
      </c>
      <c r="AA709">
        <v>1470944657</v>
      </c>
      <c r="AB709">
        <f t="shared" si="486"/>
        <v>3716.28</v>
      </c>
      <c r="AC709">
        <f>ROUND((ES709),6)</f>
        <v>6.3</v>
      </c>
      <c r="AD709">
        <f>ROUND((((ET709)-(EU709))+AE709),6)</f>
        <v>325.75</v>
      </c>
      <c r="AE709">
        <f t="shared" si="510"/>
        <v>206.55</v>
      </c>
      <c r="AF709">
        <f t="shared" si="510"/>
        <v>3384.23</v>
      </c>
      <c r="AG709">
        <f t="shared" si="487"/>
        <v>0</v>
      </c>
      <c r="AH709">
        <f t="shared" si="511"/>
        <v>5.0999999999999996</v>
      </c>
      <c r="AI709">
        <f t="shared" si="511"/>
        <v>0</v>
      </c>
      <c r="AJ709">
        <f t="shared" si="488"/>
        <v>0</v>
      </c>
      <c r="AK709">
        <v>3716.28</v>
      </c>
      <c r="AL709">
        <v>6.3</v>
      </c>
      <c r="AM709">
        <v>325.75</v>
      </c>
      <c r="AN709">
        <v>206.55</v>
      </c>
      <c r="AO709">
        <v>3384.23</v>
      </c>
      <c r="AP709">
        <v>0</v>
      </c>
      <c r="AQ709">
        <v>5.0999999999999996</v>
      </c>
      <c r="AR709">
        <v>0</v>
      </c>
      <c r="AS709">
        <v>0</v>
      </c>
      <c r="AT709">
        <v>70</v>
      </c>
      <c r="AU709">
        <v>10</v>
      </c>
      <c r="AV709">
        <v>1</v>
      </c>
      <c r="AW709">
        <v>1</v>
      </c>
      <c r="AZ709">
        <v>1</v>
      </c>
      <c r="BA709">
        <v>1</v>
      </c>
      <c r="BB709">
        <v>1</v>
      </c>
      <c r="BC709">
        <v>1</v>
      </c>
      <c r="BD709" t="s">
        <v>3</v>
      </c>
      <c r="BE709" t="s">
        <v>3</v>
      </c>
      <c r="BF709" t="s">
        <v>3</v>
      </c>
      <c r="BG709" t="s">
        <v>3</v>
      </c>
      <c r="BH709">
        <v>0</v>
      </c>
      <c r="BI709">
        <v>4</v>
      </c>
      <c r="BJ709" t="s">
        <v>577</v>
      </c>
      <c r="BM709">
        <v>0</v>
      </c>
      <c r="BN709">
        <v>0</v>
      </c>
      <c r="BO709" t="s">
        <v>3</v>
      </c>
      <c r="BP709">
        <v>0</v>
      </c>
      <c r="BQ709">
        <v>1</v>
      </c>
      <c r="BR709">
        <v>0</v>
      </c>
      <c r="BS709">
        <v>1</v>
      </c>
      <c r="BT709">
        <v>1</v>
      </c>
      <c r="BU709">
        <v>1</v>
      </c>
      <c r="BV709">
        <v>1</v>
      </c>
      <c r="BW709">
        <v>1</v>
      </c>
      <c r="BX709">
        <v>1</v>
      </c>
      <c r="BY709" t="s">
        <v>3</v>
      </c>
      <c r="BZ709">
        <v>70</v>
      </c>
      <c r="CA709">
        <v>10</v>
      </c>
      <c r="CB709" t="s">
        <v>3</v>
      </c>
      <c r="CE709">
        <v>0</v>
      </c>
      <c r="CF709">
        <v>0</v>
      </c>
      <c r="CG709">
        <v>0</v>
      </c>
      <c r="CM709">
        <v>0</v>
      </c>
      <c r="CN709" t="s">
        <v>3</v>
      </c>
      <c r="CO709">
        <v>0</v>
      </c>
      <c r="CP709">
        <f t="shared" si="489"/>
        <v>7432.56</v>
      </c>
      <c r="CQ709">
        <f t="shared" si="490"/>
        <v>6.3</v>
      </c>
      <c r="CR709">
        <f>((((ET709)*BB709-(EU709)*BS709)+AE709*BS709)*AV709)</f>
        <v>325.75</v>
      </c>
      <c r="CS709">
        <f t="shared" si="491"/>
        <v>206.55</v>
      </c>
      <c r="CT709">
        <f t="shared" si="492"/>
        <v>3384.23</v>
      </c>
      <c r="CU709">
        <f t="shared" si="493"/>
        <v>0</v>
      </c>
      <c r="CV709">
        <f t="shared" si="494"/>
        <v>5.0999999999999996</v>
      </c>
      <c r="CW709">
        <f t="shared" si="495"/>
        <v>0</v>
      </c>
      <c r="CX709">
        <f t="shared" si="496"/>
        <v>0</v>
      </c>
      <c r="CY709">
        <f t="shared" si="497"/>
        <v>4737.9220000000005</v>
      </c>
      <c r="CZ709">
        <f t="shared" si="498"/>
        <v>676.846</v>
      </c>
      <c r="DC709" t="s">
        <v>3</v>
      </c>
      <c r="DD709" t="s">
        <v>3</v>
      </c>
      <c r="DE709" t="s">
        <v>3</v>
      </c>
      <c r="DF709" t="s">
        <v>3</v>
      </c>
      <c r="DG709" t="s">
        <v>3</v>
      </c>
      <c r="DH709" t="s">
        <v>3</v>
      </c>
      <c r="DI709" t="s">
        <v>3</v>
      </c>
      <c r="DJ709" t="s">
        <v>3</v>
      </c>
      <c r="DK709" t="s">
        <v>3</v>
      </c>
      <c r="DL709" t="s">
        <v>3</v>
      </c>
      <c r="DM709" t="s">
        <v>3</v>
      </c>
      <c r="DN709">
        <v>0</v>
      </c>
      <c r="DO709">
        <v>0</v>
      </c>
      <c r="DP709">
        <v>1</v>
      </c>
      <c r="DQ709">
        <v>1</v>
      </c>
      <c r="DU709">
        <v>16987630</v>
      </c>
      <c r="DV709" t="s">
        <v>33</v>
      </c>
      <c r="DW709" t="s">
        <v>33</v>
      </c>
      <c r="DX709">
        <v>1</v>
      </c>
      <c r="DZ709" t="s">
        <v>3</v>
      </c>
      <c r="EA709" t="s">
        <v>3</v>
      </c>
      <c r="EB709" t="s">
        <v>3</v>
      </c>
      <c r="EC709" t="s">
        <v>3</v>
      </c>
      <c r="EE709">
        <v>1441815344</v>
      </c>
      <c r="EF709">
        <v>1</v>
      </c>
      <c r="EG709" t="s">
        <v>21</v>
      </c>
      <c r="EH709">
        <v>0</v>
      </c>
      <c r="EI709" t="s">
        <v>3</v>
      </c>
      <c r="EJ709">
        <v>4</v>
      </c>
      <c r="EK709">
        <v>0</v>
      </c>
      <c r="EL709" t="s">
        <v>22</v>
      </c>
      <c r="EM709" t="s">
        <v>23</v>
      </c>
      <c r="EO709" t="s">
        <v>3</v>
      </c>
      <c r="EQ709">
        <v>0</v>
      </c>
      <c r="ER709">
        <v>3716.28</v>
      </c>
      <c r="ES709">
        <v>6.3</v>
      </c>
      <c r="ET709">
        <v>325.75</v>
      </c>
      <c r="EU709">
        <v>206.55</v>
      </c>
      <c r="EV709">
        <v>3384.23</v>
      </c>
      <c r="EW709">
        <v>5.0999999999999996</v>
      </c>
      <c r="EX709">
        <v>0</v>
      </c>
      <c r="EY709">
        <v>0</v>
      </c>
      <c r="FQ709">
        <v>0</v>
      </c>
      <c r="FR709">
        <f t="shared" si="499"/>
        <v>0</v>
      </c>
      <c r="FS709">
        <v>0</v>
      </c>
      <c r="FX709">
        <v>70</v>
      </c>
      <c r="FY709">
        <v>10</v>
      </c>
      <c r="GA709" t="s">
        <v>3</v>
      </c>
      <c r="GD709">
        <v>0</v>
      </c>
      <c r="GF709">
        <v>-483539026</v>
      </c>
      <c r="GG709">
        <v>2</v>
      </c>
      <c r="GH709">
        <v>1</v>
      </c>
      <c r="GI709">
        <v>-2</v>
      </c>
      <c r="GJ709">
        <v>0</v>
      </c>
      <c r="GK709">
        <f>ROUND(R709*(R12)/100,2)</f>
        <v>446.15</v>
      </c>
      <c r="GL709">
        <f t="shared" si="500"/>
        <v>0</v>
      </c>
      <c r="GM709">
        <f t="shared" si="501"/>
        <v>13293.48</v>
      </c>
      <c r="GN709">
        <f t="shared" si="502"/>
        <v>0</v>
      </c>
      <c r="GO709">
        <f t="shared" si="503"/>
        <v>0</v>
      </c>
      <c r="GP709">
        <f t="shared" si="504"/>
        <v>13293.48</v>
      </c>
      <c r="GR709">
        <v>0</v>
      </c>
      <c r="GS709">
        <v>3</v>
      </c>
      <c r="GT709">
        <v>0</v>
      </c>
      <c r="GU709" t="s">
        <v>3</v>
      </c>
      <c r="GV709">
        <f t="shared" si="505"/>
        <v>0</v>
      </c>
      <c r="GW709">
        <v>1</v>
      </c>
      <c r="GX709">
        <f t="shared" si="506"/>
        <v>0</v>
      </c>
      <c r="HA709">
        <v>0</v>
      </c>
      <c r="HB709">
        <v>0</v>
      </c>
      <c r="HC709">
        <f t="shared" si="507"/>
        <v>0</v>
      </c>
      <c r="HE709" t="s">
        <v>3</v>
      </c>
      <c r="HF709" t="s">
        <v>3</v>
      </c>
      <c r="HM709" t="s">
        <v>3</v>
      </c>
      <c r="HN709" t="s">
        <v>3</v>
      </c>
      <c r="HO709" t="s">
        <v>3</v>
      </c>
      <c r="HP709" t="s">
        <v>3</v>
      </c>
      <c r="HQ709" t="s">
        <v>3</v>
      </c>
      <c r="IK709">
        <v>0</v>
      </c>
    </row>
    <row r="710" spans="1:245" x14ac:dyDescent="0.2">
      <c r="A710">
        <v>17</v>
      </c>
      <c r="B710">
        <v>1</v>
      </c>
      <c r="D710">
        <f>ROW(EtalonRes!A586)</f>
        <v>586</v>
      </c>
      <c r="E710" t="s">
        <v>578</v>
      </c>
      <c r="F710" t="s">
        <v>579</v>
      </c>
      <c r="G710" t="s">
        <v>580</v>
      </c>
      <c r="H710" t="s">
        <v>496</v>
      </c>
      <c r="I710">
        <v>2</v>
      </c>
      <c r="J710">
        <v>0</v>
      </c>
      <c r="K710">
        <v>2</v>
      </c>
      <c r="O710">
        <f t="shared" si="475"/>
        <v>1440.34</v>
      </c>
      <c r="P710">
        <f t="shared" si="476"/>
        <v>9.44</v>
      </c>
      <c r="Q710">
        <f t="shared" si="477"/>
        <v>130.30000000000001</v>
      </c>
      <c r="R710">
        <f t="shared" si="478"/>
        <v>82.62</v>
      </c>
      <c r="S710">
        <f t="shared" si="479"/>
        <v>1300.5999999999999</v>
      </c>
      <c r="T710">
        <f t="shared" si="480"/>
        <v>0</v>
      </c>
      <c r="U710">
        <f t="shared" si="481"/>
        <v>1.96</v>
      </c>
      <c r="V710">
        <f t="shared" si="482"/>
        <v>0</v>
      </c>
      <c r="W710">
        <f t="shared" si="483"/>
        <v>0</v>
      </c>
      <c r="X710">
        <f t="shared" si="484"/>
        <v>910.42</v>
      </c>
      <c r="Y710">
        <f t="shared" si="485"/>
        <v>130.06</v>
      </c>
      <c r="AA710">
        <v>1470944657</v>
      </c>
      <c r="AB710">
        <f t="shared" si="486"/>
        <v>720.17</v>
      </c>
      <c r="AC710">
        <f>ROUND((ES710),6)</f>
        <v>4.72</v>
      </c>
      <c r="AD710">
        <f>ROUND((((ET710)-(EU710))+AE710),6)</f>
        <v>65.150000000000006</v>
      </c>
      <c r="AE710">
        <f t="shared" si="510"/>
        <v>41.31</v>
      </c>
      <c r="AF710">
        <f t="shared" si="510"/>
        <v>650.29999999999995</v>
      </c>
      <c r="AG710">
        <f t="shared" si="487"/>
        <v>0</v>
      </c>
      <c r="AH710">
        <f t="shared" si="511"/>
        <v>0.98</v>
      </c>
      <c r="AI710">
        <f t="shared" si="511"/>
        <v>0</v>
      </c>
      <c r="AJ710">
        <f t="shared" si="488"/>
        <v>0</v>
      </c>
      <c r="AK710">
        <v>720.17</v>
      </c>
      <c r="AL710">
        <v>4.72</v>
      </c>
      <c r="AM710">
        <v>65.150000000000006</v>
      </c>
      <c r="AN710">
        <v>41.31</v>
      </c>
      <c r="AO710">
        <v>650.29999999999995</v>
      </c>
      <c r="AP710">
        <v>0</v>
      </c>
      <c r="AQ710">
        <v>0.98</v>
      </c>
      <c r="AR710">
        <v>0</v>
      </c>
      <c r="AS710">
        <v>0</v>
      </c>
      <c r="AT710">
        <v>70</v>
      </c>
      <c r="AU710">
        <v>10</v>
      </c>
      <c r="AV710">
        <v>1</v>
      </c>
      <c r="AW710">
        <v>1</v>
      </c>
      <c r="AZ710">
        <v>1</v>
      </c>
      <c r="BA710">
        <v>1</v>
      </c>
      <c r="BB710">
        <v>1</v>
      </c>
      <c r="BC710">
        <v>1</v>
      </c>
      <c r="BD710" t="s">
        <v>3</v>
      </c>
      <c r="BE710" t="s">
        <v>3</v>
      </c>
      <c r="BF710" t="s">
        <v>3</v>
      </c>
      <c r="BG710" t="s">
        <v>3</v>
      </c>
      <c r="BH710">
        <v>0</v>
      </c>
      <c r="BI710">
        <v>4</v>
      </c>
      <c r="BJ710" t="s">
        <v>581</v>
      </c>
      <c r="BM710">
        <v>0</v>
      </c>
      <c r="BN710">
        <v>0</v>
      </c>
      <c r="BO710" t="s">
        <v>3</v>
      </c>
      <c r="BP710">
        <v>0</v>
      </c>
      <c r="BQ710">
        <v>1</v>
      </c>
      <c r="BR710">
        <v>0</v>
      </c>
      <c r="BS710">
        <v>1</v>
      </c>
      <c r="BT710">
        <v>1</v>
      </c>
      <c r="BU710">
        <v>1</v>
      </c>
      <c r="BV710">
        <v>1</v>
      </c>
      <c r="BW710">
        <v>1</v>
      </c>
      <c r="BX710">
        <v>1</v>
      </c>
      <c r="BY710" t="s">
        <v>3</v>
      </c>
      <c r="BZ710">
        <v>70</v>
      </c>
      <c r="CA710">
        <v>10</v>
      </c>
      <c r="CB710" t="s">
        <v>3</v>
      </c>
      <c r="CE710">
        <v>0</v>
      </c>
      <c r="CF710">
        <v>0</v>
      </c>
      <c r="CG710">
        <v>0</v>
      </c>
      <c r="CM710">
        <v>0</v>
      </c>
      <c r="CN710" t="s">
        <v>3</v>
      </c>
      <c r="CO710">
        <v>0</v>
      </c>
      <c r="CP710">
        <f t="shared" si="489"/>
        <v>1440.34</v>
      </c>
      <c r="CQ710">
        <f t="shared" si="490"/>
        <v>4.72</v>
      </c>
      <c r="CR710">
        <f>((((ET710)*BB710-(EU710)*BS710)+AE710*BS710)*AV710)</f>
        <v>65.150000000000006</v>
      </c>
      <c r="CS710">
        <f t="shared" si="491"/>
        <v>41.31</v>
      </c>
      <c r="CT710">
        <f t="shared" si="492"/>
        <v>650.29999999999995</v>
      </c>
      <c r="CU710">
        <f t="shared" si="493"/>
        <v>0</v>
      </c>
      <c r="CV710">
        <f t="shared" si="494"/>
        <v>0.98</v>
      </c>
      <c r="CW710">
        <f t="shared" si="495"/>
        <v>0</v>
      </c>
      <c r="CX710">
        <f t="shared" si="496"/>
        <v>0</v>
      </c>
      <c r="CY710">
        <f t="shared" si="497"/>
        <v>910.42</v>
      </c>
      <c r="CZ710">
        <f t="shared" si="498"/>
        <v>130.06</v>
      </c>
      <c r="DC710" t="s">
        <v>3</v>
      </c>
      <c r="DD710" t="s">
        <v>3</v>
      </c>
      <c r="DE710" t="s">
        <v>3</v>
      </c>
      <c r="DF710" t="s">
        <v>3</v>
      </c>
      <c r="DG710" t="s">
        <v>3</v>
      </c>
      <c r="DH710" t="s">
        <v>3</v>
      </c>
      <c r="DI710" t="s">
        <v>3</v>
      </c>
      <c r="DJ710" t="s">
        <v>3</v>
      </c>
      <c r="DK710" t="s">
        <v>3</v>
      </c>
      <c r="DL710" t="s">
        <v>3</v>
      </c>
      <c r="DM710" t="s">
        <v>3</v>
      </c>
      <c r="DN710">
        <v>0</v>
      </c>
      <c r="DO710">
        <v>0</v>
      </c>
      <c r="DP710">
        <v>1</v>
      </c>
      <c r="DQ710">
        <v>1</v>
      </c>
      <c r="DU710">
        <v>1013</v>
      </c>
      <c r="DV710" t="s">
        <v>496</v>
      </c>
      <c r="DW710" t="s">
        <v>496</v>
      </c>
      <c r="DX710">
        <v>1</v>
      </c>
      <c r="DZ710" t="s">
        <v>3</v>
      </c>
      <c r="EA710" t="s">
        <v>3</v>
      </c>
      <c r="EB710" t="s">
        <v>3</v>
      </c>
      <c r="EC710" t="s">
        <v>3</v>
      </c>
      <c r="EE710">
        <v>1441815344</v>
      </c>
      <c r="EF710">
        <v>1</v>
      </c>
      <c r="EG710" t="s">
        <v>21</v>
      </c>
      <c r="EH710">
        <v>0</v>
      </c>
      <c r="EI710" t="s">
        <v>3</v>
      </c>
      <c r="EJ710">
        <v>4</v>
      </c>
      <c r="EK710">
        <v>0</v>
      </c>
      <c r="EL710" t="s">
        <v>22</v>
      </c>
      <c r="EM710" t="s">
        <v>23</v>
      </c>
      <c r="EO710" t="s">
        <v>3</v>
      </c>
      <c r="EQ710">
        <v>0</v>
      </c>
      <c r="ER710">
        <v>720.17</v>
      </c>
      <c r="ES710">
        <v>4.72</v>
      </c>
      <c r="ET710">
        <v>65.150000000000006</v>
      </c>
      <c r="EU710">
        <v>41.31</v>
      </c>
      <c r="EV710">
        <v>650.29999999999995</v>
      </c>
      <c r="EW710">
        <v>0.98</v>
      </c>
      <c r="EX710">
        <v>0</v>
      </c>
      <c r="EY710">
        <v>0</v>
      </c>
      <c r="FQ710">
        <v>0</v>
      </c>
      <c r="FR710">
        <f t="shared" si="499"/>
        <v>0</v>
      </c>
      <c r="FS710">
        <v>0</v>
      </c>
      <c r="FX710">
        <v>70</v>
      </c>
      <c r="FY710">
        <v>10</v>
      </c>
      <c r="GA710" t="s">
        <v>3</v>
      </c>
      <c r="GD710">
        <v>0</v>
      </c>
      <c r="GF710">
        <v>-1675198403</v>
      </c>
      <c r="GG710">
        <v>2</v>
      </c>
      <c r="GH710">
        <v>1</v>
      </c>
      <c r="GI710">
        <v>-2</v>
      </c>
      <c r="GJ710">
        <v>0</v>
      </c>
      <c r="GK710">
        <f>ROUND(R710*(R12)/100,2)</f>
        <v>89.23</v>
      </c>
      <c r="GL710">
        <f t="shared" si="500"/>
        <v>0</v>
      </c>
      <c r="GM710">
        <f t="shared" si="501"/>
        <v>2570.0500000000002</v>
      </c>
      <c r="GN710">
        <f t="shared" si="502"/>
        <v>0</v>
      </c>
      <c r="GO710">
        <f t="shared" si="503"/>
        <v>0</v>
      </c>
      <c r="GP710">
        <f t="shared" si="504"/>
        <v>2570.0500000000002</v>
      </c>
      <c r="GR710">
        <v>0</v>
      </c>
      <c r="GS710">
        <v>3</v>
      </c>
      <c r="GT710">
        <v>0</v>
      </c>
      <c r="GU710" t="s">
        <v>3</v>
      </c>
      <c r="GV710">
        <f t="shared" si="505"/>
        <v>0</v>
      </c>
      <c r="GW710">
        <v>1</v>
      </c>
      <c r="GX710">
        <f t="shared" si="506"/>
        <v>0</v>
      </c>
      <c r="HA710">
        <v>0</v>
      </c>
      <c r="HB710">
        <v>0</v>
      </c>
      <c r="HC710">
        <f t="shared" si="507"/>
        <v>0</v>
      </c>
      <c r="HE710" t="s">
        <v>3</v>
      </c>
      <c r="HF710" t="s">
        <v>3</v>
      </c>
      <c r="HM710" t="s">
        <v>3</v>
      </c>
      <c r="HN710" t="s">
        <v>3</v>
      </c>
      <c r="HO710" t="s">
        <v>3</v>
      </c>
      <c r="HP710" t="s">
        <v>3</v>
      </c>
      <c r="HQ710" t="s">
        <v>3</v>
      </c>
      <c r="IK710">
        <v>0</v>
      </c>
    </row>
    <row r="711" spans="1:245" x14ac:dyDescent="0.2">
      <c r="A711">
        <v>17</v>
      </c>
      <c r="B711">
        <v>1</v>
      </c>
      <c r="D711">
        <f>ROW(EtalonRes!A588)</f>
        <v>588</v>
      </c>
      <c r="E711" t="s">
        <v>582</v>
      </c>
      <c r="F711" t="s">
        <v>583</v>
      </c>
      <c r="G711" t="s">
        <v>584</v>
      </c>
      <c r="H711" t="s">
        <v>496</v>
      </c>
      <c r="I711">
        <v>2</v>
      </c>
      <c r="J711">
        <v>0</v>
      </c>
      <c r="K711">
        <v>2</v>
      </c>
      <c r="O711">
        <f t="shared" si="475"/>
        <v>1828.56</v>
      </c>
      <c r="P711">
        <f t="shared" si="476"/>
        <v>0</v>
      </c>
      <c r="Q711">
        <f t="shared" si="477"/>
        <v>156.36000000000001</v>
      </c>
      <c r="R711">
        <f t="shared" si="478"/>
        <v>99.12</v>
      </c>
      <c r="S711">
        <f t="shared" si="479"/>
        <v>1672.2</v>
      </c>
      <c r="T711">
        <f t="shared" si="480"/>
        <v>0</v>
      </c>
      <c r="U711">
        <f t="shared" si="481"/>
        <v>2.52</v>
      </c>
      <c r="V711">
        <f t="shared" si="482"/>
        <v>0</v>
      </c>
      <c r="W711">
        <f t="shared" si="483"/>
        <v>0</v>
      </c>
      <c r="X711">
        <f t="shared" si="484"/>
        <v>1170.54</v>
      </c>
      <c r="Y711">
        <f t="shared" si="485"/>
        <v>167.22</v>
      </c>
      <c r="AA711">
        <v>1470944657</v>
      </c>
      <c r="AB711">
        <f t="shared" si="486"/>
        <v>914.28</v>
      </c>
      <c r="AC711">
        <f>ROUND(((ES711*3)),6)</f>
        <v>0</v>
      </c>
      <c r="AD711">
        <f>ROUND(((((ET711*3))-((EU711*3)))+AE711),6)</f>
        <v>78.180000000000007</v>
      </c>
      <c r="AE711">
        <f>ROUND(((EU711*3)),6)</f>
        <v>49.56</v>
      </c>
      <c r="AF711">
        <f>ROUND(((EV711*3)),6)</f>
        <v>836.1</v>
      </c>
      <c r="AG711">
        <f t="shared" si="487"/>
        <v>0</v>
      </c>
      <c r="AH711">
        <f>((EW711*3))</f>
        <v>1.26</v>
      </c>
      <c r="AI711">
        <f>((EX711*3))</f>
        <v>0</v>
      </c>
      <c r="AJ711">
        <f t="shared" si="488"/>
        <v>0</v>
      </c>
      <c r="AK711">
        <v>304.76</v>
      </c>
      <c r="AL711">
        <v>0</v>
      </c>
      <c r="AM711">
        <v>26.06</v>
      </c>
      <c r="AN711">
        <v>16.52</v>
      </c>
      <c r="AO711">
        <v>278.7</v>
      </c>
      <c r="AP711">
        <v>0</v>
      </c>
      <c r="AQ711">
        <v>0.42</v>
      </c>
      <c r="AR711">
        <v>0</v>
      </c>
      <c r="AS711">
        <v>0</v>
      </c>
      <c r="AT711">
        <v>70</v>
      </c>
      <c r="AU711">
        <v>10</v>
      </c>
      <c r="AV711">
        <v>1</v>
      </c>
      <c r="AW711">
        <v>1</v>
      </c>
      <c r="AZ711">
        <v>1</v>
      </c>
      <c r="BA711">
        <v>1</v>
      </c>
      <c r="BB711">
        <v>1</v>
      </c>
      <c r="BC711">
        <v>1</v>
      </c>
      <c r="BD711" t="s">
        <v>3</v>
      </c>
      <c r="BE711" t="s">
        <v>3</v>
      </c>
      <c r="BF711" t="s">
        <v>3</v>
      </c>
      <c r="BG711" t="s">
        <v>3</v>
      </c>
      <c r="BH711">
        <v>0</v>
      </c>
      <c r="BI711">
        <v>4</v>
      </c>
      <c r="BJ711" t="s">
        <v>585</v>
      </c>
      <c r="BM711">
        <v>0</v>
      </c>
      <c r="BN711">
        <v>0</v>
      </c>
      <c r="BO711" t="s">
        <v>3</v>
      </c>
      <c r="BP711">
        <v>0</v>
      </c>
      <c r="BQ711">
        <v>1</v>
      </c>
      <c r="BR711">
        <v>0</v>
      </c>
      <c r="BS711">
        <v>1</v>
      </c>
      <c r="BT711">
        <v>1</v>
      </c>
      <c r="BU711">
        <v>1</v>
      </c>
      <c r="BV711">
        <v>1</v>
      </c>
      <c r="BW711">
        <v>1</v>
      </c>
      <c r="BX711">
        <v>1</v>
      </c>
      <c r="BY711" t="s">
        <v>3</v>
      </c>
      <c r="BZ711">
        <v>70</v>
      </c>
      <c r="CA711">
        <v>10</v>
      </c>
      <c r="CB711" t="s">
        <v>3</v>
      </c>
      <c r="CE711">
        <v>0</v>
      </c>
      <c r="CF711">
        <v>0</v>
      </c>
      <c r="CG711">
        <v>0</v>
      </c>
      <c r="CM711">
        <v>0</v>
      </c>
      <c r="CN711" t="s">
        <v>3</v>
      </c>
      <c r="CO711">
        <v>0</v>
      </c>
      <c r="CP711">
        <f t="shared" si="489"/>
        <v>1828.56</v>
      </c>
      <c r="CQ711">
        <f t="shared" si="490"/>
        <v>0</v>
      </c>
      <c r="CR711">
        <f>(((((ET711*3))*BB711-((EU711*3))*BS711)+AE711*BS711)*AV711)</f>
        <v>78.179999999999993</v>
      </c>
      <c r="CS711">
        <f t="shared" si="491"/>
        <v>49.56</v>
      </c>
      <c r="CT711">
        <f t="shared" si="492"/>
        <v>836.1</v>
      </c>
      <c r="CU711">
        <f t="shared" si="493"/>
        <v>0</v>
      </c>
      <c r="CV711">
        <f t="shared" si="494"/>
        <v>1.26</v>
      </c>
      <c r="CW711">
        <f t="shared" si="495"/>
        <v>0</v>
      </c>
      <c r="CX711">
        <f t="shared" si="496"/>
        <v>0</v>
      </c>
      <c r="CY711">
        <f t="shared" si="497"/>
        <v>1170.54</v>
      </c>
      <c r="CZ711">
        <f t="shared" si="498"/>
        <v>167.22</v>
      </c>
      <c r="DC711" t="s">
        <v>3</v>
      </c>
      <c r="DD711" t="s">
        <v>167</v>
      </c>
      <c r="DE711" t="s">
        <v>167</v>
      </c>
      <c r="DF711" t="s">
        <v>167</v>
      </c>
      <c r="DG711" t="s">
        <v>167</v>
      </c>
      <c r="DH711" t="s">
        <v>3</v>
      </c>
      <c r="DI711" t="s">
        <v>167</v>
      </c>
      <c r="DJ711" t="s">
        <v>167</v>
      </c>
      <c r="DK711" t="s">
        <v>3</v>
      </c>
      <c r="DL711" t="s">
        <v>3</v>
      </c>
      <c r="DM711" t="s">
        <v>3</v>
      </c>
      <c r="DN711">
        <v>0</v>
      </c>
      <c r="DO711">
        <v>0</v>
      </c>
      <c r="DP711">
        <v>1</v>
      </c>
      <c r="DQ711">
        <v>1</v>
      </c>
      <c r="DU711">
        <v>1013</v>
      </c>
      <c r="DV711" t="s">
        <v>496</v>
      </c>
      <c r="DW711" t="s">
        <v>496</v>
      </c>
      <c r="DX711">
        <v>1</v>
      </c>
      <c r="DZ711" t="s">
        <v>3</v>
      </c>
      <c r="EA711" t="s">
        <v>3</v>
      </c>
      <c r="EB711" t="s">
        <v>3</v>
      </c>
      <c r="EC711" t="s">
        <v>3</v>
      </c>
      <c r="EE711">
        <v>1441815344</v>
      </c>
      <c r="EF711">
        <v>1</v>
      </c>
      <c r="EG711" t="s">
        <v>21</v>
      </c>
      <c r="EH711">
        <v>0</v>
      </c>
      <c r="EI711" t="s">
        <v>3</v>
      </c>
      <c r="EJ711">
        <v>4</v>
      </c>
      <c r="EK711">
        <v>0</v>
      </c>
      <c r="EL711" t="s">
        <v>22</v>
      </c>
      <c r="EM711" t="s">
        <v>23</v>
      </c>
      <c r="EO711" t="s">
        <v>3</v>
      </c>
      <c r="EQ711">
        <v>0</v>
      </c>
      <c r="ER711">
        <v>304.76</v>
      </c>
      <c r="ES711">
        <v>0</v>
      </c>
      <c r="ET711">
        <v>26.06</v>
      </c>
      <c r="EU711">
        <v>16.52</v>
      </c>
      <c r="EV711">
        <v>278.7</v>
      </c>
      <c r="EW711">
        <v>0.42</v>
      </c>
      <c r="EX711">
        <v>0</v>
      </c>
      <c r="EY711">
        <v>0</v>
      </c>
      <c r="FQ711">
        <v>0</v>
      </c>
      <c r="FR711">
        <f t="shared" si="499"/>
        <v>0</v>
      </c>
      <c r="FS711">
        <v>0</v>
      </c>
      <c r="FX711">
        <v>70</v>
      </c>
      <c r="FY711">
        <v>10</v>
      </c>
      <c r="GA711" t="s">
        <v>3</v>
      </c>
      <c r="GD711">
        <v>0</v>
      </c>
      <c r="GF711">
        <v>-2138576759</v>
      </c>
      <c r="GG711">
        <v>2</v>
      </c>
      <c r="GH711">
        <v>1</v>
      </c>
      <c r="GI711">
        <v>-2</v>
      </c>
      <c r="GJ711">
        <v>0</v>
      </c>
      <c r="GK711">
        <f>ROUND(R711*(R12)/100,2)</f>
        <v>107.05</v>
      </c>
      <c r="GL711">
        <f t="shared" si="500"/>
        <v>0</v>
      </c>
      <c r="GM711">
        <f t="shared" si="501"/>
        <v>3273.37</v>
      </c>
      <c r="GN711">
        <f t="shared" si="502"/>
        <v>0</v>
      </c>
      <c r="GO711">
        <f t="shared" si="503"/>
        <v>0</v>
      </c>
      <c r="GP711">
        <f t="shared" si="504"/>
        <v>3273.37</v>
      </c>
      <c r="GR711">
        <v>0</v>
      </c>
      <c r="GS711">
        <v>3</v>
      </c>
      <c r="GT711">
        <v>0</v>
      </c>
      <c r="GU711" t="s">
        <v>3</v>
      </c>
      <c r="GV711">
        <f t="shared" si="505"/>
        <v>0</v>
      </c>
      <c r="GW711">
        <v>1</v>
      </c>
      <c r="GX711">
        <f t="shared" si="506"/>
        <v>0</v>
      </c>
      <c r="HA711">
        <v>0</v>
      </c>
      <c r="HB711">
        <v>0</v>
      </c>
      <c r="HC711">
        <f t="shared" si="507"/>
        <v>0</v>
      </c>
      <c r="HE711" t="s">
        <v>3</v>
      </c>
      <c r="HF711" t="s">
        <v>3</v>
      </c>
      <c r="HM711" t="s">
        <v>3</v>
      </c>
      <c r="HN711" t="s">
        <v>3</v>
      </c>
      <c r="HO711" t="s">
        <v>3</v>
      </c>
      <c r="HP711" t="s">
        <v>3</v>
      </c>
      <c r="HQ711" t="s">
        <v>3</v>
      </c>
      <c r="IK711">
        <v>0</v>
      </c>
    </row>
    <row r="712" spans="1:245" x14ac:dyDescent="0.2">
      <c r="A712">
        <v>17</v>
      </c>
      <c r="B712">
        <v>1</v>
      </c>
      <c r="D712">
        <f>ROW(EtalonRes!A592)</f>
        <v>592</v>
      </c>
      <c r="E712" t="s">
        <v>586</v>
      </c>
      <c r="F712" t="s">
        <v>587</v>
      </c>
      <c r="G712" t="s">
        <v>588</v>
      </c>
      <c r="H712" t="s">
        <v>496</v>
      </c>
      <c r="I712">
        <v>2</v>
      </c>
      <c r="J712">
        <v>0</v>
      </c>
      <c r="K712">
        <v>2</v>
      </c>
      <c r="O712">
        <f t="shared" si="475"/>
        <v>2485.08</v>
      </c>
      <c r="P712">
        <f t="shared" si="476"/>
        <v>18.899999999999999</v>
      </c>
      <c r="Q712">
        <f t="shared" si="477"/>
        <v>210.02</v>
      </c>
      <c r="R712">
        <f t="shared" si="478"/>
        <v>132.19999999999999</v>
      </c>
      <c r="S712">
        <f t="shared" si="479"/>
        <v>2256.16</v>
      </c>
      <c r="T712">
        <f t="shared" si="480"/>
        <v>0</v>
      </c>
      <c r="U712">
        <f t="shared" si="481"/>
        <v>3.4</v>
      </c>
      <c r="V712">
        <f t="shared" si="482"/>
        <v>0</v>
      </c>
      <c r="W712">
        <f t="shared" si="483"/>
        <v>0</v>
      </c>
      <c r="X712">
        <f t="shared" si="484"/>
        <v>1579.31</v>
      </c>
      <c r="Y712">
        <f t="shared" si="485"/>
        <v>225.62</v>
      </c>
      <c r="AA712">
        <v>1470944657</v>
      </c>
      <c r="AB712">
        <f t="shared" si="486"/>
        <v>1242.54</v>
      </c>
      <c r="AC712">
        <f>ROUND((ES712),6)</f>
        <v>9.4499999999999993</v>
      </c>
      <c r="AD712">
        <f>ROUND((((ET712)-(EU712))+AE712),6)</f>
        <v>105.01</v>
      </c>
      <c r="AE712">
        <f>ROUND((EU712),6)</f>
        <v>66.099999999999994</v>
      </c>
      <c r="AF712">
        <f>ROUND((EV712),6)</f>
        <v>1128.08</v>
      </c>
      <c r="AG712">
        <f t="shared" si="487"/>
        <v>0</v>
      </c>
      <c r="AH712">
        <f>(EW712)</f>
        <v>1.7</v>
      </c>
      <c r="AI712">
        <f>(EX712)</f>
        <v>0</v>
      </c>
      <c r="AJ712">
        <f t="shared" si="488"/>
        <v>0</v>
      </c>
      <c r="AK712">
        <v>1242.54</v>
      </c>
      <c r="AL712">
        <v>9.4499999999999993</v>
      </c>
      <c r="AM712">
        <v>105.01</v>
      </c>
      <c r="AN712">
        <v>66.099999999999994</v>
      </c>
      <c r="AO712">
        <v>1128.08</v>
      </c>
      <c r="AP712">
        <v>0</v>
      </c>
      <c r="AQ712">
        <v>1.7</v>
      </c>
      <c r="AR712">
        <v>0</v>
      </c>
      <c r="AS712">
        <v>0</v>
      </c>
      <c r="AT712">
        <v>70</v>
      </c>
      <c r="AU712">
        <v>10</v>
      </c>
      <c r="AV712">
        <v>1</v>
      </c>
      <c r="AW712">
        <v>1</v>
      </c>
      <c r="AZ712">
        <v>1</v>
      </c>
      <c r="BA712">
        <v>1</v>
      </c>
      <c r="BB712">
        <v>1</v>
      </c>
      <c r="BC712">
        <v>1</v>
      </c>
      <c r="BD712" t="s">
        <v>3</v>
      </c>
      <c r="BE712" t="s">
        <v>3</v>
      </c>
      <c r="BF712" t="s">
        <v>3</v>
      </c>
      <c r="BG712" t="s">
        <v>3</v>
      </c>
      <c r="BH712">
        <v>0</v>
      </c>
      <c r="BI712">
        <v>4</v>
      </c>
      <c r="BJ712" t="s">
        <v>589</v>
      </c>
      <c r="BM712">
        <v>0</v>
      </c>
      <c r="BN712">
        <v>0</v>
      </c>
      <c r="BO712" t="s">
        <v>3</v>
      </c>
      <c r="BP712">
        <v>0</v>
      </c>
      <c r="BQ712">
        <v>1</v>
      </c>
      <c r="BR712">
        <v>0</v>
      </c>
      <c r="BS712">
        <v>1</v>
      </c>
      <c r="BT712">
        <v>1</v>
      </c>
      <c r="BU712">
        <v>1</v>
      </c>
      <c r="BV712">
        <v>1</v>
      </c>
      <c r="BW712">
        <v>1</v>
      </c>
      <c r="BX712">
        <v>1</v>
      </c>
      <c r="BY712" t="s">
        <v>3</v>
      </c>
      <c r="BZ712">
        <v>70</v>
      </c>
      <c r="CA712">
        <v>10</v>
      </c>
      <c r="CB712" t="s">
        <v>3</v>
      </c>
      <c r="CE712">
        <v>0</v>
      </c>
      <c r="CF712">
        <v>0</v>
      </c>
      <c r="CG712">
        <v>0</v>
      </c>
      <c r="CM712">
        <v>0</v>
      </c>
      <c r="CN712" t="s">
        <v>3</v>
      </c>
      <c r="CO712">
        <v>0</v>
      </c>
      <c r="CP712">
        <f t="shared" si="489"/>
        <v>2485.08</v>
      </c>
      <c r="CQ712">
        <f t="shared" si="490"/>
        <v>9.4499999999999993</v>
      </c>
      <c r="CR712">
        <f>((((ET712)*BB712-(EU712)*BS712)+AE712*BS712)*AV712)</f>
        <v>105.01</v>
      </c>
      <c r="CS712">
        <f t="shared" si="491"/>
        <v>66.099999999999994</v>
      </c>
      <c r="CT712">
        <f t="shared" si="492"/>
        <v>1128.08</v>
      </c>
      <c r="CU712">
        <f t="shared" si="493"/>
        <v>0</v>
      </c>
      <c r="CV712">
        <f t="shared" si="494"/>
        <v>1.7</v>
      </c>
      <c r="CW712">
        <f t="shared" si="495"/>
        <v>0</v>
      </c>
      <c r="CX712">
        <f t="shared" si="496"/>
        <v>0</v>
      </c>
      <c r="CY712">
        <f t="shared" si="497"/>
        <v>1579.3119999999999</v>
      </c>
      <c r="CZ712">
        <f t="shared" si="498"/>
        <v>225.61599999999999</v>
      </c>
      <c r="DC712" t="s">
        <v>3</v>
      </c>
      <c r="DD712" t="s">
        <v>3</v>
      </c>
      <c r="DE712" t="s">
        <v>3</v>
      </c>
      <c r="DF712" t="s">
        <v>3</v>
      </c>
      <c r="DG712" t="s">
        <v>3</v>
      </c>
      <c r="DH712" t="s">
        <v>3</v>
      </c>
      <c r="DI712" t="s">
        <v>3</v>
      </c>
      <c r="DJ712" t="s">
        <v>3</v>
      </c>
      <c r="DK712" t="s">
        <v>3</v>
      </c>
      <c r="DL712" t="s">
        <v>3</v>
      </c>
      <c r="DM712" t="s">
        <v>3</v>
      </c>
      <c r="DN712">
        <v>0</v>
      </c>
      <c r="DO712">
        <v>0</v>
      </c>
      <c r="DP712">
        <v>1</v>
      </c>
      <c r="DQ712">
        <v>1</v>
      </c>
      <c r="DU712">
        <v>1013</v>
      </c>
      <c r="DV712" t="s">
        <v>496</v>
      </c>
      <c r="DW712" t="s">
        <v>496</v>
      </c>
      <c r="DX712">
        <v>1</v>
      </c>
      <c r="DZ712" t="s">
        <v>3</v>
      </c>
      <c r="EA712" t="s">
        <v>3</v>
      </c>
      <c r="EB712" t="s">
        <v>3</v>
      </c>
      <c r="EC712" t="s">
        <v>3</v>
      </c>
      <c r="EE712">
        <v>1441815344</v>
      </c>
      <c r="EF712">
        <v>1</v>
      </c>
      <c r="EG712" t="s">
        <v>21</v>
      </c>
      <c r="EH712">
        <v>0</v>
      </c>
      <c r="EI712" t="s">
        <v>3</v>
      </c>
      <c r="EJ712">
        <v>4</v>
      </c>
      <c r="EK712">
        <v>0</v>
      </c>
      <c r="EL712" t="s">
        <v>22</v>
      </c>
      <c r="EM712" t="s">
        <v>23</v>
      </c>
      <c r="EO712" t="s">
        <v>3</v>
      </c>
      <c r="EQ712">
        <v>0</v>
      </c>
      <c r="ER712">
        <v>1242.54</v>
      </c>
      <c r="ES712">
        <v>9.4499999999999993</v>
      </c>
      <c r="ET712">
        <v>105.01</v>
      </c>
      <c r="EU712">
        <v>66.099999999999994</v>
      </c>
      <c r="EV712">
        <v>1128.08</v>
      </c>
      <c r="EW712">
        <v>1.7</v>
      </c>
      <c r="EX712">
        <v>0</v>
      </c>
      <c r="EY712">
        <v>0</v>
      </c>
      <c r="FQ712">
        <v>0</v>
      </c>
      <c r="FR712">
        <f t="shared" si="499"/>
        <v>0</v>
      </c>
      <c r="FS712">
        <v>0</v>
      </c>
      <c r="FX712">
        <v>70</v>
      </c>
      <c r="FY712">
        <v>10</v>
      </c>
      <c r="GA712" t="s">
        <v>3</v>
      </c>
      <c r="GD712">
        <v>0</v>
      </c>
      <c r="GF712">
        <v>124293540</v>
      </c>
      <c r="GG712">
        <v>2</v>
      </c>
      <c r="GH712">
        <v>1</v>
      </c>
      <c r="GI712">
        <v>-2</v>
      </c>
      <c r="GJ712">
        <v>0</v>
      </c>
      <c r="GK712">
        <f>ROUND(R712*(R12)/100,2)</f>
        <v>142.78</v>
      </c>
      <c r="GL712">
        <f t="shared" si="500"/>
        <v>0</v>
      </c>
      <c r="GM712">
        <f t="shared" si="501"/>
        <v>4432.79</v>
      </c>
      <c r="GN712">
        <f t="shared" si="502"/>
        <v>0</v>
      </c>
      <c r="GO712">
        <f t="shared" si="503"/>
        <v>0</v>
      </c>
      <c r="GP712">
        <f t="shared" si="504"/>
        <v>4432.79</v>
      </c>
      <c r="GR712">
        <v>0</v>
      </c>
      <c r="GS712">
        <v>3</v>
      </c>
      <c r="GT712">
        <v>0</v>
      </c>
      <c r="GU712" t="s">
        <v>3</v>
      </c>
      <c r="GV712">
        <f t="shared" si="505"/>
        <v>0</v>
      </c>
      <c r="GW712">
        <v>1</v>
      </c>
      <c r="GX712">
        <f t="shared" si="506"/>
        <v>0</v>
      </c>
      <c r="HA712">
        <v>0</v>
      </c>
      <c r="HB712">
        <v>0</v>
      </c>
      <c r="HC712">
        <f t="shared" si="507"/>
        <v>0</v>
      </c>
      <c r="HE712" t="s">
        <v>3</v>
      </c>
      <c r="HF712" t="s">
        <v>3</v>
      </c>
      <c r="HM712" t="s">
        <v>3</v>
      </c>
      <c r="HN712" t="s">
        <v>3</v>
      </c>
      <c r="HO712" t="s">
        <v>3</v>
      </c>
      <c r="HP712" t="s">
        <v>3</v>
      </c>
      <c r="HQ712" t="s">
        <v>3</v>
      </c>
      <c r="IK712">
        <v>0</v>
      </c>
    </row>
    <row r="714" spans="1:245" x14ac:dyDescent="0.2">
      <c r="A714" s="2">
        <v>51</v>
      </c>
      <c r="B714" s="2">
        <f>B685</f>
        <v>1</v>
      </c>
      <c r="C714" s="2">
        <f>A685</f>
        <v>5</v>
      </c>
      <c r="D714" s="2">
        <f>ROW(A685)</f>
        <v>685</v>
      </c>
      <c r="E714" s="2"/>
      <c r="F714" s="2" t="str">
        <f>IF(F685&lt;&gt;"",F685,"")</f>
        <v>Новый подраздел</v>
      </c>
      <c r="G714" s="2" t="str">
        <f>IF(G685&lt;&gt;"",G685,"")</f>
        <v>ТО Эскалаторов</v>
      </c>
      <c r="H714" s="2">
        <v>0</v>
      </c>
      <c r="I714" s="2"/>
      <c r="J714" s="2"/>
      <c r="K714" s="2"/>
      <c r="L714" s="2"/>
      <c r="M714" s="2"/>
      <c r="N714" s="2"/>
      <c r="O714" s="2">
        <f t="shared" ref="O714:T714" si="512">ROUND(AB714,2)</f>
        <v>65377.279999999999</v>
      </c>
      <c r="P714" s="2">
        <f t="shared" si="512"/>
        <v>15195.06</v>
      </c>
      <c r="Q714" s="2">
        <f t="shared" si="512"/>
        <v>4342.46</v>
      </c>
      <c r="R714" s="2">
        <f t="shared" si="512"/>
        <v>2780.1</v>
      </c>
      <c r="S714" s="2">
        <f t="shared" si="512"/>
        <v>45839.76</v>
      </c>
      <c r="T714" s="2">
        <f t="shared" si="512"/>
        <v>0</v>
      </c>
      <c r="U714" s="2">
        <f>AH714</f>
        <v>69.08</v>
      </c>
      <c r="V714" s="2">
        <f>AI714</f>
        <v>0</v>
      </c>
      <c r="W714" s="2">
        <f>ROUND(AJ714,2)</f>
        <v>0</v>
      </c>
      <c r="X714" s="2">
        <f>ROUND(AK714,2)</f>
        <v>32087.84</v>
      </c>
      <c r="Y714" s="2">
        <f>ROUND(AL714,2)</f>
        <v>4583.9799999999996</v>
      </c>
      <c r="Z714" s="2"/>
      <c r="AA714" s="2"/>
      <c r="AB714" s="2">
        <f>ROUND(SUMIF(AA689:AA712,"=1470944657",O689:O712),2)</f>
        <v>65377.279999999999</v>
      </c>
      <c r="AC714" s="2">
        <f>ROUND(SUMIF(AA689:AA712,"=1470944657",P689:P712),2)</f>
        <v>15195.06</v>
      </c>
      <c r="AD714" s="2">
        <f>ROUND(SUMIF(AA689:AA712,"=1470944657",Q689:Q712),2)</f>
        <v>4342.46</v>
      </c>
      <c r="AE714" s="2">
        <f>ROUND(SUMIF(AA689:AA712,"=1470944657",R689:R712),2)</f>
        <v>2780.1</v>
      </c>
      <c r="AF714" s="2">
        <f>ROUND(SUMIF(AA689:AA712,"=1470944657",S689:S712),2)</f>
        <v>45839.76</v>
      </c>
      <c r="AG714" s="2">
        <f>ROUND(SUMIF(AA689:AA712,"=1470944657",T689:T712),2)</f>
        <v>0</v>
      </c>
      <c r="AH714" s="2">
        <f>SUMIF(AA689:AA712,"=1470944657",U689:U712)</f>
        <v>69.08</v>
      </c>
      <c r="AI714" s="2">
        <f>SUMIF(AA689:AA712,"=1470944657",V689:V712)</f>
        <v>0</v>
      </c>
      <c r="AJ714" s="2">
        <f>ROUND(SUMIF(AA689:AA712,"=1470944657",W689:W712),2)</f>
        <v>0</v>
      </c>
      <c r="AK714" s="2">
        <f>ROUND(SUMIF(AA689:AA712,"=1470944657",X689:X712),2)</f>
        <v>32087.84</v>
      </c>
      <c r="AL714" s="2">
        <f>ROUND(SUMIF(AA689:AA712,"=1470944657",Y689:Y712),2)</f>
        <v>4583.9799999999996</v>
      </c>
      <c r="AM714" s="2"/>
      <c r="AN714" s="2"/>
      <c r="AO714" s="2">
        <f t="shared" ref="AO714:BD714" si="513">ROUND(BX714,2)</f>
        <v>0</v>
      </c>
      <c r="AP714" s="2">
        <f t="shared" si="513"/>
        <v>0</v>
      </c>
      <c r="AQ714" s="2">
        <f t="shared" si="513"/>
        <v>0</v>
      </c>
      <c r="AR714" s="2">
        <f t="shared" si="513"/>
        <v>105051.62</v>
      </c>
      <c r="AS714" s="2">
        <f t="shared" si="513"/>
        <v>0</v>
      </c>
      <c r="AT714" s="2">
        <f t="shared" si="513"/>
        <v>0</v>
      </c>
      <c r="AU714" s="2">
        <f t="shared" si="513"/>
        <v>105051.62</v>
      </c>
      <c r="AV714" s="2">
        <f t="shared" si="513"/>
        <v>15195.06</v>
      </c>
      <c r="AW714" s="2">
        <f t="shared" si="513"/>
        <v>15195.06</v>
      </c>
      <c r="AX714" s="2">
        <f t="shared" si="513"/>
        <v>0</v>
      </c>
      <c r="AY714" s="2">
        <f t="shared" si="513"/>
        <v>15195.06</v>
      </c>
      <c r="AZ714" s="2">
        <f t="shared" si="513"/>
        <v>0</v>
      </c>
      <c r="BA714" s="2">
        <f t="shared" si="513"/>
        <v>0</v>
      </c>
      <c r="BB714" s="2">
        <f t="shared" si="513"/>
        <v>0</v>
      </c>
      <c r="BC714" s="2">
        <f t="shared" si="513"/>
        <v>0</v>
      </c>
      <c r="BD714" s="2">
        <f t="shared" si="513"/>
        <v>0</v>
      </c>
      <c r="BE714" s="2"/>
      <c r="BF714" s="2"/>
      <c r="BG714" s="2"/>
      <c r="BH714" s="2"/>
      <c r="BI714" s="2"/>
      <c r="BJ714" s="2"/>
      <c r="BK714" s="2"/>
      <c r="BL714" s="2"/>
      <c r="BM714" s="2"/>
      <c r="BN714" s="2"/>
      <c r="BO714" s="2"/>
      <c r="BP714" s="2"/>
      <c r="BQ714" s="2"/>
      <c r="BR714" s="2"/>
      <c r="BS714" s="2"/>
      <c r="BT714" s="2"/>
      <c r="BU714" s="2"/>
      <c r="BV714" s="2"/>
      <c r="BW714" s="2"/>
      <c r="BX714" s="2">
        <f>ROUND(SUMIF(AA689:AA712,"=1470944657",FQ689:FQ712),2)</f>
        <v>0</v>
      </c>
      <c r="BY714" s="2">
        <f>ROUND(SUMIF(AA689:AA712,"=1470944657",FR689:FR712),2)</f>
        <v>0</v>
      </c>
      <c r="BZ714" s="2">
        <f>ROUND(SUMIF(AA689:AA712,"=1470944657",GL689:GL712),2)</f>
        <v>0</v>
      </c>
      <c r="CA714" s="2">
        <f>ROUND(SUMIF(AA689:AA712,"=1470944657",GM689:GM712),2)</f>
        <v>105051.62</v>
      </c>
      <c r="CB714" s="2">
        <f>ROUND(SUMIF(AA689:AA712,"=1470944657",GN689:GN712),2)</f>
        <v>0</v>
      </c>
      <c r="CC714" s="2">
        <f>ROUND(SUMIF(AA689:AA712,"=1470944657",GO689:GO712),2)</f>
        <v>0</v>
      </c>
      <c r="CD714" s="2">
        <f>ROUND(SUMIF(AA689:AA712,"=1470944657",GP689:GP712),2)</f>
        <v>105051.62</v>
      </c>
      <c r="CE714" s="2">
        <f>AC714-BX714</f>
        <v>15195.06</v>
      </c>
      <c r="CF714" s="2">
        <f>AC714-BY714</f>
        <v>15195.06</v>
      </c>
      <c r="CG714" s="2">
        <f>BX714-BZ714</f>
        <v>0</v>
      </c>
      <c r="CH714" s="2">
        <f>AC714-BX714-BY714+BZ714</f>
        <v>15195.06</v>
      </c>
      <c r="CI714" s="2">
        <f>BY714-BZ714</f>
        <v>0</v>
      </c>
      <c r="CJ714" s="2">
        <f>ROUND(SUMIF(AA689:AA712,"=1470944657",GX689:GX712),2)</f>
        <v>0</v>
      </c>
      <c r="CK714" s="2">
        <f>ROUND(SUMIF(AA689:AA712,"=1470944657",GY689:GY712),2)</f>
        <v>0</v>
      </c>
      <c r="CL714" s="2">
        <f>ROUND(SUMIF(AA689:AA712,"=1470944657",GZ689:GZ712),2)</f>
        <v>0</v>
      </c>
      <c r="CM714" s="2">
        <f>ROUND(SUMIF(AA689:AA712,"=1470944657",HD689:HD712),2)</f>
        <v>0</v>
      </c>
      <c r="CN714" s="2"/>
      <c r="CO714" s="2"/>
      <c r="CP714" s="2"/>
      <c r="CQ714" s="2"/>
      <c r="CR714" s="2"/>
      <c r="CS714" s="2"/>
      <c r="CT714" s="2"/>
      <c r="CU714" s="2"/>
      <c r="CV714" s="2"/>
      <c r="CW714" s="2"/>
      <c r="CX714" s="2"/>
      <c r="CY714" s="2"/>
      <c r="CZ714" s="2"/>
      <c r="DA714" s="2"/>
      <c r="DB714" s="2"/>
      <c r="DC714" s="2"/>
      <c r="DD714" s="2"/>
      <c r="DE714" s="2"/>
      <c r="DF714" s="2"/>
      <c r="DG714" s="3"/>
      <c r="DH714" s="3"/>
      <c r="DI714" s="3"/>
      <c r="DJ714" s="3"/>
      <c r="DK714" s="3"/>
      <c r="DL714" s="3"/>
      <c r="DM714" s="3"/>
      <c r="DN714" s="3"/>
      <c r="DO714" s="3"/>
      <c r="DP714" s="3"/>
      <c r="DQ714" s="3"/>
      <c r="DR714" s="3"/>
      <c r="DS714" s="3"/>
      <c r="DT714" s="3"/>
      <c r="DU714" s="3"/>
      <c r="DV714" s="3"/>
      <c r="DW714" s="3"/>
      <c r="DX714" s="3"/>
      <c r="DY714" s="3"/>
      <c r="DZ714" s="3"/>
      <c r="EA714" s="3"/>
      <c r="EB714" s="3"/>
      <c r="EC714" s="3"/>
      <c r="ED714" s="3"/>
      <c r="EE714" s="3"/>
      <c r="EF714" s="3"/>
      <c r="EG714" s="3"/>
      <c r="EH714" s="3"/>
      <c r="EI714" s="3"/>
      <c r="EJ714" s="3"/>
      <c r="EK714" s="3"/>
      <c r="EL714" s="3"/>
      <c r="EM714" s="3"/>
      <c r="EN714" s="3"/>
      <c r="EO714" s="3"/>
      <c r="EP714" s="3"/>
      <c r="EQ714" s="3"/>
      <c r="ER714" s="3"/>
      <c r="ES714" s="3"/>
      <c r="ET714" s="3"/>
      <c r="EU714" s="3"/>
      <c r="EV714" s="3"/>
      <c r="EW714" s="3"/>
      <c r="EX714" s="3"/>
      <c r="EY714" s="3"/>
      <c r="EZ714" s="3"/>
      <c r="FA714" s="3"/>
      <c r="FB714" s="3"/>
      <c r="FC714" s="3"/>
      <c r="FD714" s="3"/>
      <c r="FE714" s="3"/>
      <c r="FF714" s="3"/>
      <c r="FG714" s="3"/>
      <c r="FH714" s="3"/>
      <c r="FI714" s="3"/>
      <c r="FJ714" s="3"/>
      <c r="FK714" s="3"/>
      <c r="FL714" s="3"/>
      <c r="FM714" s="3"/>
      <c r="FN714" s="3"/>
      <c r="FO714" s="3"/>
      <c r="FP714" s="3"/>
      <c r="FQ714" s="3"/>
      <c r="FR714" s="3"/>
      <c r="FS714" s="3"/>
      <c r="FT714" s="3"/>
      <c r="FU714" s="3"/>
      <c r="FV714" s="3"/>
      <c r="FW714" s="3"/>
      <c r="FX714" s="3"/>
      <c r="FY714" s="3"/>
      <c r="FZ714" s="3"/>
      <c r="GA714" s="3"/>
      <c r="GB714" s="3"/>
      <c r="GC714" s="3"/>
      <c r="GD714" s="3"/>
      <c r="GE714" s="3"/>
      <c r="GF714" s="3"/>
      <c r="GG714" s="3"/>
      <c r="GH714" s="3"/>
      <c r="GI714" s="3"/>
      <c r="GJ714" s="3"/>
      <c r="GK714" s="3"/>
      <c r="GL714" s="3"/>
      <c r="GM714" s="3"/>
      <c r="GN714" s="3"/>
      <c r="GO714" s="3"/>
      <c r="GP714" s="3"/>
      <c r="GQ714" s="3"/>
      <c r="GR714" s="3"/>
      <c r="GS714" s="3"/>
      <c r="GT714" s="3"/>
      <c r="GU714" s="3"/>
      <c r="GV714" s="3"/>
      <c r="GW714" s="3"/>
      <c r="GX714" s="3">
        <v>0</v>
      </c>
    </row>
    <row r="716" spans="1:245" x14ac:dyDescent="0.2">
      <c r="A716" s="4">
        <v>50</v>
      </c>
      <c r="B716" s="4">
        <v>0</v>
      </c>
      <c r="C716" s="4">
        <v>0</v>
      </c>
      <c r="D716" s="4">
        <v>1</v>
      </c>
      <c r="E716" s="4">
        <v>201</v>
      </c>
      <c r="F716" s="4">
        <f>ROUND(Source!O714,O716)</f>
        <v>65377.279999999999</v>
      </c>
      <c r="G716" s="4" t="s">
        <v>64</v>
      </c>
      <c r="H716" s="4" t="s">
        <v>65</v>
      </c>
      <c r="I716" s="4"/>
      <c r="J716" s="4"/>
      <c r="K716" s="4">
        <v>201</v>
      </c>
      <c r="L716" s="4">
        <v>1</v>
      </c>
      <c r="M716" s="4">
        <v>3</v>
      </c>
      <c r="N716" s="4" t="s">
        <v>3</v>
      </c>
      <c r="O716" s="4">
        <v>2</v>
      </c>
      <c r="P716" s="4"/>
      <c r="Q716" s="4"/>
      <c r="R716" s="4"/>
      <c r="S716" s="4"/>
      <c r="T716" s="4"/>
      <c r="U716" s="4"/>
      <c r="V716" s="4"/>
      <c r="W716" s="4">
        <v>65377.279999999999</v>
      </c>
      <c r="X716" s="4">
        <v>1</v>
      </c>
      <c r="Y716" s="4">
        <v>65377.279999999999</v>
      </c>
      <c r="Z716" s="4"/>
      <c r="AA716" s="4"/>
      <c r="AB716" s="4"/>
    </row>
    <row r="717" spans="1:245" x14ac:dyDescent="0.2">
      <c r="A717" s="4">
        <v>50</v>
      </c>
      <c r="B717" s="4">
        <v>0</v>
      </c>
      <c r="C717" s="4">
        <v>0</v>
      </c>
      <c r="D717" s="4">
        <v>1</v>
      </c>
      <c r="E717" s="4">
        <v>202</v>
      </c>
      <c r="F717" s="4">
        <f>ROUND(Source!P714,O717)</f>
        <v>15195.06</v>
      </c>
      <c r="G717" s="4" t="s">
        <v>66</v>
      </c>
      <c r="H717" s="4" t="s">
        <v>67</v>
      </c>
      <c r="I717" s="4"/>
      <c r="J717" s="4"/>
      <c r="K717" s="4">
        <v>202</v>
      </c>
      <c r="L717" s="4">
        <v>2</v>
      </c>
      <c r="M717" s="4">
        <v>3</v>
      </c>
      <c r="N717" s="4" t="s">
        <v>3</v>
      </c>
      <c r="O717" s="4">
        <v>2</v>
      </c>
      <c r="P717" s="4"/>
      <c r="Q717" s="4"/>
      <c r="R717" s="4"/>
      <c r="S717" s="4"/>
      <c r="T717" s="4"/>
      <c r="U717" s="4"/>
      <c r="V717" s="4"/>
      <c r="W717" s="4">
        <v>15195.06</v>
      </c>
      <c r="X717" s="4">
        <v>1</v>
      </c>
      <c r="Y717" s="4">
        <v>15195.06</v>
      </c>
      <c r="Z717" s="4"/>
      <c r="AA717" s="4"/>
      <c r="AB717" s="4"/>
    </row>
    <row r="718" spans="1:245" x14ac:dyDescent="0.2">
      <c r="A718" s="4">
        <v>50</v>
      </c>
      <c r="B718" s="4">
        <v>0</v>
      </c>
      <c r="C718" s="4">
        <v>0</v>
      </c>
      <c r="D718" s="4">
        <v>1</v>
      </c>
      <c r="E718" s="4">
        <v>222</v>
      </c>
      <c r="F718" s="4">
        <f>ROUND(Source!AO714,O718)</f>
        <v>0</v>
      </c>
      <c r="G718" s="4" t="s">
        <v>68</v>
      </c>
      <c r="H718" s="4" t="s">
        <v>69</v>
      </c>
      <c r="I718" s="4"/>
      <c r="J718" s="4"/>
      <c r="K718" s="4">
        <v>222</v>
      </c>
      <c r="L718" s="4">
        <v>3</v>
      </c>
      <c r="M718" s="4">
        <v>3</v>
      </c>
      <c r="N718" s="4" t="s">
        <v>3</v>
      </c>
      <c r="O718" s="4">
        <v>2</v>
      </c>
      <c r="P718" s="4"/>
      <c r="Q718" s="4"/>
      <c r="R718" s="4"/>
      <c r="S718" s="4"/>
      <c r="T718" s="4"/>
      <c r="U718" s="4"/>
      <c r="V718" s="4"/>
      <c r="W718" s="4">
        <v>0</v>
      </c>
      <c r="X718" s="4">
        <v>1</v>
      </c>
      <c r="Y718" s="4">
        <v>0</v>
      </c>
      <c r="Z718" s="4"/>
      <c r="AA718" s="4"/>
      <c r="AB718" s="4"/>
    </row>
    <row r="719" spans="1:245" x14ac:dyDescent="0.2">
      <c r="A719" s="4">
        <v>50</v>
      </c>
      <c r="B719" s="4">
        <v>0</v>
      </c>
      <c r="C719" s="4">
        <v>0</v>
      </c>
      <c r="D719" s="4">
        <v>1</v>
      </c>
      <c r="E719" s="4">
        <v>225</v>
      </c>
      <c r="F719" s="4">
        <f>ROUND(Source!AV714,O719)</f>
        <v>15195.06</v>
      </c>
      <c r="G719" s="4" t="s">
        <v>70</v>
      </c>
      <c r="H719" s="4" t="s">
        <v>71</v>
      </c>
      <c r="I719" s="4"/>
      <c r="J719" s="4"/>
      <c r="K719" s="4">
        <v>225</v>
      </c>
      <c r="L719" s="4">
        <v>4</v>
      </c>
      <c r="M719" s="4">
        <v>3</v>
      </c>
      <c r="N719" s="4" t="s">
        <v>3</v>
      </c>
      <c r="O719" s="4">
        <v>2</v>
      </c>
      <c r="P719" s="4"/>
      <c r="Q719" s="4"/>
      <c r="R719" s="4"/>
      <c r="S719" s="4"/>
      <c r="T719" s="4"/>
      <c r="U719" s="4"/>
      <c r="V719" s="4"/>
      <c r="W719" s="4">
        <v>15195.06</v>
      </c>
      <c r="X719" s="4">
        <v>1</v>
      </c>
      <c r="Y719" s="4">
        <v>15195.06</v>
      </c>
      <c r="Z719" s="4"/>
      <c r="AA719" s="4"/>
      <c r="AB719" s="4"/>
    </row>
    <row r="720" spans="1:245" x14ac:dyDescent="0.2">
      <c r="A720" s="4">
        <v>50</v>
      </c>
      <c r="B720" s="4">
        <v>0</v>
      </c>
      <c r="C720" s="4">
        <v>0</v>
      </c>
      <c r="D720" s="4">
        <v>1</v>
      </c>
      <c r="E720" s="4">
        <v>226</v>
      </c>
      <c r="F720" s="4">
        <f>ROUND(Source!AW714,O720)</f>
        <v>15195.06</v>
      </c>
      <c r="G720" s="4" t="s">
        <v>72</v>
      </c>
      <c r="H720" s="4" t="s">
        <v>73</v>
      </c>
      <c r="I720" s="4"/>
      <c r="J720" s="4"/>
      <c r="K720" s="4">
        <v>226</v>
      </c>
      <c r="L720" s="4">
        <v>5</v>
      </c>
      <c r="M720" s="4">
        <v>3</v>
      </c>
      <c r="N720" s="4" t="s">
        <v>3</v>
      </c>
      <c r="O720" s="4">
        <v>2</v>
      </c>
      <c r="P720" s="4"/>
      <c r="Q720" s="4"/>
      <c r="R720" s="4"/>
      <c r="S720" s="4"/>
      <c r="T720" s="4"/>
      <c r="U720" s="4"/>
      <c r="V720" s="4"/>
      <c r="W720" s="4">
        <v>15195.06</v>
      </c>
      <c r="X720" s="4">
        <v>1</v>
      </c>
      <c r="Y720" s="4">
        <v>15195.06</v>
      </c>
      <c r="Z720" s="4"/>
      <c r="AA720" s="4"/>
      <c r="AB720" s="4"/>
    </row>
    <row r="721" spans="1:28" x14ac:dyDescent="0.2">
      <c r="A721" s="4">
        <v>50</v>
      </c>
      <c r="B721" s="4">
        <v>0</v>
      </c>
      <c r="C721" s="4">
        <v>0</v>
      </c>
      <c r="D721" s="4">
        <v>1</v>
      </c>
      <c r="E721" s="4">
        <v>227</v>
      </c>
      <c r="F721" s="4">
        <f>ROUND(Source!AX714,O721)</f>
        <v>0</v>
      </c>
      <c r="G721" s="4" t="s">
        <v>74</v>
      </c>
      <c r="H721" s="4" t="s">
        <v>75</v>
      </c>
      <c r="I721" s="4"/>
      <c r="J721" s="4"/>
      <c r="K721" s="4">
        <v>227</v>
      </c>
      <c r="L721" s="4">
        <v>6</v>
      </c>
      <c r="M721" s="4">
        <v>3</v>
      </c>
      <c r="N721" s="4" t="s">
        <v>3</v>
      </c>
      <c r="O721" s="4">
        <v>2</v>
      </c>
      <c r="P721" s="4"/>
      <c r="Q721" s="4"/>
      <c r="R721" s="4"/>
      <c r="S721" s="4"/>
      <c r="T721" s="4"/>
      <c r="U721" s="4"/>
      <c r="V721" s="4"/>
      <c r="W721" s="4">
        <v>0</v>
      </c>
      <c r="X721" s="4">
        <v>1</v>
      </c>
      <c r="Y721" s="4">
        <v>0</v>
      </c>
      <c r="Z721" s="4"/>
      <c r="AA721" s="4"/>
      <c r="AB721" s="4"/>
    </row>
    <row r="722" spans="1:28" x14ac:dyDescent="0.2">
      <c r="A722" s="4">
        <v>50</v>
      </c>
      <c r="B722" s="4">
        <v>0</v>
      </c>
      <c r="C722" s="4">
        <v>0</v>
      </c>
      <c r="D722" s="4">
        <v>1</v>
      </c>
      <c r="E722" s="4">
        <v>228</v>
      </c>
      <c r="F722" s="4">
        <f>ROUND(Source!AY714,O722)</f>
        <v>15195.06</v>
      </c>
      <c r="G722" s="4" t="s">
        <v>76</v>
      </c>
      <c r="H722" s="4" t="s">
        <v>77</v>
      </c>
      <c r="I722" s="4"/>
      <c r="J722" s="4"/>
      <c r="K722" s="4">
        <v>228</v>
      </c>
      <c r="L722" s="4">
        <v>7</v>
      </c>
      <c r="M722" s="4">
        <v>3</v>
      </c>
      <c r="N722" s="4" t="s">
        <v>3</v>
      </c>
      <c r="O722" s="4">
        <v>2</v>
      </c>
      <c r="P722" s="4"/>
      <c r="Q722" s="4"/>
      <c r="R722" s="4"/>
      <c r="S722" s="4"/>
      <c r="T722" s="4"/>
      <c r="U722" s="4"/>
      <c r="V722" s="4"/>
      <c r="W722" s="4">
        <v>15195.06</v>
      </c>
      <c r="X722" s="4">
        <v>1</v>
      </c>
      <c r="Y722" s="4">
        <v>15195.06</v>
      </c>
      <c r="Z722" s="4"/>
      <c r="AA722" s="4"/>
      <c r="AB722" s="4"/>
    </row>
    <row r="723" spans="1:28" x14ac:dyDescent="0.2">
      <c r="A723" s="4">
        <v>50</v>
      </c>
      <c r="B723" s="4">
        <v>0</v>
      </c>
      <c r="C723" s="4">
        <v>0</v>
      </c>
      <c r="D723" s="4">
        <v>1</v>
      </c>
      <c r="E723" s="4">
        <v>216</v>
      </c>
      <c r="F723" s="4">
        <f>ROUND(Source!AP714,O723)</f>
        <v>0</v>
      </c>
      <c r="G723" s="4" t="s">
        <v>78</v>
      </c>
      <c r="H723" s="4" t="s">
        <v>79</v>
      </c>
      <c r="I723" s="4"/>
      <c r="J723" s="4"/>
      <c r="K723" s="4">
        <v>216</v>
      </c>
      <c r="L723" s="4">
        <v>8</v>
      </c>
      <c r="M723" s="4">
        <v>3</v>
      </c>
      <c r="N723" s="4" t="s">
        <v>3</v>
      </c>
      <c r="O723" s="4">
        <v>2</v>
      </c>
      <c r="P723" s="4"/>
      <c r="Q723" s="4"/>
      <c r="R723" s="4"/>
      <c r="S723" s="4"/>
      <c r="T723" s="4"/>
      <c r="U723" s="4"/>
      <c r="V723" s="4"/>
      <c r="W723" s="4">
        <v>0</v>
      </c>
      <c r="X723" s="4">
        <v>1</v>
      </c>
      <c r="Y723" s="4">
        <v>0</v>
      </c>
      <c r="Z723" s="4"/>
      <c r="AA723" s="4"/>
      <c r="AB723" s="4"/>
    </row>
    <row r="724" spans="1:28" x14ac:dyDescent="0.2">
      <c r="A724" s="4">
        <v>50</v>
      </c>
      <c r="B724" s="4">
        <v>0</v>
      </c>
      <c r="C724" s="4">
        <v>0</v>
      </c>
      <c r="D724" s="4">
        <v>1</v>
      </c>
      <c r="E724" s="4">
        <v>223</v>
      </c>
      <c r="F724" s="4">
        <f>ROUND(Source!AQ714,O724)</f>
        <v>0</v>
      </c>
      <c r="G724" s="4" t="s">
        <v>80</v>
      </c>
      <c r="H724" s="4" t="s">
        <v>81</v>
      </c>
      <c r="I724" s="4"/>
      <c r="J724" s="4"/>
      <c r="K724" s="4">
        <v>223</v>
      </c>
      <c r="L724" s="4">
        <v>9</v>
      </c>
      <c r="M724" s="4">
        <v>3</v>
      </c>
      <c r="N724" s="4" t="s">
        <v>3</v>
      </c>
      <c r="O724" s="4">
        <v>2</v>
      </c>
      <c r="P724" s="4"/>
      <c r="Q724" s="4"/>
      <c r="R724" s="4"/>
      <c r="S724" s="4"/>
      <c r="T724" s="4"/>
      <c r="U724" s="4"/>
      <c r="V724" s="4"/>
      <c r="W724" s="4">
        <v>0</v>
      </c>
      <c r="X724" s="4">
        <v>1</v>
      </c>
      <c r="Y724" s="4">
        <v>0</v>
      </c>
      <c r="Z724" s="4"/>
      <c r="AA724" s="4"/>
      <c r="AB724" s="4"/>
    </row>
    <row r="725" spans="1:28" x14ac:dyDescent="0.2">
      <c r="A725" s="4">
        <v>50</v>
      </c>
      <c r="B725" s="4">
        <v>0</v>
      </c>
      <c r="C725" s="4">
        <v>0</v>
      </c>
      <c r="D725" s="4">
        <v>1</v>
      </c>
      <c r="E725" s="4">
        <v>229</v>
      </c>
      <c r="F725" s="4">
        <f>ROUND(Source!AZ714,O725)</f>
        <v>0</v>
      </c>
      <c r="G725" s="4" t="s">
        <v>82</v>
      </c>
      <c r="H725" s="4" t="s">
        <v>83</v>
      </c>
      <c r="I725" s="4"/>
      <c r="J725" s="4"/>
      <c r="K725" s="4">
        <v>229</v>
      </c>
      <c r="L725" s="4">
        <v>10</v>
      </c>
      <c r="M725" s="4">
        <v>3</v>
      </c>
      <c r="N725" s="4" t="s">
        <v>3</v>
      </c>
      <c r="O725" s="4">
        <v>2</v>
      </c>
      <c r="P725" s="4"/>
      <c r="Q725" s="4"/>
      <c r="R725" s="4"/>
      <c r="S725" s="4"/>
      <c r="T725" s="4"/>
      <c r="U725" s="4"/>
      <c r="V725" s="4"/>
      <c r="W725" s="4">
        <v>0</v>
      </c>
      <c r="X725" s="4">
        <v>1</v>
      </c>
      <c r="Y725" s="4">
        <v>0</v>
      </c>
      <c r="Z725" s="4"/>
      <c r="AA725" s="4"/>
      <c r="AB725" s="4"/>
    </row>
    <row r="726" spans="1:28" x14ac:dyDescent="0.2">
      <c r="A726" s="4">
        <v>50</v>
      </c>
      <c r="B726" s="4">
        <v>0</v>
      </c>
      <c r="C726" s="4">
        <v>0</v>
      </c>
      <c r="D726" s="4">
        <v>1</v>
      </c>
      <c r="E726" s="4">
        <v>203</v>
      </c>
      <c r="F726" s="4">
        <f>ROUND(Source!Q714,O726)</f>
        <v>4342.46</v>
      </c>
      <c r="G726" s="4" t="s">
        <v>84</v>
      </c>
      <c r="H726" s="4" t="s">
        <v>85</v>
      </c>
      <c r="I726" s="4"/>
      <c r="J726" s="4"/>
      <c r="K726" s="4">
        <v>203</v>
      </c>
      <c r="L726" s="4">
        <v>11</v>
      </c>
      <c r="M726" s="4">
        <v>3</v>
      </c>
      <c r="N726" s="4" t="s">
        <v>3</v>
      </c>
      <c r="O726" s="4">
        <v>2</v>
      </c>
      <c r="P726" s="4"/>
      <c r="Q726" s="4"/>
      <c r="R726" s="4"/>
      <c r="S726" s="4"/>
      <c r="T726" s="4"/>
      <c r="U726" s="4"/>
      <c r="V726" s="4"/>
      <c r="W726" s="4">
        <v>4342.46</v>
      </c>
      <c r="X726" s="4">
        <v>1</v>
      </c>
      <c r="Y726" s="4">
        <v>4342.46</v>
      </c>
      <c r="Z726" s="4"/>
      <c r="AA726" s="4"/>
      <c r="AB726" s="4"/>
    </row>
    <row r="727" spans="1:28" x14ac:dyDescent="0.2">
      <c r="A727" s="4">
        <v>50</v>
      </c>
      <c r="B727" s="4">
        <v>0</v>
      </c>
      <c r="C727" s="4">
        <v>0</v>
      </c>
      <c r="D727" s="4">
        <v>1</v>
      </c>
      <c r="E727" s="4">
        <v>231</v>
      </c>
      <c r="F727" s="4">
        <f>ROUND(Source!BB714,O727)</f>
        <v>0</v>
      </c>
      <c r="G727" s="4" t="s">
        <v>86</v>
      </c>
      <c r="H727" s="4" t="s">
        <v>87</v>
      </c>
      <c r="I727" s="4"/>
      <c r="J727" s="4"/>
      <c r="K727" s="4">
        <v>231</v>
      </c>
      <c r="L727" s="4">
        <v>12</v>
      </c>
      <c r="M727" s="4">
        <v>3</v>
      </c>
      <c r="N727" s="4" t="s">
        <v>3</v>
      </c>
      <c r="O727" s="4">
        <v>2</v>
      </c>
      <c r="P727" s="4"/>
      <c r="Q727" s="4"/>
      <c r="R727" s="4"/>
      <c r="S727" s="4"/>
      <c r="T727" s="4"/>
      <c r="U727" s="4"/>
      <c r="V727" s="4"/>
      <c r="W727" s="4">
        <v>0</v>
      </c>
      <c r="X727" s="4">
        <v>1</v>
      </c>
      <c r="Y727" s="4">
        <v>0</v>
      </c>
      <c r="Z727" s="4"/>
      <c r="AA727" s="4"/>
      <c r="AB727" s="4"/>
    </row>
    <row r="728" spans="1:28" x14ac:dyDescent="0.2">
      <c r="A728" s="4">
        <v>50</v>
      </c>
      <c r="B728" s="4">
        <v>0</v>
      </c>
      <c r="C728" s="4">
        <v>0</v>
      </c>
      <c r="D728" s="4">
        <v>1</v>
      </c>
      <c r="E728" s="4">
        <v>204</v>
      </c>
      <c r="F728" s="4">
        <f>ROUND(Source!R714,O728)</f>
        <v>2780.1</v>
      </c>
      <c r="G728" s="4" t="s">
        <v>88</v>
      </c>
      <c r="H728" s="4" t="s">
        <v>89</v>
      </c>
      <c r="I728" s="4"/>
      <c r="J728" s="4"/>
      <c r="K728" s="4">
        <v>204</v>
      </c>
      <c r="L728" s="4">
        <v>13</v>
      </c>
      <c r="M728" s="4">
        <v>3</v>
      </c>
      <c r="N728" s="4" t="s">
        <v>3</v>
      </c>
      <c r="O728" s="4">
        <v>2</v>
      </c>
      <c r="P728" s="4"/>
      <c r="Q728" s="4"/>
      <c r="R728" s="4"/>
      <c r="S728" s="4"/>
      <c r="T728" s="4"/>
      <c r="U728" s="4"/>
      <c r="V728" s="4"/>
      <c r="W728" s="4">
        <v>2780.1</v>
      </c>
      <c r="X728" s="4">
        <v>1</v>
      </c>
      <c r="Y728" s="4">
        <v>2780.1</v>
      </c>
      <c r="Z728" s="4"/>
      <c r="AA728" s="4"/>
      <c r="AB728" s="4"/>
    </row>
    <row r="729" spans="1:28" x14ac:dyDescent="0.2">
      <c r="A729" s="4">
        <v>50</v>
      </c>
      <c r="B729" s="4">
        <v>0</v>
      </c>
      <c r="C729" s="4">
        <v>0</v>
      </c>
      <c r="D729" s="4">
        <v>1</v>
      </c>
      <c r="E729" s="4">
        <v>205</v>
      </c>
      <c r="F729" s="4">
        <f>ROUND(Source!S714,O729)</f>
        <v>45839.76</v>
      </c>
      <c r="G729" s="4" t="s">
        <v>90</v>
      </c>
      <c r="H729" s="4" t="s">
        <v>91</v>
      </c>
      <c r="I729" s="4"/>
      <c r="J729" s="4"/>
      <c r="K729" s="4">
        <v>205</v>
      </c>
      <c r="L729" s="4">
        <v>14</v>
      </c>
      <c r="M729" s="4">
        <v>3</v>
      </c>
      <c r="N729" s="4" t="s">
        <v>3</v>
      </c>
      <c r="O729" s="4">
        <v>2</v>
      </c>
      <c r="P729" s="4"/>
      <c r="Q729" s="4"/>
      <c r="R729" s="4"/>
      <c r="S729" s="4"/>
      <c r="T729" s="4"/>
      <c r="U729" s="4"/>
      <c r="V729" s="4"/>
      <c r="W729" s="4">
        <v>45839.76</v>
      </c>
      <c r="X729" s="4">
        <v>1</v>
      </c>
      <c r="Y729" s="4">
        <v>45839.76</v>
      </c>
      <c r="Z729" s="4"/>
      <c r="AA729" s="4"/>
      <c r="AB729" s="4"/>
    </row>
    <row r="730" spans="1:28" x14ac:dyDescent="0.2">
      <c r="A730" s="4">
        <v>50</v>
      </c>
      <c r="B730" s="4">
        <v>0</v>
      </c>
      <c r="C730" s="4">
        <v>0</v>
      </c>
      <c r="D730" s="4">
        <v>1</v>
      </c>
      <c r="E730" s="4">
        <v>232</v>
      </c>
      <c r="F730" s="4">
        <f>ROUND(Source!BC714,O730)</f>
        <v>0</v>
      </c>
      <c r="G730" s="4" t="s">
        <v>92</v>
      </c>
      <c r="H730" s="4" t="s">
        <v>93</v>
      </c>
      <c r="I730" s="4"/>
      <c r="J730" s="4"/>
      <c r="K730" s="4">
        <v>232</v>
      </c>
      <c r="L730" s="4">
        <v>15</v>
      </c>
      <c r="M730" s="4">
        <v>3</v>
      </c>
      <c r="N730" s="4" t="s">
        <v>3</v>
      </c>
      <c r="O730" s="4">
        <v>2</v>
      </c>
      <c r="P730" s="4"/>
      <c r="Q730" s="4"/>
      <c r="R730" s="4"/>
      <c r="S730" s="4"/>
      <c r="T730" s="4"/>
      <c r="U730" s="4"/>
      <c r="V730" s="4"/>
      <c r="W730" s="4">
        <v>0</v>
      </c>
      <c r="X730" s="4">
        <v>1</v>
      </c>
      <c r="Y730" s="4">
        <v>0</v>
      </c>
      <c r="Z730" s="4"/>
      <c r="AA730" s="4"/>
      <c r="AB730" s="4"/>
    </row>
    <row r="731" spans="1:28" x14ac:dyDescent="0.2">
      <c r="A731" s="4">
        <v>50</v>
      </c>
      <c r="B731" s="4">
        <v>0</v>
      </c>
      <c r="C731" s="4">
        <v>0</v>
      </c>
      <c r="D731" s="4">
        <v>1</v>
      </c>
      <c r="E731" s="4">
        <v>214</v>
      </c>
      <c r="F731" s="4">
        <f>ROUND(Source!AS714,O731)</f>
        <v>0</v>
      </c>
      <c r="G731" s="4" t="s">
        <v>94</v>
      </c>
      <c r="H731" s="4" t="s">
        <v>95</v>
      </c>
      <c r="I731" s="4"/>
      <c r="J731" s="4"/>
      <c r="K731" s="4">
        <v>214</v>
      </c>
      <c r="L731" s="4">
        <v>16</v>
      </c>
      <c r="M731" s="4">
        <v>3</v>
      </c>
      <c r="N731" s="4" t="s">
        <v>3</v>
      </c>
      <c r="O731" s="4">
        <v>2</v>
      </c>
      <c r="P731" s="4"/>
      <c r="Q731" s="4"/>
      <c r="R731" s="4"/>
      <c r="S731" s="4"/>
      <c r="T731" s="4"/>
      <c r="U731" s="4"/>
      <c r="V731" s="4"/>
      <c r="W731" s="4">
        <v>0</v>
      </c>
      <c r="X731" s="4">
        <v>1</v>
      </c>
      <c r="Y731" s="4">
        <v>0</v>
      </c>
      <c r="Z731" s="4"/>
      <c r="AA731" s="4"/>
      <c r="AB731" s="4"/>
    </row>
    <row r="732" spans="1:28" x14ac:dyDescent="0.2">
      <c r="A732" s="4">
        <v>50</v>
      </c>
      <c r="B732" s="4">
        <v>0</v>
      </c>
      <c r="C732" s="4">
        <v>0</v>
      </c>
      <c r="D732" s="4">
        <v>1</v>
      </c>
      <c r="E732" s="4">
        <v>215</v>
      </c>
      <c r="F732" s="4">
        <f>ROUND(Source!AT714,O732)</f>
        <v>0</v>
      </c>
      <c r="G732" s="4" t="s">
        <v>96</v>
      </c>
      <c r="H732" s="4" t="s">
        <v>97</v>
      </c>
      <c r="I732" s="4"/>
      <c r="J732" s="4"/>
      <c r="K732" s="4">
        <v>215</v>
      </c>
      <c r="L732" s="4">
        <v>17</v>
      </c>
      <c r="M732" s="4">
        <v>3</v>
      </c>
      <c r="N732" s="4" t="s">
        <v>3</v>
      </c>
      <c r="O732" s="4">
        <v>2</v>
      </c>
      <c r="P732" s="4"/>
      <c r="Q732" s="4"/>
      <c r="R732" s="4"/>
      <c r="S732" s="4"/>
      <c r="T732" s="4"/>
      <c r="U732" s="4"/>
      <c r="V732" s="4"/>
      <c r="W732" s="4">
        <v>0</v>
      </c>
      <c r="X732" s="4">
        <v>1</v>
      </c>
      <c r="Y732" s="4">
        <v>0</v>
      </c>
      <c r="Z732" s="4"/>
      <c r="AA732" s="4"/>
      <c r="AB732" s="4"/>
    </row>
    <row r="733" spans="1:28" x14ac:dyDescent="0.2">
      <c r="A733" s="4">
        <v>50</v>
      </c>
      <c r="B733" s="4">
        <v>0</v>
      </c>
      <c r="C733" s="4">
        <v>0</v>
      </c>
      <c r="D733" s="4">
        <v>1</v>
      </c>
      <c r="E733" s="4">
        <v>217</v>
      </c>
      <c r="F733" s="4">
        <f>ROUND(Source!AU714,O733)</f>
        <v>105051.62</v>
      </c>
      <c r="G733" s="4" t="s">
        <v>98</v>
      </c>
      <c r="H733" s="4" t="s">
        <v>99</v>
      </c>
      <c r="I733" s="4"/>
      <c r="J733" s="4"/>
      <c r="K733" s="4">
        <v>217</v>
      </c>
      <c r="L733" s="4">
        <v>18</v>
      </c>
      <c r="M733" s="4">
        <v>3</v>
      </c>
      <c r="N733" s="4" t="s">
        <v>3</v>
      </c>
      <c r="O733" s="4">
        <v>2</v>
      </c>
      <c r="P733" s="4"/>
      <c r="Q733" s="4"/>
      <c r="R733" s="4"/>
      <c r="S733" s="4"/>
      <c r="T733" s="4"/>
      <c r="U733" s="4"/>
      <c r="V733" s="4"/>
      <c r="W733" s="4">
        <v>105051.62</v>
      </c>
      <c r="X733" s="4">
        <v>1</v>
      </c>
      <c r="Y733" s="4">
        <v>105051.62</v>
      </c>
      <c r="Z733" s="4"/>
      <c r="AA733" s="4"/>
      <c r="AB733" s="4"/>
    </row>
    <row r="734" spans="1:28" x14ac:dyDescent="0.2">
      <c r="A734" s="4">
        <v>50</v>
      </c>
      <c r="B734" s="4">
        <v>0</v>
      </c>
      <c r="C734" s="4">
        <v>0</v>
      </c>
      <c r="D734" s="4">
        <v>1</v>
      </c>
      <c r="E734" s="4">
        <v>230</v>
      </c>
      <c r="F734" s="4">
        <f>ROUND(Source!BA714,O734)</f>
        <v>0</v>
      </c>
      <c r="G734" s="4" t="s">
        <v>100</v>
      </c>
      <c r="H734" s="4" t="s">
        <v>101</v>
      </c>
      <c r="I734" s="4"/>
      <c r="J734" s="4"/>
      <c r="K734" s="4">
        <v>230</v>
      </c>
      <c r="L734" s="4">
        <v>19</v>
      </c>
      <c r="M734" s="4">
        <v>3</v>
      </c>
      <c r="N734" s="4" t="s">
        <v>3</v>
      </c>
      <c r="O734" s="4">
        <v>2</v>
      </c>
      <c r="P734" s="4"/>
      <c r="Q734" s="4"/>
      <c r="R734" s="4"/>
      <c r="S734" s="4"/>
      <c r="T734" s="4"/>
      <c r="U734" s="4"/>
      <c r="V734" s="4"/>
      <c r="W734" s="4">
        <v>0</v>
      </c>
      <c r="X734" s="4">
        <v>1</v>
      </c>
      <c r="Y734" s="4">
        <v>0</v>
      </c>
      <c r="Z734" s="4"/>
      <c r="AA734" s="4"/>
      <c r="AB734" s="4"/>
    </row>
    <row r="735" spans="1:28" x14ac:dyDescent="0.2">
      <c r="A735" s="4">
        <v>50</v>
      </c>
      <c r="B735" s="4">
        <v>0</v>
      </c>
      <c r="C735" s="4">
        <v>0</v>
      </c>
      <c r="D735" s="4">
        <v>1</v>
      </c>
      <c r="E735" s="4">
        <v>206</v>
      </c>
      <c r="F735" s="4">
        <f>ROUND(Source!T714,O735)</f>
        <v>0</v>
      </c>
      <c r="G735" s="4" t="s">
        <v>102</v>
      </c>
      <c r="H735" s="4" t="s">
        <v>103</v>
      </c>
      <c r="I735" s="4"/>
      <c r="J735" s="4"/>
      <c r="K735" s="4">
        <v>206</v>
      </c>
      <c r="L735" s="4">
        <v>20</v>
      </c>
      <c r="M735" s="4">
        <v>3</v>
      </c>
      <c r="N735" s="4" t="s">
        <v>3</v>
      </c>
      <c r="O735" s="4">
        <v>2</v>
      </c>
      <c r="P735" s="4"/>
      <c r="Q735" s="4"/>
      <c r="R735" s="4"/>
      <c r="S735" s="4"/>
      <c r="T735" s="4"/>
      <c r="U735" s="4"/>
      <c r="V735" s="4"/>
      <c r="W735" s="4">
        <v>0</v>
      </c>
      <c r="X735" s="4">
        <v>1</v>
      </c>
      <c r="Y735" s="4">
        <v>0</v>
      </c>
      <c r="Z735" s="4"/>
      <c r="AA735" s="4"/>
      <c r="AB735" s="4"/>
    </row>
    <row r="736" spans="1:28" x14ac:dyDescent="0.2">
      <c r="A736" s="4">
        <v>50</v>
      </c>
      <c r="B736" s="4">
        <v>0</v>
      </c>
      <c r="C736" s="4">
        <v>0</v>
      </c>
      <c r="D736" s="4">
        <v>1</v>
      </c>
      <c r="E736" s="4">
        <v>207</v>
      </c>
      <c r="F736" s="4">
        <f>Source!U714</f>
        <v>69.08</v>
      </c>
      <c r="G736" s="4" t="s">
        <v>104</v>
      </c>
      <c r="H736" s="4" t="s">
        <v>105</v>
      </c>
      <c r="I736" s="4"/>
      <c r="J736" s="4"/>
      <c r="K736" s="4">
        <v>207</v>
      </c>
      <c r="L736" s="4">
        <v>21</v>
      </c>
      <c r="M736" s="4">
        <v>3</v>
      </c>
      <c r="N736" s="4" t="s">
        <v>3</v>
      </c>
      <c r="O736" s="4">
        <v>-1</v>
      </c>
      <c r="P736" s="4"/>
      <c r="Q736" s="4"/>
      <c r="R736" s="4"/>
      <c r="S736" s="4"/>
      <c r="T736" s="4"/>
      <c r="U736" s="4"/>
      <c r="V736" s="4"/>
      <c r="W736" s="4">
        <v>69.08</v>
      </c>
      <c r="X736" s="4">
        <v>1</v>
      </c>
      <c r="Y736" s="4">
        <v>69.08</v>
      </c>
      <c r="Z736" s="4"/>
      <c r="AA736" s="4"/>
      <c r="AB736" s="4"/>
    </row>
    <row r="737" spans="1:206" x14ac:dyDescent="0.2">
      <c r="A737" s="4">
        <v>50</v>
      </c>
      <c r="B737" s="4">
        <v>0</v>
      </c>
      <c r="C737" s="4">
        <v>0</v>
      </c>
      <c r="D737" s="4">
        <v>1</v>
      </c>
      <c r="E737" s="4">
        <v>208</v>
      </c>
      <c r="F737" s="4">
        <f>Source!V714</f>
        <v>0</v>
      </c>
      <c r="G737" s="4" t="s">
        <v>106</v>
      </c>
      <c r="H737" s="4" t="s">
        <v>107</v>
      </c>
      <c r="I737" s="4"/>
      <c r="J737" s="4"/>
      <c r="K737" s="4">
        <v>208</v>
      </c>
      <c r="L737" s="4">
        <v>22</v>
      </c>
      <c r="M737" s="4">
        <v>3</v>
      </c>
      <c r="N737" s="4" t="s">
        <v>3</v>
      </c>
      <c r="O737" s="4">
        <v>-1</v>
      </c>
      <c r="P737" s="4"/>
      <c r="Q737" s="4"/>
      <c r="R737" s="4"/>
      <c r="S737" s="4"/>
      <c r="T737" s="4"/>
      <c r="U737" s="4"/>
      <c r="V737" s="4"/>
      <c r="W737" s="4">
        <v>0</v>
      </c>
      <c r="X737" s="4">
        <v>1</v>
      </c>
      <c r="Y737" s="4">
        <v>0</v>
      </c>
      <c r="Z737" s="4"/>
      <c r="AA737" s="4"/>
      <c r="AB737" s="4"/>
    </row>
    <row r="738" spans="1:206" x14ac:dyDescent="0.2">
      <c r="A738" s="4">
        <v>50</v>
      </c>
      <c r="B738" s="4">
        <v>0</v>
      </c>
      <c r="C738" s="4">
        <v>0</v>
      </c>
      <c r="D738" s="4">
        <v>1</v>
      </c>
      <c r="E738" s="4">
        <v>209</v>
      </c>
      <c r="F738" s="4">
        <f>ROUND(Source!W714,O738)</f>
        <v>0</v>
      </c>
      <c r="G738" s="4" t="s">
        <v>108</v>
      </c>
      <c r="H738" s="4" t="s">
        <v>109</v>
      </c>
      <c r="I738" s="4"/>
      <c r="J738" s="4"/>
      <c r="K738" s="4">
        <v>209</v>
      </c>
      <c r="L738" s="4">
        <v>23</v>
      </c>
      <c r="M738" s="4">
        <v>3</v>
      </c>
      <c r="N738" s="4" t="s">
        <v>3</v>
      </c>
      <c r="O738" s="4">
        <v>2</v>
      </c>
      <c r="P738" s="4"/>
      <c r="Q738" s="4"/>
      <c r="R738" s="4"/>
      <c r="S738" s="4"/>
      <c r="T738" s="4"/>
      <c r="U738" s="4"/>
      <c r="V738" s="4"/>
      <c r="W738" s="4">
        <v>0</v>
      </c>
      <c r="X738" s="4">
        <v>1</v>
      </c>
      <c r="Y738" s="4">
        <v>0</v>
      </c>
      <c r="Z738" s="4"/>
      <c r="AA738" s="4"/>
      <c r="AB738" s="4"/>
    </row>
    <row r="739" spans="1:206" x14ac:dyDescent="0.2">
      <c r="A739" s="4">
        <v>50</v>
      </c>
      <c r="B739" s="4">
        <v>0</v>
      </c>
      <c r="C739" s="4">
        <v>0</v>
      </c>
      <c r="D739" s="4">
        <v>1</v>
      </c>
      <c r="E739" s="4">
        <v>233</v>
      </c>
      <c r="F739" s="4">
        <f>ROUND(Source!BD714,O739)</f>
        <v>0</v>
      </c>
      <c r="G739" s="4" t="s">
        <v>110</v>
      </c>
      <c r="H739" s="4" t="s">
        <v>111</v>
      </c>
      <c r="I739" s="4"/>
      <c r="J739" s="4"/>
      <c r="K739" s="4">
        <v>233</v>
      </c>
      <c r="L739" s="4">
        <v>24</v>
      </c>
      <c r="M739" s="4">
        <v>3</v>
      </c>
      <c r="N739" s="4" t="s">
        <v>3</v>
      </c>
      <c r="O739" s="4">
        <v>2</v>
      </c>
      <c r="P739" s="4"/>
      <c r="Q739" s="4"/>
      <c r="R739" s="4"/>
      <c r="S739" s="4"/>
      <c r="T739" s="4"/>
      <c r="U739" s="4"/>
      <c r="V739" s="4"/>
      <c r="W739" s="4">
        <v>0</v>
      </c>
      <c r="X739" s="4">
        <v>1</v>
      </c>
      <c r="Y739" s="4">
        <v>0</v>
      </c>
      <c r="Z739" s="4"/>
      <c r="AA739" s="4"/>
      <c r="AB739" s="4"/>
    </row>
    <row r="740" spans="1:206" x14ac:dyDescent="0.2">
      <c r="A740" s="4">
        <v>50</v>
      </c>
      <c r="B740" s="4">
        <v>0</v>
      </c>
      <c r="C740" s="4">
        <v>0</v>
      </c>
      <c r="D740" s="4">
        <v>1</v>
      </c>
      <c r="E740" s="4">
        <v>210</v>
      </c>
      <c r="F740" s="4">
        <f>ROUND(Source!X714,O740)</f>
        <v>32087.84</v>
      </c>
      <c r="G740" s="4" t="s">
        <v>112</v>
      </c>
      <c r="H740" s="4" t="s">
        <v>113</v>
      </c>
      <c r="I740" s="4"/>
      <c r="J740" s="4"/>
      <c r="K740" s="4">
        <v>210</v>
      </c>
      <c r="L740" s="4">
        <v>25</v>
      </c>
      <c r="M740" s="4">
        <v>3</v>
      </c>
      <c r="N740" s="4" t="s">
        <v>3</v>
      </c>
      <c r="O740" s="4">
        <v>2</v>
      </c>
      <c r="P740" s="4"/>
      <c r="Q740" s="4"/>
      <c r="R740" s="4"/>
      <c r="S740" s="4"/>
      <c r="T740" s="4"/>
      <c r="U740" s="4"/>
      <c r="V740" s="4"/>
      <c r="W740" s="4">
        <v>32087.84</v>
      </c>
      <c r="X740" s="4">
        <v>1</v>
      </c>
      <c r="Y740" s="4">
        <v>32087.84</v>
      </c>
      <c r="Z740" s="4"/>
      <c r="AA740" s="4"/>
      <c r="AB740" s="4"/>
    </row>
    <row r="741" spans="1:206" x14ac:dyDescent="0.2">
      <c r="A741" s="4">
        <v>50</v>
      </c>
      <c r="B741" s="4">
        <v>0</v>
      </c>
      <c r="C741" s="4">
        <v>0</v>
      </c>
      <c r="D741" s="4">
        <v>1</v>
      </c>
      <c r="E741" s="4">
        <v>211</v>
      </c>
      <c r="F741" s="4">
        <f>ROUND(Source!Y714,O741)</f>
        <v>4583.9799999999996</v>
      </c>
      <c r="G741" s="4" t="s">
        <v>114</v>
      </c>
      <c r="H741" s="4" t="s">
        <v>115</v>
      </c>
      <c r="I741" s="4"/>
      <c r="J741" s="4"/>
      <c r="K741" s="4">
        <v>211</v>
      </c>
      <c r="L741" s="4">
        <v>26</v>
      </c>
      <c r="M741" s="4">
        <v>3</v>
      </c>
      <c r="N741" s="4" t="s">
        <v>3</v>
      </c>
      <c r="O741" s="4">
        <v>2</v>
      </c>
      <c r="P741" s="4"/>
      <c r="Q741" s="4"/>
      <c r="R741" s="4"/>
      <c r="S741" s="4"/>
      <c r="T741" s="4"/>
      <c r="U741" s="4"/>
      <c r="V741" s="4"/>
      <c r="W741" s="4">
        <v>4583.9799999999996</v>
      </c>
      <c r="X741" s="4">
        <v>1</v>
      </c>
      <c r="Y741" s="4">
        <v>4583.9799999999996</v>
      </c>
      <c r="Z741" s="4"/>
      <c r="AA741" s="4"/>
      <c r="AB741" s="4"/>
    </row>
    <row r="742" spans="1:206" x14ac:dyDescent="0.2">
      <c r="A742" s="4">
        <v>50</v>
      </c>
      <c r="B742" s="4">
        <v>0</v>
      </c>
      <c r="C742" s="4">
        <v>0</v>
      </c>
      <c r="D742" s="4">
        <v>1</v>
      </c>
      <c r="E742" s="4">
        <v>224</v>
      </c>
      <c r="F742" s="4">
        <f>ROUND(Source!AR714,O742)</f>
        <v>105051.62</v>
      </c>
      <c r="G742" s="4" t="s">
        <v>116</v>
      </c>
      <c r="H742" s="4" t="s">
        <v>117</v>
      </c>
      <c r="I742" s="4"/>
      <c r="J742" s="4"/>
      <c r="K742" s="4">
        <v>224</v>
      </c>
      <c r="L742" s="4">
        <v>27</v>
      </c>
      <c r="M742" s="4">
        <v>3</v>
      </c>
      <c r="N742" s="4" t="s">
        <v>3</v>
      </c>
      <c r="O742" s="4">
        <v>2</v>
      </c>
      <c r="P742" s="4"/>
      <c r="Q742" s="4"/>
      <c r="R742" s="4"/>
      <c r="S742" s="4"/>
      <c r="T742" s="4"/>
      <c r="U742" s="4"/>
      <c r="V742" s="4"/>
      <c r="W742" s="4">
        <v>105051.62</v>
      </c>
      <c r="X742" s="4">
        <v>1</v>
      </c>
      <c r="Y742" s="4">
        <v>105051.62</v>
      </c>
      <c r="Z742" s="4"/>
      <c r="AA742" s="4"/>
      <c r="AB742" s="4"/>
    </row>
    <row r="744" spans="1:206" x14ac:dyDescent="0.2">
      <c r="A744" s="2">
        <v>51</v>
      </c>
      <c r="B744" s="2">
        <f>B681</f>
        <v>1</v>
      </c>
      <c r="C744" s="2">
        <f>A681</f>
        <v>4</v>
      </c>
      <c r="D744" s="2">
        <f>ROW(A681)</f>
        <v>681</v>
      </c>
      <c r="E744" s="2"/>
      <c r="F744" s="2" t="str">
        <f>IF(F681&lt;&gt;"",F681,"")</f>
        <v>Новый раздел</v>
      </c>
      <c r="G744" s="2" t="str">
        <f>IF(G681&lt;&gt;"",G681,"")</f>
        <v>ТСБО</v>
      </c>
      <c r="H744" s="2">
        <v>0</v>
      </c>
      <c r="I744" s="2"/>
      <c r="J744" s="2"/>
      <c r="K744" s="2"/>
      <c r="L744" s="2"/>
      <c r="M744" s="2"/>
      <c r="N744" s="2"/>
      <c r="O744" s="2">
        <f t="shared" ref="O744:T744" si="514">ROUND(O714+AB744,2)</f>
        <v>65377.279999999999</v>
      </c>
      <c r="P744" s="2">
        <f t="shared" si="514"/>
        <v>15195.06</v>
      </c>
      <c r="Q744" s="2">
        <f t="shared" si="514"/>
        <v>4342.46</v>
      </c>
      <c r="R744" s="2">
        <f t="shared" si="514"/>
        <v>2780.1</v>
      </c>
      <c r="S744" s="2">
        <f t="shared" si="514"/>
        <v>45839.76</v>
      </c>
      <c r="T744" s="2">
        <f t="shared" si="514"/>
        <v>0</v>
      </c>
      <c r="U744" s="2">
        <f>U714+AH744</f>
        <v>69.08</v>
      </c>
      <c r="V744" s="2">
        <f>V714+AI744</f>
        <v>0</v>
      </c>
      <c r="W744" s="2">
        <f>ROUND(W714+AJ744,2)</f>
        <v>0</v>
      </c>
      <c r="X744" s="2">
        <f>ROUND(X714+AK744,2)</f>
        <v>32087.84</v>
      </c>
      <c r="Y744" s="2">
        <f>ROUND(Y714+AL744,2)</f>
        <v>4583.9799999999996</v>
      </c>
      <c r="Z744" s="2"/>
      <c r="AA744" s="2"/>
      <c r="AB744" s="2"/>
      <c r="AC744" s="2"/>
      <c r="AD744" s="2"/>
      <c r="AE744" s="2"/>
      <c r="AF744" s="2"/>
      <c r="AG744" s="2"/>
      <c r="AH744" s="2"/>
      <c r="AI744" s="2"/>
      <c r="AJ744" s="2"/>
      <c r="AK744" s="2"/>
      <c r="AL744" s="2"/>
      <c r="AM744" s="2"/>
      <c r="AN744" s="2"/>
      <c r="AO744" s="2">
        <f t="shared" ref="AO744:BD744" si="515">ROUND(AO714+BX744,2)</f>
        <v>0</v>
      </c>
      <c r="AP744" s="2">
        <f t="shared" si="515"/>
        <v>0</v>
      </c>
      <c r="AQ744" s="2">
        <f t="shared" si="515"/>
        <v>0</v>
      </c>
      <c r="AR744" s="2">
        <f t="shared" si="515"/>
        <v>105051.62</v>
      </c>
      <c r="AS744" s="2">
        <f t="shared" si="515"/>
        <v>0</v>
      </c>
      <c r="AT744" s="2">
        <f t="shared" si="515"/>
        <v>0</v>
      </c>
      <c r="AU744" s="2">
        <f t="shared" si="515"/>
        <v>105051.62</v>
      </c>
      <c r="AV744" s="2">
        <f t="shared" si="515"/>
        <v>15195.06</v>
      </c>
      <c r="AW744" s="2">
        <f t="shared" si="515"/>
        <v>15195.06</v>
      </c>
      <c r="AX744" s="2">
        <f t="shared" si="515"/>
        <v>0</v>
      </c>
      <c r="AY744" s="2">
        <f t="shared" si="515"/>
        <v>15195.06</v>
      </c>
      <c r="AZ744" s="2">
        <f t="shared" si="515"/>
        <v>0</v>
      </c>
      <c r="BA744" s="2">
        <f t="shared" si="515"/>
        <v>0</v>
      </c>
      <c r="BB744" s="2">
        <f t="shared" si="515"/>
        <v>0</v>
      </c>
      <c r="BC744" s="2">
        <f t="shared" si="515"/>
        <v>0</v>
      </c>
      <c r="BD744" s="2">
        <f t="shared" si="515"/>
        <v>0</v>
      </c>
      <c r="BE744" s="2"/>
      <c r="BF744" s="2"/>
      <c r="BG744" s="2"/>
      <c r="BH744" s="2"/>
      <c r="BI744" s="2"/>
      <c r="BJ744" s="2"/>
      <c r="BK744" s="2"/>
      <c r="BL744" s="2"/>
      <c r="BM744" s="2"/>
      <c r="BN744" s="2"/>
      <c r="BO744" s="2"/>
      <c r="BP744" s="2"/>
      <c r="BQ744" s="2"/>
      <c r="BR744" s="2"/>
      <c r="BS744" s="2"/>
      <c r="BT744" s="2"/>
      <c r="BU744" s="2"/>
      <c r="BV744" s="2"/>
      <c r="BW744" s="2"/>
      <c r="BX744" s="2"/>
      <c r="BY744" s="2"/>
      <c r="BZ744" s="2"/>
      <c r="CA744" s="2"/>
      <c r="CB744" s="2"/>
      <c r="CC744" s="2"/>
      <c r="CD744" s="2"/>
      <c r="CE744" s="2"/>
      <c r="CF744" s="2"/>
      <c r="CG744" s="2"/>
      <c r="CH744" s="2"/>
      <c r="CI744" s="2"/>
      <c r="CJ744" s="2"/>
      <c r="CK744" s="2"/>
      <c r="CL744" s="2"/>
      <c r="CM744" s="2"/>
      <c r="CN744" s="2"/>
      <c r="CO744" s="2"/>
      <c r="CP744" s="2"/>
      <c r="CQ744" s="2"/>
      <c r="CR744" s="2"/>
      <c r="CS744" s="2"/>
      <c r="CT744" s="2"/>
      <c r="CU744" s="2"/>
      <c r="CV744" s="2"/>
      <c r="CW744" s="2"/>
      <c r="CX744" s="2"/>
      <c r="CY744" s="2"/>
      <c r="CZ744" s="2"/>
      <c r="DA744" s="2"/>
      <c r="DB744" s="2"/>
      <c r="DC744" s="2"/>
      <c r="DD744" s="2"/>
      <c r="DE744" s="2"/>
      <c r="DF744" s="2"/>
      <c r="DG744" s="3"/>
      <c r="DH744" s="3"/>
      <c r="DI744" s="3"/>
      <c r="DJ744" s="3"/>
      <c r="DK744" s="3"/>
      <c r="DL744" s="3"/>
      <c r="DM744" s="3"/>
      <c r="DN744" s="3"/>
      <c r="DO744" s="3"/>
      <c r="DP744" s="3"/>
      <c r="DQ744" s="3"/>
      <c r="DR744" s="3"/>
      <c r="DS744" s="3"/>
      <c r="DT744" s="3"/>
      <c r="DU744" s="3"/>
      <c r="DV744" s="3"/>
      <c r="DW744" s="3"/>
      <c r="DX744" s="3"/>
      <c r="DY744" s="3"/>
      <c r="DZ744" s="3"/>
      <c r="EA744" s="3"/>
      <c r="EB744" s="3"/>
      <c r="EC744" s="3"/>
      <c r="ED744" s="3"/>
      <c r="EE744" s="3"/>
      <c r="EF744" s="3"/>
      <c r="EG744" s="3"/>
      <c r="EH744" s="3"/>
      <c r="EI744" s="3"/>
      <c r="EJ744" s="3"/>
      <c r="EK744" s="3"/>
      <c r="EL744" s="3"/>
      <c r="EM744" s="3"/>
      <c r="EN744" s="3"/>
      <c r="EO744" s="3"/>
      <c r="EP744" s="3"/>
      <c r="EQ744" s="3"/>
      <c r="ER744" s="3"/>
      <c r="ES744" s="3"/>
      <c r="ET744" s="3"/>
      <c r="EU744" s="3"/>
      <c r="EV744" s="3"/>
      <c r="EW744" s="3"/>
      <c r="EX744" s="3"/>
      <c r="EY744" s="3"/>
      <c r="EZ744" s="3"/>
      <c r="FA744" s="3"/>
      <c r="FB744" s="3"/>
      <c r="FC744" s="3"/>
      <c r="FD744" s="3"/>
      <c r="FE744" s="3"/>
      <c r="FF744" s="3"/>
      <c r="FG744" s="3"/>
      <c r="FH744" s="3"/>
      <c r="FI744" s="3"/>
      <c r="FJ744" s="3"/>
      <c r="FK744" s="3"/>
      <c r="FL744" s="3"/>
      <c r="FM744" s="3"/>
      <c r="FN744" s="3"/>
      <c r="FO744" s="3"/>
      <c r="FP744" s="3"/>
      <c r="FQ744" s="3"/>
      <c r="FR744" s="3"/>
      <c r="FS744" s="3"/>
      <c r="FT744" s="3"/>
      <c r="FU744" s="3"/>
      <c r="FV744" s="3"/>
      <c r="FW744" s="3"/>
      <c r="FX744" s="3"/>
      <c r="FY744" s="3"/>
      <c r="FZ744" s="3"/>
      <c r="GA744" s="3"/>
      <c r="GB744" s="3"/>
      <c r="GC744" s="3"/>
      <c r="GD744" s="3"/>
      <c r="GE744" s="3"/>
      <c r="GF744" s="3"/>
      <c r="GG744" s="3"/>
      <c r="GH744" s="3"/>
      <c r="GI744" s="3"/>
      <c r="GJ744" s="3"/>
      <c r="GK744" s="3"/>
      <c r="GL744" s="3"/>
      <c r="GM744" s="3"/>
      <c r="GN744" s="3"/>
      <c r="GO744" s="3"/>
      <c r="GP744" s="3"/>
      <c r="GQ744" s="3"/>
      <c r="GR744" s="3"/>
      <c r="GS744" s="3"/>
      <c r="GT744" s="3"/>
      <c r="GU744" s="3"/>
      <c r="GV744" s="3"/>
      <c r="GW744" s="3"/>
      <c r="GX744" s="3">
        <v>0</v>
      </c>
    </row>
    <row r="746" spans="1:206" x14ac:dyDescent="0.2">
      <c r="A746" s="4">
        <v>50</v>
      </c>
      <c r="B746" s="4">
        <v>0</v>
      </c>
      <c r="C746" s="4">
        <v>0</v>
      </c>
      <c r="D746" s="4">
        <v>1</v>
      </c>
      <c r="E746" s="4">
        <v>201</v>
      </c>
      <c r="F746" s="4">
        <f>ROUND(Source!O744,O746)</f>
        <v>65377.279999999999</v>
      </c>
      <c r="G746" s="4" t="s">
        <v>64</v>
      </c>
      <c r="H746" s="4" t="s">
        <v>65</v>
      </c>
      <c r="I746" s="4"/>
      <c r="J746" s="4"/>
      <c r="K746" s="4">
        <v>201</v>
      </c>
      <c r="L746" s="4">
        <v>1</v>
      </c>
      <c r="M746" s="4">
        <v>3</v>
      </c>
      <c r="N746" s="4" t="s">
        <v>3</v>
      </c>
      <c r="O746" s="4">
        <v>2</v>
      </c>
      <c r="P746" s="4"/>
      <c r="Q746" s="4"/>
      <c r="R746" s="4"/>
      <c r="S746" s="4"/>
      <c r="T746" s="4"/>
      <c r="U746" s="4"/>
      <c r="V746" s="4"/>
      <c r="W746" s="4">
        <v>65377.279999999999</v>
      </c>
      <c r="X746" s="4">
        <v>1</v>
      </c>
      <c r="Y746" s="4">
        <v>65377.279999999999</v>
      </c>
      <c r="Z746" s="4"/>
      <c r="AA746" s="4"/>
      <c r="AB746" s="4"/>
    </row>
    <row r="747" spans="1:206" x14ac:dyDescent="0.2">
      <c r="A747" s="4">
        <v>50</v>
      </c>
      <c r="B747" s="4">
        <v>0</v>
      </c>
      <c r="C747" s="4">
        <v>0</v>
      </c>
      <c r="D747" s="4">
        <v>1</v>
      </c>
      <c r="E747" s="4">
        <v>202</v>
      </c>
      <c r="F747" s="4">
        <f>ROUND(Source!P744,O747)</f>
        <v>15195.06</v>
      </c>
      <c r="G747" s="4" t="s">
        <v>66</v>
      </c>
      <c r="H747" s="4" t="s">
        <v>67</v>
      </c>
      <c r="I747" s="4"/>
      <c r="J747" s="4"/>
      <c r="K747" s="4">
        <v>202</v>
      </c>
      <c r="L747" s="4">
        <v>2</v>
      </c>
      <c r="M747" s="4">
        <v>3</v>
      </c>
      <c r="N747" s="4" t="s">
        <v>3</v>
      </c>
      <c r="O747" s="4">
        <v>2</v>
      </c>
      <c r="P747" s="4"/>
      <c r="Q747" s="4"/>
      <c r="R747" s="4"/>
      <c r="S747" s="4"/>
      <c r="T747" s="4"/>
      <c r="U747" s="4"/>
      <c r="V747" s="4"/>
      <c r="W747" s="4">
        <v>15195.06</v>
      </c>
      <c r="X747" s="4">
        <v>1</v>
      </c>
      <c r="Y747" s="4">
        <v>15195.06</v>
      </c>
      <c r="Z747" s="4"/>
      <c r="AA747" s="4"/>
      <c r="AB747" s="4"/>
    </row>
    <row r="748" spans="1:206" x14ac:dyDescent="0.2">
      <c r="A748" s="4">
        <v>50</v>
      </c>
      <c r="B748" s="4">
        <v>0</v>
      </c>
      <c r="C748" s="4">
        <v>0</v>
      </c>
      <c r="D748" s="4">
        <v>1</v>
      </c>
      <c r="E748" s="4">
        <v>222</v>
      </c>
      <c r="F748" s="4">
        <f>ROUND(Source!AO744,O748)</f>
        <v>0</v>
      </c>
      <c r="G748" s="4" t="s">
        <v>68</v>
      </c>
      <c r="H748" s="4" t="s">
        <v>69</v>
      </c>
      <c r="I748" s="4"/>
      <c r="J748" s="4"/>
      <c r="K748" s="4">
        <v>222</v>
      </c>
      <c r="L748" s="4">
        <v>3</v>
      </c>
      <c r="M748" s="4">
        <v>3</v>
      </c>
      <c r="N748" s="4" t="s">
        <v>3</v>
      </c>
      <c r="O748" s="4">
        <v>2</v>
      </c>
      <c r="P748" s="4"/>
      <c r="Q748" s="4"/>
      <c r="R748" s="4"/>
      <c r="S748" s="4"/>
      <c r="T748" s="4"/>
      <c r="U748" s="4"/>
      <c r="V748" s="4"/>
      <c r="W748" s="4">
        <v>0</v>
      </c>
      <c r="X748" s="4">
        <v>1</v>
      </c>
      <c r="Y748" s="4">
        <v>0</v>
      </c>
      <c r="Z748" s="4"/>
      <c r="AA748" s="4"/>
      <c r="AB748" s="4"/>
    </row>
    <row r="749" spans="1:206" x14ac:dyDescent="0.2">
      <c r="A749" s="4">
        <v>50</v>
      </c>
      <c r="B749" s="4">
        <v>0</v>
      </c>
      <c r="C749" s="4">
        <v>0</v>
      </c>
      <c r="D749" s="4">
        <v>1</v>
      </c>
      <c r="E749" s="4">
        <v>225</v>
      </c>
      <c r="F749" s="4">
        <f>ROUND(Source!AV744,O749)</f>
        <v>15195.06</v>
      </c>
      <c r="G749" s="4" t="s">
        <v>70</v>
      </c>
      <c r="H749" s="4" t="s">
        <v>71</v>
      </c>
      <c r="I749" s="4"/>
      <c r="J749" s="4"/>
      <c r="K749" s="4">
        <v>225</v>
      </c>
      <c r="L749" s="4">
        <v>4</v>
      </c>
      <c r="M749" s="4">
        <v>3</v>
      </c>
      <c r="N749" s="4" t="s">
        <v>3</v>
      </c>
      <c r="O749" s="4">
        <v>2</v>
      </c>
      <c r="P749" s="4"/>
      <c r="Q749" s="4"/>
      <c r="R749" s="4"/>
      <c r="S749" s="4"/>
      <c r="T749" s="4"/>
      <c r="U749" s="4"/>
      <c r="V749" s="4"/>
      <c r="W749" s="4">
        <v>15195.06</v>
      </c>
      <c r="X749" s="4">
        <v>1</v>
      </c>
      <c r="Y749" s="4">
        <v>15195.06</v>
      </c>
      <c r="Z749" s="4"/>
      <c r="AA749" s="4"/>
      <c r="AB749" s="4"/>
    </row>
    <row r="750" spans="1:206" x14ac:dyDescent="0.2">
      <c r="A750" s="4">
        <v>50</v>
      </c>
      <c r="B750" s="4">
        <v>0</v>
      </c>
      <c r="C750" s="4">
        <v>0</v>
      </c>
      <c r="D750" s="4">
        <v>1</v>
      </c>
      <c r="E750" s="4">
        <v>226</v>
      </c>
      <c r="F750" s="4">
        <f>ROUND(Source!AW744,O750)</f>
        <v>15195.06</v>
      </c>
      <c r="G750" s="4" t="s">
        <v>72</v>
      </c>
      <c r="H750" s="4" t="s">
        <v>73</v>
      </c>
      <c r="I750" s="4"/>
      <c r="J750" s="4"/>
      <c r="K750" s="4">
        <v>226</v>
      </c>
      <c r="L750" s="4">
        <v>5</v>
      </c>
      <c r="M750" s="4">
        <v>3</v>
      </c>
      <c r="N750" s="4" t="s">
        <v>3</v>
      </c>
      <c r="O750" s="4">
        <v>2</v>
      </c>
      <c r="P750" s="4"/>
      <c r="Q750" s="4"/>
      <c r="R750" s="4"/>
      <c r="S750" s="4"/>
      <c r="T750" s="4"/>
      <c r="U750" s="4"/>
      <c r="V750" s="4"/>
      <c r="W750" s="4">
        <v>15195.06</v>
      </c>
      <c r="X750" s="4">
        <v>1</v>
      </c>
      <c r="Y750" s="4">
        <v>15195.06</v>
      </c>
      <c r="Z750" s="4"/>
      <c r="AA750" s="4"/>
      <c r="AB750" s="4"/>
    </row>
    <row r="751" spans="1:206" x14ac:dyDescent="0.2">
      <c r="A751" s="4">
        <v>50</v>
      </c>
      <c r="B751" s="4">
        <v>0</v>
      </c>
      <c r="C751" s="4">
        <v>0</v>
      </c>
      <c r="D751" s="4">
        <v>1</v>
      </c>
      <c r="E751" s="4">
        <v>227</v>
      </c>
      <c r="F751" s="4">
        <f>ROUND(Source!AX744,O751)</f>
        <v>0</v>
      </c>
      <c r="G751" s="4" t="s">
        <v>74</v>
      </c>
      <c r="H751" s="4" t="s">
        <v>75</v>
      </c>
      <c r="I751" s="4"/>
      <c r="J751" s="4"/>
      <c r="K751" s="4">
        <v>227</v>
      </c>
      <c r="L751" s="4">
        <v>6</v>
      </c>
      <c r="M751" s="4">
        <v>3</v>
      </c>
      <c r="N751" s="4" t="s">
        <v>3</v>
      </c>
      <c r="O751" s="4">
        <v>2</v>
      </c>
      <c r="P751" s="4"/>
      <c r="Q751" s="4"/>
      <c r="R751" s="4"/>
      <c r="S751" s="4"/>
      <c r="T751" s="4"/>
      <c r="U751" s="4"/>
      <c r="V751" s="4"/>
      <c r="W751" s="4">
        <v>0</v>
      </c>
      <c r="X751" s="4">
        <v>1</v>
      </c>
      <c r="Y751" s="4">
        <v>0</v>
      </c>
      <c r="Z751" s="4"/>
      <c r="AA751" s="4"/>
      <c r="AB751" s="4"/>
    </row>
    <row r="752" spans="1:206" x14ac:dyDescent="0.2">
      <c r="A752" s="4">
        <v>50</v>
      </c>
      <c r="B752" s="4">
        <v>0</v>
      </c>
      <c r="C752" s="4">
        <v>0</v>
      </c>
      <c r="D752" s="4">
        <v>1</v>
      </c>
      <c r="E752" s="4">
        <v>228</v>
      </c>
      <c r="F752" s="4">
        <f>ROUND(Source!AY744,O752)</f>
        <v>15195.06</v>
      </c>
      <c r="G752" s="4" t="s">
        <v>76</v>
      </c>
      <c r="H752" s="4" t="s">
        <v>77</v>
      </c>
      <c r="I752" s="4"/>
      <c r="J752" s="4"/>
      <c r="K752" s="4">
        <v>228</v>
      </c>
      <c r="L752" s="4">
        <v>7</v>
      </c>
      <c r="M752" s="4">
        <v>3</v>
      </c>
      <c r="N752" s="4" t="s">
        <v>3</v>
      </c>
      <c r="O752" s="4">
        <v>2</v>
      </c>
      <c r="P752" s="4"/>
      <c r="Q752" s="4"/>
      <c r="R752" s="4"/>
      <c r="S752" s="4"/>
      <c r="T752" s="4"/>
      <c r="U752" s="4"/>
      <c r="V752" s="4"/>
      <c r="W752" s="4">
        <v>15195.06</v>
      </c>
      <c r="X752" s="4">
        <v>1</v>
      </c>
      <c r="Y752" s="4">
        <v>15195.06</v>
      </c>
      <c r="Z752" s="4"/>
      <c r="AA752" s="4"/>
      <c r="AB752" s="4"/>
    </row>
    <row r="753" spans="1:28" x14ac:dyDescent="0.2">
      <c r="A753" s="4">
        <v>50</v>
      </c>
      <c r="B753" s="4">
        <v>0</v>
      </c>
      <c r="C753" s="4">
        <v>0</v>
      </c>
      <c r="D753" s="4">
        <v>1</v>
      </c>
      <c r="E753" s="4">
        <v>216</v>
      </c>
      <c r="F753" s="4">
        <f>ROUND(Source!AP744,O753)</f>
        <v>0</v>
      </c>
      <c r="G753" s="4" t="s">
        <v>78</v>
      </c>
      <c r="H753" s="4" t="s">
        <v>79</v>
      </c>
      <c r="I753" s="4"/>
      <c r="J753" s="4"/>
      <c r="K753" s="4">
        <v>216</v>
      </c>
      <c r="L753" s="4">
        <v>8</v>
      </c>
      <c r="M753" s="4">
        <v>3</v>
      </c>
      <c r="N753" s="4" t="s">
        <v>3</v>
      </c>
      <c r="O753" s="4">
        <v>2</v>
      </c>
      <c r="P753" s="4"/>
      <c r="Q753" s="4"/>
      <c r="R753" s="4"/>
      <c r="S753" s="4"/>
      <c r="T753" s="4"/>
      <c r="U753" s="4"/>
      <c r="V753" s="4"/>
      <c r="W753" s="4">
        <v>0</v>
      </c>
      <c r="X753" s="4">
        <v>1</v>
      </c>
      <c r="Y753" s="4">
        <v>0</v>
      </c>
      <c r="Z753" s="4"/>
      <c r="AA753" s="4"/>
      <c r="AB753" s="4"/>
    </row>
    <row r="754" spans="1:28" x14ac:dyDescent="0.2">
      <c r="A754" s="4">
        <v>50</v>
      </c>
      <c r="B754" s="4">
        <v>0</v>
      </c>
      <c r="C754" s="4">
        <v>0</v>
      </c>
      <c r="D754" s="4">
        <v>1</v>
      </c>
      <c r="E754" s="4">
        <v>223</v>
      </c>
      <c r="F754" s="4">
        <f>ROUND(Source!AQ744,O754)</f>
        <v>0</v>
      </c>
      <c r="G754" s="4" t="s">
        <v>80</v>
      </c>
      <c r="H754" s="4" t="s">
        <v>81</v>
      </c>
      <c r="I754" s="4"/>
      <c r="J754" s="4"/>
      <c r="K754" s="4">
        <v>223</v>
      </c>
      <c r="L754" s="4">
        <v>9</v>
      </c>
      <c r="M754" s="4">
        <v>3</v>
      </c>
      <c r="N754" s="4" t="s">
        <v>3</v>
      </c>
      <c r="O754" s="4">
        <v>2</v>
      </c>
      <c r="P754" s="4"/>
      <c r="Q754" s="4"/>
      <c r="R754" s="4"/>
      <c r="S754" s="4"/>
      <c r="T754" s="4"/>
      <c r="U754" s="4"/>
      <c r="V754" s="4"/>
      <c r="W754" s="4">
        <v>0</v>
      </c>
      <c r="X754" s="4">
        <v>1</v>
      </c>
      <c r="Y754" s="4">
        <v>0</v>
      </c>
      <c r="Z754" s="4"/>
      <c r="AA754" s="4"/>
      <c r="AB754" s="4"/>
    </row>
    <row r="755" spans="1:28" x14ac:dyDescent="0.2">
      <c r="A755" s="4">
        <v>50</v>
      </c>
      <c r="B755" s="4">
        <v>0</v>
      </c>
      <c r="C755" s="4">
        <v>0</v>
      </c>
      <c r="D755" s="4">
        <v>1</v>
      </c>
      <c r="E755" s="4">
        <v>229</v>
      </c>
      <c r="F755" s="4">
        <f>ROUND(Source!AZ744,O755)</f>
        <v>0</v>
      </c>
      <c r="G755" s="4" t="s">
        <v>82</v>
      </c>
      <c r="H755" s="4" t="s">
        <v>83</v>
      </c>
      <c r="I755" s="4"/>
      <c r="J755" s="4"/>
      <c r="K755" s="4">
        <v>229</v>
      </c>
      <c r="L755" s="4">
        <v>10</v>
      </c>
      <c r="M755" s="4">
        <v>3</v>
      </c>
      <c r="N755" s="4" t="s">
        <v>3</v>
      </c>
      <c r="O755" s="4">
        <v>2</v>
      </c>
      <c r="P755" s="4"/>
      <c r="Q755" s="4"/>
      <c r="R755" s="4"/>
      <c r="S755" s="4"/>
      <c r="T755" s="4"/>
      <c r="U755" s="4"/>
      <c r="V755" s="4"/>
      <c r="W755" s="4">
        <v>0</v>
      </c>
      <c r="X755" s="4">
        <v>1</v>
      </c>
      <c r="Y755" s="4">
        <v>0</v>
      </c>
      <c r="Z755" s="4"/>
      <c r="AA755" s="4"/>
      <c r="AB755" s="4"/>
    </row>
    <row r="756" spans="1:28" x14ac:dyDescent="0.2">
      <c r="A756" s="4">
        <v>50</v>
      </c>
      <c r="B756" s="4">
        <v>0</v>
      </c>
      <c r="C756" s="4">
        <v>0</v>
      </c>
      <c r="D756" s="4">
        <v>1</v>
      </c>
      <c r="E756" s="4">
        <v>203</v>
      </c>
      <c r="F756" s="4">
        <f>ROUND(Source!Q744,O756)</f>
        <v>4342.46</v>
      </c>
      <c r="G756" s="4" t="s">
        <v>84</v>
      </c>
      <c r="H756" s="4" t="s">
        <v>85</v>
      </c>
      <c r="I756" s="4"/>
      <c r="J756" s="4"/>
      <c r="K756" s="4">
        <v>203</v>
      </c>
      <c r="L756" s="4">
        <v>11</v>
      </c>
      <c r="M756" s="4">
        <v>3</v>
      </c>
      <c r="N756" s="4" t="s">
        <v>3</v>
      </c>
      <c r="O756" s="4">
        <v>2</v>
      </c>
      <c r="P756" s="4"/>
      <c r="Q756" s="4"/>
      <c r="R756" s="4"/>
      <c r="S756" s="4"/>
      <c r="T756" s="4"/>
      <c r="U756" s="4"/>
      <c r="V756" s="4"/>
      <c r="W756" s="4">
        <v>4342.46</v>
      </c>
      <c r="X756" s="4">
        <v>1</v>
      </c>
      <c r="Y756" s="4">
        <v>4342.46</v>
      </c>
      <c r="Z756" s="4"/>
      <c r="AA756" s="4"/>
      <c r="AB756" s="4"/>
    </row>
    <row r="757" spans="1:28" x14ac:dyDescent="0.2">
      <c r="A757" s="4">
        <v>50</v>
      </c>
      <c r="B757" s="4">
        <v>0</v>
      </c>
      <c r="C757" s="4">
        <v>0</v>
      </c>
      <c r="D757" s="4">
        <v>1</v>
      </c>
      <c r="E757" s="4">
        <v>231</v>
      </c>
      <c r="F757" s="4">
        <f>ROUND(Source!BB744,O757)</f>
        <v>0</v>
      </c>
      <c r="G757" s="4" t="s">
        <v>86</v>
      </c>
      <c r="H757" s="4" t="s">
        <v>87</v>
      </c>
      <c r="I757" s="4"/>
      <c r="J757" s="4"/>
      <c r="K757" s="4">
        <v>231</v>
      </c>
      <c r="L757" s="4">
        <v>12</v>
      </c>
      <c r="M757" s="4">
        <v>3</v>
      </c>
      <c r="N757" s="4" t="s">
        <v>3</v>
      </c>
      <c r="O757" s="4">
        <v>2</v>
      </c>
      <c r="P757" s="4"/>
      <c r="Q757" s="4"/>
      <c r="R757" s="4"/>
      <c r="S757" s="4"/>
      <c r="T757" s="4"/>
      <c r="U757" s="4"/>
      <c r="V757" s="4"/>
      <c r="W757" s="4">
        <v>0</v>
      </c>
      <c r="X757" s="4">
        <v>1</v>
      </c>
      <c r="Y757" s="4">
        <v>0</v>
      </c>
      <c r="Z757" s="4"/>
      <c r="AA757" s="4"/>
      <c r="AB757" s="4"/>
    </row>
    <row r="758" spans="1:28" x14ac:dyDescent="0.2">
      <c r="A758" s="4">
        <v>50</v>
      </c>
      <c r="B758" s="4">
        <v>0</v>
      </c>
      <c r="C758" s="4">
        <v>0</v>
      </c>
      <c r="D758" s="4">
        <v>1</v>
      </c>
      <c r="E758" s="4">
        <v>204</v>
      </c>
      <c r="F758" s="4">
        <f>ROUND(Source!R744,O758)</f>
        <v>2780.1</v>
      </c>
      <c r="G758" s="4" t="s">
        <v>88</v>
      </c>
      <c r="H758" s="4" t="s">
        <v>89</v>
      </c>
      <c r="I758" s="4"/>
      <c r="J758" s="4"/>
      <c r="K758" s="4">
        <v>204</v>
      </c>
      <c r="L758" s="4">
        <v>13</v>
      </c>
      <c r="M758" s="4">
        <v>3</v>
      </c>
      <c r="N758" s="4" t="s">
        <v>3</v>
      </c>
      <c r="O758" s="4">
        <v>2</v>
      </c>
      <c r="P758" s="4"/>
      <c r="Q758" s="4"/>
      <c r="R758" s="4"/>
      <c r="S758" s="4"/>
      <c r="T758" s="4"/>
      <c r="U758" s="4"/>
      <c r="V758" s="4"/>
      <c r="W758" s="4">
        <v>2780.1</v>
      </c>
      <c r="X758" s="4">
        <v>1</v>
      </c>
      <c r="Y758" s="4">
        <v>2780.1</v>
      </c>
      <c r="Z758" s="4"/>
      <c r="AA758" s="4"/>
      <c r="AB758" s="4"/>
    </row>
    <row r="759" spans="1:28" x14ac:dyDescent="0.2">
      <c r="A759" s="4">
        <v>50</v>
      </c>
      <c r="B759" s="4">
        <v>0</v>
      </c>
      <c r="C759" s="4">
        <v>0</v>
      </c>
      <c r="D759" s="4">
        <v>1</v>
      </c>
      <c r="E759" s="4">
        <v>205</v>
      </c>
      <c r="F759" s="4">
        <f>ROUND(Source!S744,O759)</f>
        <v>45839.76</v>
      </c>
      <c r="G759" s="4" t="s">
        <v>90</v>
      </c>
      <c r="H759" s="4" t="s">
        <v>91</v>
      </c>
      <c r="I759" s="4"/>
      <c r="J759" s="4"/>
      <c r="K759" s="4">
        <v>205</v>
      </c>
      <c r="L759" s="4">
        <v>14</v>
      </c>
      <c r="M759" s="4">
        <v>3</v>
      </c>
      <c r="N759" s="4" t="s">
        <v>3</v>
      </c>
      <c r="O759" s="4">
        <v>2</v>
      </c>
      <c r="P759" s="4"/>
      <c r="Q759" s="4"/>
      <c r="R759" s="4"/>
      <c r="S759" s="4"/>
      <c r="T759" s="4"/>
      <c r="U759" s="4"/>
      <c r="V759" s="4"/>
      <c r="W759" s="4">
        <v>45839.76</v>
      </c>
      <c r="X759" s="4">
        <v>1</v>
      </c>
      <c r="Y759" s="4">
        <v>45839.76</v>
      </c>
      <c r="Z759" s="4"/>
      <c r="AA759" s="4"/>
      <c r="AB759" s="4"/>
    </row>
    <row r="760" spans="1:28" x14ac:dyDescent="0.2">
      <c r="A760" s="4">
        <v>50</v>
      </c>
      <c r="B760" s="4">
        <v>0</v>
      </c>
      <c r="C760" s="4">
        <v>0</v>
      </c>
      <c r="D760" s="4">
        <v>1</v>
      </c>
      <c r="E760" s="4">
        <v>232</v>
      </c>
      <c r="F760" s="4">
        <f>ROUND(Source!BC744,O760)</f>
        <v>0</v>
      </c>
      <c r="G760" s="4" t="s">
        <v>92</v>
      </c>
      <c r="H760" s="4" t="s">
        <v>93</v>
      </c>
      <c r="I760" s="4"/>
      <c r="J760" s="4"/>
      <c r="K760" s="4">
        <v>232</v>
      </c>
      <c r="L760" s="4">
        <v>15</v>
      </c>
      <c r="M760" s="4">
        <v>3</v>
      </c>
      <c r="N760" s="4" t="s">
        <v>3</v>
      </c>
      <c r="O760" s="4">
        <v>2</v>
      </c>
      <c r="P760" s="4"/>
      <c r="Q760" s="4"/>
      <c r="R760" s="4"/>
      <c r="S760" s="4"/>
      <c r="T760" s="4"/>
      <c r="U760" s="4"/>
      <c r="V760" s="4"/>
      <c r="W760" s="4">
        <v>0</v>
      </c>
      <c r="X760" s="4">
        <v>1</v>
      </c>
      <c r="Y760" s="4">
        <v>0</v>
      </c>
      <c r="Z760" s="4"/>
      <c r="AA760" s="4"/>
      <c r="AB760" s="4"/>
    </row>
    <row r="761" spans="1:28" x14ac:dyDescent="0.2">
      <c r="A761" s="4">
        <v>50</v>
      </c>
      <c r="B761" s="4">
        <v>0</v>
      </c>
      <c r="C761" s="4">
        <v>0</v>
      </c>
      <c r="D761" s="4">
        <v>1</v>
      </c>
      <c r="E761" s="4">
        <v>214</v>
      </c>
      <c r="F761" s="4">
        <f>ROUND(Source!AS744,O761)</f>
        <v>0</v>
      </c>
      <c r="G761" s="4" t="s">
        <v>94</v>
      </c>
      <c r="H761" s="4" t="s">
        <v>95</v>
      </c>
      <c r="I761" s="4"/>
      <c r="J761" s="4"/>
      <c r="K761" s="4">
        <v>214</v>
      </c>
      <c r="L761" s="4">
        <v>16</v>
      </c>
      <c r="M761" s="4">
        <v>3</v>
      </c>
      <c r="N761" s="4" t="s">
        <v>3</v>
      </c>
      <c r="O761" s="4">
        <v>2</v>
      </c>
      <c r="P761" s="4"/>
      <c r="Q761" s="4"/>
      <c r="R761" s="4"/>
      <c r="S761" s="4"/>
      <c r="T761" s="4"/>
      <c r="U761" s="4"/>
      <c r="V761" s="4"/>
      <c r="W761" s="4">
        <v>0</v>
      </c>
      <c r="X761" s="4">
        <v>1</v>
      </c>
      <c r="Y761" s="4">
        <v>0</v>
      </c>
      <c r="Z761" s="4"/>
      <c r="AA761" s="4"/>
      <c r="AB761" s="4"/>
    </row>
    <row r="762" spans="1:28" x14ac:dyDescent="0.2">
      <c r="A762" s="4">
        <v>50</v>
      </c>
      <c r="B762" s="4">
        <v>0</v>
      </c>
      <c r="C762" s="4">
        <v>0</v>
      </c>
      <c r="D762" s="4">
        <v>1</v>
      </c>
      <c r="E762" s="4">
        <v>215</v>
      </c>
      <c r="F762" s="4">
        <f>ROUND(Source!AT744,O762)</f>
        <v>0</v>
      </c>
      <c r="G762" s="4" t="s">
        <v>96</v>
      </c>
      <c r="H762" s="4" t="s">
        <v>97</v>
      </c>
      <c r="I762" s="4"/>
      <c r="J762" s="4"/>
      <c r="K762" s="4">
        <v>215</v>
      </c>
      <c r="L762" s="4">
        <v>17</v>
      </c>
      <c r="M762" s="4">
        <v>3</v>
      </c>
      <c r="N762" s="4" t="s">
        <v>3</v>
      </c>
      <c r="O762" s="4">
        <v>2</v>
      </c>
      <c r="P762" s="4"/>
      <c r="Q762" s="4"/>
      <c r="R762" s="4"/>
      <c r="S762" s="4"/>
      <c r="T762" s="4"/>
      <c r="U762" s="4"/>
      <c r="V762" s="4"/>
      <c r="W762" s="4">
        <v>0</v>
      </c>
      <c r="X762" s="4">
        <v>1</v>
      </c>
      <c r="Y762" s="4">
        <v>0</v>
      </c>
      <c r="Z762" s="4"/>
      <c r="AA762" s="4"/>
      <c r="AB762" s="4"/>
    </row>
    <row r="763" spans="1:28" x14ac:dyDescent="0.2">
      <c r="A763" s="4">
        <v>50</v>
      </c>
      <c r="B763" s="4">
        <v>0</v>
      </c>
      <c r="C763" s="4">
        <v>0</v>
      </c>
      <c r="D763" s="4">
        <v>1</v>
      </c>
      <c r="E763" s="4">
        <v>217</v>
      </c>
      <c r="F763" s="4">
        <f>ROUND(Source!AU744,O763)</f>
        <v>105051.62</v>
      </c>
      <c r="G763" s="4" t="s">
        <v>98</v>
      </c>
      <c r="H763" s="4" t="s">
        <v>99</v>
      </c>
      <c r="I763" s="4"/>
      <c r="J763" s="4"/>
      <c r="K763" s="4">
        <v>217</v>
      </c>
      <c r="L763" s="4">
        <v>18</v>
      </c>
      <c r="M763" s="4">
        <v>3</v>
      </c>
      <c r="N763" s="4" t="s">
        <v>3</v>
      </c>
      <c r="O763" s="4">
        <v>2</v>
      </c>
      <c r="P763" s="4"/>
      <c r="Q763" s="4"/>
      <c r="R763" s="4"/>
      <c r="S763" s="4"/>
      <c r="T763" s="4"/>
      <c r="U763" s="4"/>
      <c r="V763" s="4"/>
      <c r="W763" s="4">
        <v>105051.62</v>
      </c>
      <c r="X763" s="4">
        <v>1</v>
      </c>
      <c r="Y763" s="4">
        <v>105051.62</v>
      </c>
      <c r="Z763" s="4"/>
      <c r="AA763" s="4"/>
      <c r="AB763" s="4"/>
    </row>
    <row r="764" spans="1:28" x14ac:dyDescent="0.2">
      <c r="A764" s="4">
        <v>50</v>
      </c>
      <c r="B764" s="4">
        <v>0</v>
      </c>
      <c r="C764" s="4">
        <v>0</v>
      </c>
      <c r="D764" s="4">
        <v>1</v>
      </c>
      <c r="E764" s="4">
        <v>230</v>
      </c>
      <c r="F764" s="4">
        <f>ROUND(Source!BA744,O764)</f>
        <v>0</v>
      </c>
      <c r="G764" s="4" t="s">
        <v>100</v>
      </c>
      <c r="H764" s="4" t="s">
        <v>101</v>
      </c>
      <c r="I764" s="4"/>
      <c r="J764" s="4"/>
      <c r="K764" s="4">
        <v>230</v>
      </c>
      <c r="L764" s="4">
        <v>19</v>
      </c>
      <c r="M764" s="4">
        <v>3</v>
      </c>
      <c r="N764" s="4" t="s">
        <v>3</v>
      </c>
      <c r="O764" s="4">
        <v>2</v>
      </c>
      <c r="P764" s="4"/>
      <c r="Q764" s="4"/>
      <c r="R764" s="4"/>
      <c r="S764" s="4"/>
      <c r="T764" s="4"/>
      <c r="U764" s="4"/>
      <c r="V764" s="4"/>
      <c r="W764" s="4">
        <v>0</v>
      </c>
      <c r="X764" s="4">
        <v>1</v>
      </c>
      <c r="Y764" s="4">
        <v>0</v>
      </c>
      <c r="Z764" s="4"/>
      <c r="AA764" s="4"/>
      <c r="AB764" s="4"/>
    </row>
    <row r="765" spans="1:28" x14ac:dyDescent="0.2">
      <c r="A765" s="4">
        <v>50</v>
      </c>
      <c r="B765" s="4">
        <v>0</v>
      </c>
      <c r="C765" s="4">
        <v>0</v>
      </c>
      <c r="D765" s="4">
        <v>1</v>
      </c>
      <c r="E765" s="4">
        <v>206</v>
      </c>
      <c r="F765" s="4">
        <f>ROUND(Source!T744,O765)</f>
        <v>0</v>
      </c>
      <c r="G765" s="4" t="s">
        <v>102</v>
      </c>
      <c r="H765" s="4" t="s">
        <v>103</v>
      </c>
      <c r="I765" s="4"/>
      <c r="J765" s="4"/>
      <c r="K765" s="4">
        <v>206</v>
      </c>
      <c r="L765" s="4">
        <v>20</v>
      </c>
      <c r="M765" s="4">
        <v>3</v>
      </c>
      <c r="N765" s="4" t="s">
        <v>3</v>
      </c>
      <c r="O765" s="4">
        <v>2</v>
      </c>
      <c r="P765" s="4"/>
      <c r="Q765" s="4"/>
      <c r="R765" s="4"/>
      <c r="S765" s="4"/>
      <c r="T765" s="4"/>
      <c r="U765" s="4"/>
      <c r="V765" s="4"/>
      <c r="W765" s="4">
        <v>0</v>
      </c>
      <c r="X765" s="4">
        <v>1</v>
      </c>
      <c r="Y765" s="4">
        <v>0</v>
      </c>
      <c r="Z765" s="4"/>
      <c r="AA765" s="4"/>
      <c r="AB765" s="4"/>
    </row>
    <row r="766" spans="1:28" x14ac:dyDescent="0.2">
      <c r="A766" s="4">
        <v>50</v>
      </c>
      <c r="B766" s="4">
        <v>0</v>
      </c>
      <c r="C766" s="4">
        <v>0</v>
      </c>
      <c r="D766" s="4">
        <v>1</v>
      </c>
      <c r="E766" s="4">
        <v>207</v>
      </c>
      <c r="F766" s="4">
        <f>Source!U744</f>
        <v>69.08</v>
      </c>
      <c r="G766" s="4" t="s">
        <v>104</v>
      </c>
      <c r="H766" s="4" t="s">
        <v>105</v>
      </c>
      <c r="I766" s="4"/>
      <c r="J766" s="4"/>
      <c r="K766" s="4">
        <v>207</v>
      </c>
      <c r="L766" s="4">
        <v>21</v>
      </c>
      <c r="M766" s="4">
        <v>3</v>
      </c>
      <c r="N766" s="4" t="s">
        <v>3</v>
      </c>
      <c r="O766" s="4">
        <v>-1</v>
      </c>
      <c r="P766" s="4"/>
      <c r="Q766" s="4"/>
      <c r="R766" s="4"/>
      <c r="S766" s="4"/>
      <c r="T766" s="4"/>
      <c r="U766" s="4"/>
      <c r="V766" s="4"/>
      <c r="W766" s="4">
        <v>69.08</v>
      </c>
      <c r="X766" s="4">
        <v>1</v>
      </c>
      <c r="Y766" s="4">
        <v>69.08</v>
      </c>
      <c r="Z766" s="4"/>
      <c r="AA766" s="4"/>
      <c r="AB766" s="4"/>
    </row>
    <row r="767" spans="1:28" x14ac:dyDescent="0.2">
      <c r="A767" s="4">
        <v>50</v>
      </c>
      <c r="B767" s="4">
        <v>0</v>
      </c>
      <c r="C767" s="4">
        <v>0</v>
      </c>
      <c r="D767" s="4">
        <v>1</v>
      </c>
      <c r="E767" s="4">
        <v>208</v>
      </c>
      <c r="F767" s="4">
        <f>Source!V744</f>
        <v>0</v>
      </c>
      <c r="G767" s="4" t="s">
        <v>106</v>
      </c>
      <c r="H767" s="4" t="s">
        <v>107</v>
      </c>
      <c r="I767" s="4"/>
      <c r="J767" s="4"/>
      <c r="K767" s="4">
        <v>208</v>
      </c>
      <c r="L767" s="4">
        <v>22</v>
      </c>
      <c r="M767" s="4">
        <v>3</v>
      </c>
      <c r="N767" s="4" t="s">
        <v>3</v>
      </c>
      <c r="O767" s="4">
        <v>-1</v>
      </c>
      <c r="P767" s="4"/>
      <c r="Q767" s="4"/>
      <c r="R767" s="4"/>
      <c r="S767" s="4"/>
      <c r="T767" s="4"/>
      <c r="U767" s="4"/>
      <c r="V767" s="4"/>
      <c r="W767" s="4">
        <v>0</v>
      </c>
      <c r="X767" s="4">
        <v>1</v>
      </c>
      <c r="Y767" s="4">
        <v>0</v>
      </c>
      <c r="Z767" s="4"/>
      <c r="AA767" s="4"/>
      <c r="AB767" s="4"/>
    </row>
    <row r="768" spans="1:28" x14ac:dyDescent="0.2">
      <c r="A768" s="4">
        <v>50</v>
      </c>
      <c r="B768" s="4">
        <v>0</v>
      </c>
      <c r="C768" s="4">
        <v>0</v>
      </c>
      <c r="D768" s="4">
        <v>1</v>
      </c>
      <c r="E768" s="4">
        <v>209</v>
      </c>
      <c r="F768" s="4">
        <f>ROUND(Source!W744,O768)</f>
        <v>0</v>
      </c>
      <c r="G768" s="4" t="s">
        <v>108</v>
      </c>
      <c r="H768" s="4" t="s">
        <v>109</v>
      </c>
      <c r="I768" s="4"/>
      <c r="J768" s="4"/>
      <c r="K768" s="4">
        <v>209</v>
      </c>
      <c r="L768" s="4">
        <v>23</v>
      </c>
      <c r="M768" s="4">
        <v>3</v>
      </c>
      <c r="N768" s="4" t="s">
        <v>3</v>
      </c>
      <c r="O768" s="4">
        <v>2</v>
      </c>
      <c r="P768" s="4"/>
      <c r="Q768" s="4"/>
      <c r="R768" s="4"/>
      <c r="S768" s="4"/>
      <c r="T768" s="4"/>
      <c r="U768" s="4"/>
      <c r="V768" s="4"/>
      <c r="W768" s="4">
        <v>0</v>
      </c>
      <c r="X768" s="4">
        <v>1</v>
      </c>
      <c r="Y768" s="4">
        <v>0</v>
      </c>
      <c r="Z768" s="4"/>
      <c r="AA768" s="4"/>
      <c r="AB768" s="4"/>
    </row>
    <row r="769" spans="1:206" x14ac:dyDescent="0.2">
      <c r="A769" s="4">
        <v>50</v>
      </c>
      <c r="B769" s="4">
        <v>0</v>
      </c>
      <c r="C769" s="4">
        <v>0</v>
      </c>
      <c r="D769" s="4">
        <v>1</v>
      </c>
      <c r="E769" s="4">
        <v>233</v>
      </c>
      <c r="F769" s="4">
        <f>ROUND(Source!BD744,O769)</f>
        <v>0</v>
      </c>
      <c r="G769" s="4" t="s">
        <v>110</v>
      </c>
      <c r="H769" s="4" t="s">
        <v>111</v>
      </c>
      <c r="I769" s="4"/>
      <c r="J769" s="4"/>
      <c r="K769" s="4">
        <v>233</v>
      </c>
      <c r="L769" s="4">
        <v>24</v>
      </c>
      <c r="M769" s="4">
        <v>3</v>
      </c>
      <c r="N769" s="4" t="s">
        <v>3</v>
      </c>
      <c r="O769" s="4">
        <v>2</v>
      </c>
      <c r="P769" s="4"/>
      <c r="Q769" s="4"/>
      <c r="R769" s="4"/>
      <c r="S769" s="4"/>
      <c r="T769" s="4"/>
      <c r="U769" s="4"/>
      <c r="V769" s="4"/>
      <c r="W769" s="4">
        <v>0</v>
      </c>
      <c r="X769" s="4">
        <v>1</v>
      </c>
      <c r="Y769" s="4">
        <v>0</v>
      </c>
      <c r="Z769" s="4"/>
      <c r="AA769" s="4"/>
      <c r="AB769" s="4"/>
    </row>
    <row r="770" spans="1:206" x14ac:dyDescent="0.2">
      <c r="A770" s="4">
        <v>50</v>
      </c>
      <c r="B770" s="4">
        <v>0</v>
      </c>
      <c r="C770" s="4">
        <v>0</v>
      </c>
      <c r="D770" s="4">
        <v>1</v>
      </c>
      <c r="E770" s="4">
        <v>210</v>
      </c>
      <c r="F770" s="4">
        <f>ROUND(Source!X744,O770)</f>
        <v>32087.84</v>
      </c>
      <c r="G770" s="4" t="s">
        <v>112</v>
      </c>
      <c r="H770" s="4" t="s">
        <v>113</v>
      </c>
      <c r="I770" s="4"/>
      <c r="J770" s="4"/>
      <c r="K770" s="4">
        <v>210</v>
      </c>
      <c r="L770" s="4">
        <v>25</v>
      </c>
      <c r="M770" s="4">
        <v>3</v>
      </c>
      <c r="N770" s="4" t="s">
        <v>3</v>
      </c>
      <c r="O770" s="4">
        <v>2</v>
      </c>
      <c r="P770" s="4"/>
      <c r="Q770" s="4"/>
      <c r="R770" s="4"/>
      <c r="S770" s="4"/>
      <c r="T770" s="4"/>
      <c r="U770" s="4"/>
      <c r="V770" s="4"/>
      <c r="W770" s="4">
        <v>32087.84</v>
      </c>
      <c r="X770" s="4">
        <v>1</v>
      </c>
      <c r="Y770" s="4">
        <v>32087.84</v>
      </c>
      <c r="Z770" s="4"/>
      <c r="AA770" s="4"/>
      <c r="AB770" s="4"/>
    </row>
    <row r="771" spans="1:206" x14ac:dyDescent="0.2">
      <c r="A771" s="4">
        <v>50</v>
      </c>
      <c r="B771" s="4">
        <v>0</v>
      </c>
      <c r="C771" s="4">
        <v>0</v>
      </c>
      <c r="D771" s="4">
        <v>1</v>
      </c>
      <c r="E771" s="4">
        <v>211</v>
      </c>
      <c r="F771" s="4">
        <f>ROUND(Source!Y744,O771)</f>
        <v>4583.9799999999996</v>
      </c>
      <c r="G771" s="4" t="s">
        <v>114</v>
      </c>
      <c r="H771" s="4" t="s">
        <v>115</v>
      </c>
      <c r="I771" s="4"/>
      <c r="J771" s="4"/>
      <c r="K771" s="4">
        <v>211</v>
      </c>
      <c r="L771" s="4">
        <v>26</v>
      </c>
      <c r="M771" s="4">
        <v>3</v>
      </c>
      <c r="N771" s="4" t="s">
        <v>3</v>
      </c>
      <c r="O771" s="4">
        <v>2</v>
      </c>
      <c r="P771" s="4"/>
      <c r="Q771" s="4"/>
      <c r="R771" s="4"/>
      <c r="S771" s="4"/>
      <c r="T771" s="4"/>
      <c r="U771" s="4"/>
      <c r="V771" s="4"/>
      <c r="W771" s="4">
        <v>4583.9799999999996</v>
      </c>
      <c r="X771" s="4">
        <v>1</v>
      </c>
      <c r="Y771" s="4">
        <v>4583.9799999999996</v>
      </c>
      <c r="Z771" s="4"/>
      <c r="AA771" s="4"/>
      <c r="AB771" s="4"/>
    </row>
    <row r="772" spans="1:206" x14ac:dyDescent="0.2">
      <c r="A772" s="4">
        <v>50</v>
      </c>
      <c r="B772" s="4">
        <v>0</v>
      </c>
      <c r="C772" s="4">
        <v>0</v>
      </c>
      <c r="D772" s="4">
        <v>1</v>
      </c>
      <c r="E772" s="4">
        <v>224</v>
      </c>
      <c r="F772" s="4">
        <f>ROUND(Source!AR744,O772)</f>
        <v>105051.62</v>
      </c>
      <c r="G772" s="4" t="s">
        <v>116</v>
      </c>
      <c r="H772" s="4" t="s">
        <v>117</v>
      </c>
      <c r="I772" s="4"/>
      <c r="J772" s="4"/>
      <c r="K772" s="4">
        <v>224</v>
      </c>
      <c r="L772" s="4">
        <v>27</v>
      </c>
      <c r="M772" s="4">
        <v>3</v>
      </c>
      <c r="N772" s="4" t="s">
        <v>3</v>
      </c>
      <c r="O772" s="4">
        <v>2</v>
      </c>
      <c r="P772" s="4"/>
      <c r="Q772" s="4"/>
      <c r="R772" s="4"/>
      <c r="S772" s="4"/>
      <c r="T772" s="4"/>
      <c r="U772" s="4"/>
      <c r="V772" s="4"/>
      <c r="W772" s="4">
        <v>105051.62</v>
      </c>
      <c r="X772" s="4">
        <v>1</v>
      </c>
      <c r="Y772" s="4">
        <v>105051.62</v>
      </c>
      <c r="Z772" s="4"/>
      <c r="AA772" s="4"/>
      <c r="AB772" s="4"/>
    </row>
    <row r="774" spans="1:206" x14ac:dyDescent="0.2">
      <c r="A774" s="2">
        <v>51</v>
      </c>
      <c r="B774" s="2">
        <f>B20</f>
        <v>1</v>
      </c>
      <c r="C774" s="2">
        <f>A20</f>
        <v>3</v>
      </c>
      <c r="D774" s="2">
        <f>ROW(A20)</f>
        <v>20</v>
      </c>
      <c r="E774" s="2"/>
      <c r="F774" s="2" t="str">
        <f>IF(F20&lt;&gt;"",F20,"")</f>
        <v/>
      </c>
      <c r="G774" s="2" t="str">
        <f>IF(G20&lt;&gt;"",G20,"")</f>
        <v>Новая локальная смета</v>
      </c>
      <c r="H774" s="2">
        <v>0</v>
      </c>
      <c r="I774" s="2"/>
      <c r="J774" s="2"/>
      <c r="K774" s="2"/>
      <c r="L774" s="2"/>
      <c r="M774" s="2"/>
      <c r="N774" s="2"/>
      <c r="O774" s="2">
        <f t="shared" ref="O774:T774" si="516">ROUND(O121+O301+O420+O459+O651+O744+AB774,2)</f>
        <v>1377394.38</v>
      </c>
      <c r="P774" s="2">
        <f t="shared" si="516"/>
        <v>37261.760000000002</v>
      </c>
      <c r="Q774" s="2">
        <f t="shared" si="516"/>
        <v>42235.97</v>
      </c>
      <c r="R774" s="2">
        <f t="shared" si="516"/>
        <v>26762.09</v>
      </c>
      <c r="S774" s="2">
        <f t="shared" si="516"/>
        <v>1297896.6499999999</v>
      </c>
      <c r="T774" s="2">
        <f t="shared" si="516"/>
        <v>0</v>
      </c>
      <c r="U774" s="2">
        <f>U121+U301+U420+U459+U651+U744+AH774</f>
        <v>2126.6508999999996</v>
      </c>
      <c r="V774" s="2">
        <f>V121+V301+V420+V459+V651+V744+AI774</f>
        <v>0</v>
      </c>
      <c r="W774" s="2">
        <f>ROUND(W121+W301+W420+W459+W651+W744+AJ774,2)</f>
        <v>0</v>
      </c>
      <c r="X774" s="2">
        <f>ROUND(X121+X301+X420+X459+X651+X744+AK774,2)</f>
        <v>908527.66</v>
      </c>
      <c r="Y774" s="2">
        <f>ROUND(Y121+Y301+Y420+Y459+Y651+Y744+AL774,2)</f>
        <v>129789.65</v>
      </c>
      <c r="Z774" s="2"/>
      <c r="AA774" s="2"/>
      <c r="AB774" s="2"/>
      <c r="AC774" s="2"/>
      <c r="AD774" s="2"/>
      <c r="AE774" s="2"/>
      <c r="AF774" s="2"/>
      <c r="AG774" s="2"/>
      <c r="AH774" s="2"/>
      <c r="AI774" s="2"/>
      <c r="AJ774" s="2"/>
      <c r="AK774" s="2"/>
      <c r="AL774" s="2"/>
      <c r="AM774" s="2"/>
      <c r="AN774" s="2"/>
      <c r="AO774" s="2">
        <f t="shared" ref="AO774:BD774" si="517">ROUND(AO121+AO301+AO420+AO459+AO651+AO744+BX774,2)</f>
        <v>0</v>
      </c>
      <c r="AP774" s="2">
        <f t="shared" si="517"/>
        <v>0</v>
      </c>
      <c r="AQ774" s="2">
        <f t="shared" si="517"/>
        <v>0</v>
      </c>
      <c r="AR774" s="2">
        <f t="shared" si="517"/>
        <v>2444614.77</v>
      </c>
      <c r="AS774" s="2">
        <f t="shared" si="517"/>
        <v>0</v>
      </c>
      <c r="AT774" s="2">
        <f t="shared" si="517"/>
        <v>0</v>
      </c>
      <c r="AU774" s="2">
        <f t="shared" si="517"/>
        <v>2444614.77</v>
      </c>
      <c r="AV774" s="2">
        <f t="shared" si="517"/>
        <v>37261.760000000002</v>
      </c>
      <c r="AW774" s="2">
        <f t="shared" si="517"/>
        <v>37261.760000000002</v>
      </c>
      <c r="AX774" s="2">
        <f t="shared" si="517"/>
        <v>0</v>
      </c>
      <c r="AY774" s="2">
        <f t="shared" si="517"/>
        <v>37261.760000000002</v>
      </c>
      <c r="AZ774" s="2">
        <f t="shared" si="517"/>
        <v>0</v>
      </c>
      <c r="BA774" s="2">
        <f t="shared" si="517"/>
        <v>0</v>
      </c>
      <c r="BB774" s="2">
        <f t="shared" si="517"/>
        <v>0</v>
      </c>
      <c r="BC774" s="2">
        <f t="shared" si="517"/>
        <v>0</v>
      </c>
      <c r="BD774" s="2">
        <f t="shared" si="517"/>
        <v>0</v>
      </c>
      <c r="BE774" s="2"/>
      <c r="BF774" s="2"/>
      <c r="BG774" s="2"/>
      <c r="BH774" s="2"/>
      <c r="BI774" s="2"/>
      <c r="BJ774" s="2"/>
      <c r="BK774" s="2"/>
      <c r="BL774" s="2"/>
      <c r="BM774" s="2"/>
      <c r="BN774" s="2"/>
      <c r="BO774" s="2"/>
      <c r="BP774" s="2"/>
      <c r="BQ774" s="2"/>
      <c r="BR774" s="2"/>
      <c r="BS774" s="2"/>
      <c r="BT774" s="2"/>
      <c r="BU774" s="2"/>
      <c r="BV774" s="2"/>
      <c r="BW774" s="2"/>
      <c r="BX774" s="2"/>
      <c r="BY774" s="2"/>
      <c r="BZ774" s="2"/>
      <c r="CA774" s="2"/>
      <c r="CB774" s="2"/>
      <c r="CC774" s="2"/>
      <c r="CD774" s="2"/>
      <c r="CE774" s="2"/>
      <c r="CF774" s="2"/>
      <c r="CG774" s="2"/>
      <c r="CH774" s="2"/>
      <c r="CI774" s="2"/>
      <c r="CJ774" s="2"/>
      <c r="CK774" s="2"/>
      <c r="CL774" s="2"/>
      <c r="CM774" s="2"/>
      <c r="CN774" s="2"/>
      <c r="CO774" s="2"/>
      <c r="CP774" s="2"/>
      <c r="CQ774" s="2"/>
      <c r="CR774" s="2"/>
      <c r="CS774" s="2"/>
      <c r="CT774" s="2"/>
      <c r="CU774" s="2"/>
      <c r="CV774" s="2"/>
      <c r="CW774" s="2"/>
      <c r="CX774" s="2"/>
      <c r="CY774" s="2"/>
      <c r="CZ774" s="2"/>
      <c r="DA774" s="2"/>
      <c r="DB774" s="2"/>
      <c r="DC774" s="2"/>
      <c r="DD774" s="2"/>
      <c r="DE774" s="2"/>
      <c r="DF774" s="2"/>
      <c r="DG774" s="3"/>
      <c r="DH774" s="3"/>
      <c r="DI774" s="3"/>
      <c r="DJ774" s="3"/>
      <c r="DK774" s="3"/>
      <c r="DL774" s="3"/>
      <c r="DM774" s="3"/>
      <c r="DN774" s="3"/>
      <c r="DO774" s="3"/>
      <c r="DP774" s="3"/>
      <c r="DQ774" s="3"/>
      <c r="DR774" s="3"/>
      <c r="DS774" s="3"/>
      <c r="DT774" s="3"/>
      <c r="DU774" s="3"/>
      <c r="DV774" s="3"/>
      <c r="DW774" s="3"/>
      <c r="DX774" s="3"/>
      <c r="DY774" s="3"/>
      <c r="DZ774" s="3"/>
      <c r="EA774" s="3"/>
      <c r="EB774" s="3"/>
      <c r="EC774" s="3"/>
      <c r="ED774" s="3"/>
      <c r="EE774" s="3"/>
      <c r="EF774" s="3"/>
      <c r="EG774" s="3"/>
      <c r="EH774" s="3"/>
      <c r="EI774" s="3"/>
      <c r="EJ774" s="3"/>
      <c r="EK774" s="3"/>
      <c r="EL774" s="3"/>
      <c r="EM774" s="3"/>
      <c r="EN774" s="3"/>
      <c r="EO774" s="3"/>
      <c r="EP774" s="3"/>
      <c r="EQ774" s="3"/>
      <c r="ER774" s="3"/>
      <c r="ES774" s="3"/>
      <c r="ET774" s="3"/>
      <c r="EU774" s="3"/>
      <c r="EV774" s="3"/>
      <c r="EW774" s="3"/>
      <c r="EX774" s="3"/>
      <c r="EY774" s="3"/>
      <c r="EZ774" s="3"/>
      <c r="FA774" s="3"/>
      <c r="FB774" s="3"/>
      <c r="FC774" s="3"/>
      <c r="FD774" s="3"/>
      <c r="FE774" s="3"/>
      <c r="FF774" s="3"/>
      <c r="FG774" s="3"/>
      <c r="FH774" s="3"/>
      <c r="FI774" s="3"/>
      <c r="FJ774" s="3"/>
      <c r="FK774" s="3"/>
      <c r="FL774" s="3"/>
      <c r="FM774" s="3"/>
      <c r="FN774" s="3"/>
      <c r="FO774" s="3"/>
      <c r="FP774" s="3"/>
      <c r="FQ774" s="3"/>
      <c r="FR774" s="3"/>
      <c r="FS774" s="3"/>
      <c r="FT774" s="3"/>
      <c r="FU774" s="3"/>
      <c r="FV774" s="3"/>
      <c r="FW774" s="3"/>
      <c r="FX774" s="3"/>
      <c r="FY774" s="3"/>
      <c r="FZ774" s="3"/>
      <c r="GA774" s="3"/>
      <c r="GB774" s="3"/>
      <c r="GC774" s="3"/>
      <c r="GD774" s="3"/>
      <c r="GE774" s="3"/>
      <c r="GF774" s="3"/>
      <c r="GG774" s="3"/>
      <c r="GH774" s="3"/>
      <c r="GI774" s="3"/>
      <c r="GJ774" s="3"/>
      <c r="GK774" s="3"/>
      <c r="GL774" s="3"/>
      <c r="GM774" s="3"/>
      <c r="GN774" s="3"/>
      <c r="GO774" s="3"/>
      <c r="GP774" s="3"/>
      <c r="GQ774" s="3"/>
      <c r="GR774" s="3"/>
      <c r="GS774" s="3"/>
      <c r="GT774" s="3"/>
      <c r="GU774" s="3"/>
      <c r="GV774" s="3"/>
      <c r="GW774" s="3"/>
      <c r="GX774" s="3">
        <v>0</v>
      </c>
    </row>
    <row r="776" spans="1:206" x14ac:dyDescent="0.2">
      <c r="A776" s="4">
        <v>50</v>
      </c>
      <c r="B776" s="4">
        <v>0</v>
      </c>
      <c r="C776" s="4">
        <v>0</v>
      </c>
      <c r="D776" s="4">
        <v>1</v>
      </c>
      <c r="E776" s="4">
        <v>201</v>
      </c>
      <c r="F776" s="4">
        <f>ROUND(Source!O774,O776)</f>
        <v>1377394.38</v>
      </c>
      <c r="G776" s="4" t="s">
        <v>64</v>
      </c>
      <c r="H776" s="4" t="s">
        <v>65</v>
      </c>
      <c r="I776" s="4"/>
      <c r="J776" s="4"/>
      <c r="K776" s="4">
        <v>201</v>
      </c>
      <c r="L776" s="4">
        <v>1</v>
      </c>
      <c r="M776" s="4">
        <v>3</v>
      </c>
      <c r="N776" s="4" t="s">
        <v>3</v>
      </c>
      <c r="O776" s="4">
        <v>2</v>
      </c>
      <c r="P776" s="4"/>
      <c r="Q776" s="4"/>
      <c r="R776" s="4"/>
      <c r="S776" s="4"/>
      <c r="T776" s="4"/>
      <c r="U776" s="4"/>
      <c r="V776" s="4"/>
      <c r="W776" s="4">
        <v>1377394.38</v>
      </c>
      <c r="X776" s="4">
        <v>1</v>
      </c>
      <c r="Y776" s="4">
        <v>1377394.38</v>
      </c>
      <c r="Z776" s="4"/>
      <c r="AA776" s="4"/>
      <c r="AB776" s="4"/>
    </row>
    <row r="777" spans="1:206" x14ac:dyDescent="0.2">
      <c r="A777" s="4">
        <v>50</v>
      </c>
      <c r="B777" s="4">
        <v>0</v>
      </c>
      <c r="C777" s="4">
        <v>0</v>
      </c>
      <c r="D777" s="4">
        <v>1</v>
      </c>
      <c r="E777" s="4">
        <v>202</v>
      </c>
      <c r="F777" s="4">
        <f>ROUND(Source!P774,O777)</f>
        <v>37261.760000000002</v>
      </c>
      <c r="G777" s="4" t="s">
        <v>66</v>
      </c>
      <c r="H777" s="4" t="s">
        <v>67</v>
      </c>
      <c r="I777" s="4"/>
      <c r="J777" s="4"/>
      <c r="K777" s="4">
        <v>202</v>
      </c>
      <c r="L777" s="4">
        <v>2</v>
      </c>
      <c r="M777" s="4">
        <v>3</v>
      </c>
      <c r="N777" s="4" t="s">
        <v>3</v>
      </c>
      <c r="O777" s="4">
        <v>2</v>
      </c>
      <c r="P777" s="4"/>
      <c r="Q777" s="4"/>
      <c r="R777" s="4"/>
      <c r="S777" s="4"/>
      <c r="T777" s="4"/>
      <c r="U777" s="4"/>
      <c r="V777" s="4"/>
      <c r="W777" s="4">
        <v>37261.760000000002</v>
      </c>
      <c r="X777" s="4">
        <v>1</v>
      </c>
      <c r="Y777" s="4">
        <v>37261.760000000002</v>
      </c>
      <c r="Z777" s="4"/>
      <c r="AA777" s="4"/>
      <c r="AB777" s="4"/>
    </row>
    <row r="778" spans="1:206" x14ac:dyDescent="0.2">
      <c r="A778" s="4">
        <v>50</v>
      </c>
      <c r="B778" s="4">
        <v>0</v>
      </c>
      <c r="C778" s="4">
        <v>0</v>
      </c>
      <c r="D778" s="4">
        <v>1</v>
      </c>
      <c r="E778" s="4">
        <v>222</v>
      </c>
      <c r="F778" s="4">
        <f>ROUND(Source!AO774,O778)</f>
        <v>0</v>
      </c>
      <c r="G778" s="4" t="s">
        <v>68</v>
      </c>
      <c r="H778" s="4" t="s">
        <v>69</v>
      </c>
      <c r="I778" s="4"/>
      <c r="J778" s="4"/>
      <c r="K778" s="4">
        <v>222</v>
      </c>
      <c r="L778" s="4">
        <v>3</v>
      </c>
      <c r="M778" s="4">
        <v>3</v>
      </c>
      <c r="N778" s="4" t="s">
        <v>3</v>
      </c>
      <c r="O778" s="4">
        <v>2</v>
      </c>
      <c r="P778" s="4"/>
      <c r="Q778" s="4"/>
      <c r="R778" s="4"/>
      <c r="S778" s="4"/>
      <c r="T778" s="4"/>
      <c r="U778" s="4"/>
      <c r="V778" s="4"/>
      <c r="W778" s="4">
        <v>0</v>
      </c>
      <c r="X778" s="4">
        <v>1</v>
      </c>
      <c r="Y778" s="4">
        <v>0</v>
      </c>
      <c r="Z778" s="4"/>
      <c r="AA778" s="4"/>
      <c r="AB778" s="4"/>
    </row>
    <row r="779" spans="1:206" x14ac:dyDescent="0.2">
      <c r="A779" s="4">
        <v>50</v>
      </c>
      <c r="B779" s="4">
        <v>0</v>
      </c>
      <c r="C779" s="4">
        <v>0</v>
      </c>
      <c r="D779" s="4">
        <v>1</v>
      </c>
      <c r="E779" s="4">
        <v>225</v>
      </c>
      <c r="F779" s="4">
        <f>ROUND(Source!AV774,O779)</f>
        <v>37261.760000000002</v>
      </c>
      <c r="G779" s="4" t="s">
        <v>70</v>
      </c>
      <c r="H779" s="4" t="s">
        <v>71</v>
      </c>
      <c r="I779" s="4"/>
      <c r="J779" s="4"/>
      <c r="K779" s="4">
        <v>225</v>
      </c>
      <c r="L779" s="4">
        <v>4</v>
      </c>
      <c r="M779" s="4">
        <v>3</v>
      </c>
      <c r="N779" s="4" t="s">
        <v>3</v>
      </c>
      <c r="O779" s="4">
        <v>2</v>
      </c>
      <c r="P779" s="4"/>
      <c r="Q779" s="4"/>
      <c r="R779" s="4"/>
      <c r="S779" s="4"/>
      <c r="T779" s="4"/>
      <c r="U779" s="4"/>
      <c r="V779" s="4"/>
      <c r="W779" s="4">
        <v>37261.760000000002</v>
      </c>
      <c r="X779" s="4">
        <v>1</v>
      </c>
      <c r="Y779" s="4">
        <v>37261.760000000002</v>
      </c>
      <c r="Z779" s="4"/>
      <c r="AA779" s="4"/>
      <c r="AB779" s="4"/>
    </row>
    <row r="780" spans="1:206" x14ac:dyDescent="0.2">
      <c r="A780" s="4">
        <v>50</v>
      </c>
      <c r="B780" s="4">
        <v>0</v>
      </c>
      <c r="C780" s="4">
        <v>0</v>
      </c>
      <c r="D780" s="4">
        <v>1</v>
      </c>
      <c r="E780" s="4">
        <v>226</v>
      </c>
      <c r="F780" s="4">
        <f>ROUND(Source!AW774,O780)</f>
        <v>37261.760000000002</v>
      </c>
      <c r="G780" s="4" t="s">
        <v>72</v>
      </c>
      <c r="H780" s="4" t="s">
        <v>73</v>
      </c>
      <c r="I780" s="4"/>
      <c r="J780" s="4"/>
      <c r="K780" s="4">
        <v>226</v>
      </c>
      <c r="L780" s="4">
        <v>5</v>
      </c>
      <c r="M780" s="4">
        <v>3</v>
      </c>
      <c r="N780" s="4" t="s">
        <v>3</v>
      </c>
      <c r="O780" s="4">
        <v>2</v>
      </c>
      <c r="P780" s="4"/>
      <c r="Q780" s="4"/>
      <c r="R780" s="4"/>
      <c r="S780" s="4"/>
      <c r="T780" s="4"/>
      <c r="U780" s="4"/>
      <c r="V780" s="4"/>
      <c r="W780" s="4">
        <v>37261.760000000002</v>
      </c>
      <c r="X780" s="4">
        <v>1</v>
      </c>
      <c r="Y780" s="4">
        <v>37261.760000000002</v>
      </c>
      <c r="Z780" s="4"/>
      <c r="AA780" s="4"/>
      <c r="AB780" s="4"/>
    </row>
    <row r="781" spans="1:206" x14ac:dyDescent="0.2">
      <c r="A781" s="4">
        <v>50</v>
      </c>
      <c r="B781" s="4">
        <v>0</v>
      </c>
      <c r="C781" s="4">
        <v>0</v>
      </c>
      <c r="D781" s="4">
        <v>1</v>
      </c>
      <c r="E781" s="4">
        <v>227</v>
      </c>
      <c r="F781" s="4">
        <f>ROUND(Source!AX774,O781)</f>
        <v>0</v>
      </c>
      <c r="G781" s="4" t="s">
        <v>74</v>
      </c>
      <c r="H781" s="4" t="s">
        <v>75</v>
      </c>
      <c r="I781" s="4"/>
      <c r="J781" s="4"/>
      <c r="K781" s="4">
        <v>227</v>
      </c>
      <c r="L781" s="4">
        <v>6</v>
      </c>
      <c r="M781" s="4">
        <v>3</v>
      </c>
      <c r="N781" s="4" t="s">
        <v>3</v>
      </c>
      <c r="O781" s="4">
        <v>2</v>
      </c>
      <c r="P781" s="4"/>
      <c r="Q781" s="4"/>
      <c r="R781" s="4"/>
      <c r="S781" s="4"/>
      <c r="T781" s="4"/>
      <c r="U781" s="4"/>
      <c r="V781" s="4"/>
      <c r="W781" s="4">
        <v>0</v>
      </c>
      <c r="X781" s="4">
        <v>1</v>
      </c>
      <c r="Y781" s="4">
        <v>0</v>
      </c>
      <c r="Z781" s="4"/>
      <c r="AA781" s="4"/>
      <c r="AB781" s="4"/>
    </row>
    <row r="782" spans="1:206" x14ac:dyDescent="0.2">
      <c r="A782" s="4">
        <v>50</v>
      </c>
      <c r="B782" s="4">
        <v>0</v>
      </c>
      <c r="C782" s="4">
        <v>0</v>
      </c>
      <c r="D782" s="4">
        <v>1</v>
      </c>
      <c r="E782" s="4">
        <v>228</v>
      </c>
      <c r="F782" s="4">
        <f>ROUND(Source!AY774,O782)</f>
        <v>37261.760000000002</v>
      </c>
      <c r="G782" s="4" t="s">
        <v>76</v>
      </c>
      <c r="H782" s="4" t="s">
        <v>77</v>
      </c>
      <c r="I782" s="4"/>
      <c r="J782" s="4"/>
      <c r="K782" s="4">
        <v>228</v>
      </c>
      <c r="L782" s="4">
        <v>7</v>
      </c>
      <c r="M782" s="4">
        <v>3</v>
      </c>
      <c r="N782" s="4" t="s">
        <v>3</v>
      </c>
      <c r="O782" s="4">
        <v>2</v>
      </c>
      <c r="P782" s="4"/>
      <c r="Q782" s="4"/>
      <c r="R782" s="4"/>
      <c r="S782" s="4"/>
      <c r="T782" s="4"/>
      <c r="U782" s="4"/>
      <c r="V782" s="4"/>
      <c r="W782" s="4">
        <v>37261.760000000002</v>
      </c>
      <c r="X782" s="4">
        <v>1</v>
      </c>
      <c r="Y782" s="4">
        <v>37261.760000000002</v>
      </c>
      <c r="Z782" s="4"/>
      <c r="AA782" s="4"/>
      <c r="AB782" s="4"/>
    </row>
    <row r="783" spans="1:206" x14ac:dyDescent="0.2">
      <c r="A783" s="4">
        <v>50</v>
      </c>
      <c r="B783" s="4">
        <v>0</v>
      </c>
      <c r="C783" s="4">
        <v>0</v>
      </c>
      <c r="D783" s="4">
        <v>1</v>
      </c>
      <c r="E783" s="4">
        <v>216</v>
      </c>
      <c r="F783" s="4">
        <f>ROUND(Source!AP774,O783)</f>
        <v>0</v>
      </c>
      <c r="G783" s="4" t="s">
        <v>78</v>
      </c>
      <c r="H783" s="4" t="s">
        <v>79</v>
      </c>
      <c r="I783" s="4"/>
      <c r="J783" s="4"/>
      <c r="K783" s="4">
        <v>216</v>
      </c>
      <c r="L783" s="4">
        <v>8</v>
      </c>
      <c r="M783" s="4">
        <v>3</v>
      </c>
      <c r="N783" s="4" t="s">
        <v>3</v>
      </c>
      <c r="O783" s="4">
        <v>2</v>
      </c>
      <c r="P783" s="4"/>
      <c r="Q783" s="4"/>
      <c r="R783" s="4"/>
      <c r="S783" s="4"/>
      <c r="T783" s="4"/>
      <c r="U783" s="4"/>
      <c r="V783" s="4"/>
      <c r="W783" s="4">
        <v>0</v>
      </c>
      <c r="X783" s="4">
        <v>1</v>
      </c>
      <c r="Y783" s="4">
        <v>0</v>
      </c>
      <c r="Z783" s="4"/>
      <c r="AA783" s="4"/>
      <c r="AB783" s="4"/>
    </row>
    <row r="784" spans="1:206" x14ac:dyDescent="0.2">
      <c r="A784" s="4">
        <v>50</v>
      </c>
      <c r="B784" s="4">
        <v>0</v>
      </c>
      <c r="C784" s="4">
        <v>0</v>
      </c>
      <c r="D784" s="4">
        <v>1</v>
      </c>
      <c r="E784" s="4">
        <v>223</v>
      </c>
      <c r="F784" s="4">
        <f>ROUND(Source!AQ774,O784)</f>
        <v>0</v>
      </c>
      <c r="G784" s="4" t="s">
        <v>80</v>
      </c>
      <c r="H784" s="4" t="s">
        <v>81</v>
      </c>
      <c r="I784" s="4"/>
      <c r="J784" s="4"/>
      <c r="K784" s="4">
        <v>223</v>
      </c>
      <c r="L784" s="4">
        <v>9</v>
      </c>
      <c r="M784" s="4">
        <v>3</v>
      </c>
      <c r="N784" s="4" t="s">
        <v>3</v>
      </c>
      <c r="O784" s="4">
        <v>2</v>
      </c>
      <c r="P784" s="4"/>
      <c r="Q784" s="4"/>
      <c r="R784" s="4"/>
      <c r="S784" s="4"/>
      <c r="T784" s="4"/>
      <c r="U784" s="4"/>
      <c r="V784" s="4"/>
      <c r="W784" s="4">
        <v>0</v>
      </c>
      <c r="X784" s="4">
        <v>1</v>
      </c>
      <c r="Y784" s="4">
        <v>0</v>
      </c>
      <c r="Z784" s="4"/>
      <c r="AA784" s="4"/>
      <c r="AB784" s="4"/>
    </row>
    <row r="785" spans="1:28" x14ac:dyDescent="0.2">
      <c r="A785" s="4">
        <v>50</v>
      </c>
      <c r="B785" s="4">
        <v>0</v>
      </c>
      <c r="C785" s="4">
        <v>0</v>
      </c>
      <c r="D785" s="4">
        <v>1</v>
      </c>
      <c r="E785" s="4">
        <v>229</v>
      </c>
      <c r="F785" s="4">
        <f>ROUND(Source!AZ774,O785)</f>
        <v>0</v>
      </c>
      <c r="G785" s="4" t="s">
        <v>82</v>
      </c>
      <c r="H785" s="4" t="s">
        <v>83</v>
      </c>
      <c r="I785" s="4"/>
      <c r="J785" s="4"/>
      <c r="K785" s="4">
        <v>229</v>
      </c>
      <c r="L785" s="4">
        <v>10</v>
      </c>
      <c r="M785" s="4">
        <v>3</v>
      </c>
      <c r="N785" s="4" t="s">
        <v>3</v>
      </c>
      <c r="O785" s="4">
        <v>2</v>
      </c>
      <c r="P785" s="4"/>
      <c r="Q785" s="4"/>
      <c r="R785" s="4"/>
      <c r="S785" s="4"/>
      <c r="T785" s="4"/>
      <c r="U785" s="4"/>
      <c r="V785" s="4"/>
      <c r="W785" s="4">
        <v>0</v>
      </c>
      <c r="X785" s="4">
        <v>1</v>
      </c>
      <c r="Y785" s="4">
        <v>0</v>
      </c>
      <c r="Z785" s="4"/>
      <c r="AA785" s="4"/>
      <c r="AB785" s="4"/>
    </row>
    <row r="786" spans="1:28" x14ac:dyDescent="0.2">
      <c r="A786" s="4">
        <v>50</v>
      </c>
      <c r="B786" s="4">
        <v>0</v>
      </c>
      <c r="C786" s="4">
        <v>0</v>
      </c>
      <c r="D786" s="4">
        <v>1</v>
      </c>
      <c r="E786" s="4">
        <v>203</v>
      </c>
      <c r="F786" s="4">
        <f>ROUND(Source!Q774,O786)</f>
        <v>42235.97</v>
      </c>
      <c r="G786" s="4" t="s">
        <v>84</v>
      </c>
      <c r="H786" s="4" t="s">
        <v>85</v>
      </c>
      <c r="I786" s="4"/>
      <c r="J786" s="4"/>
      <c r="K786" s="4">
        <v>203</v>
      </c>
      <c r="L786" s="4">
        <v>11</v>
      </c>
      <c r="M786" s="4">
        <v>3</v>
      </c>
      <c r="N786" s="4" t="s">
        <v>3</v>
      </c>
      <c r="O786" s="4">
        <v>2</v>
      </c>
      <c r="P786" s="4"/>
      <c r="Q786" s="4"/>
      <c r="R786" s="4"/>
      <c r="S786" s="4"/>
      <c r="T786" s="4"/>
      <c r="U786" s="4"/>
      <c r="V786" s="4"/>
      <c r="W786" s="4">
        <v>42235.97</v>
      </c>
      <c r="X786" s="4">
        <v>1</v>
      </c>
      <c r="Y786" s="4">
        <v>42235.97</v>
      </c>
      <c r="Z786" s="4"/>
      <c r="AA786" s="4"/>
      <c r="AB786" s="4"/>
    </row>
    <row r="787" spans="1:28" x14ac:dyDescent="0.2">
      <c r="A787" s="4">
        <v>50</v>
      </c>
      <c r="B787" s="4">
        <v>0</v>
      </c>
      <c r="C787" s="4">
        <v>0</v>
      </c>
      <c r="D787" s="4">
        <v>1</v>
      </c>
      <c r="E787" s="4">
        <v>231</v>
      </c>
      <c r="F787" s="4">
        <f>ROUND(Source!BB774,O787)</f>
        <v>0</v>
      </c>
      <c r="G787" s="4" t="s">
        <v>86</v>
      </c>
      <c r="H787" s="4" t="s">
        <v>87</v>
      </c>
      <c r="I787" s="4"/>
      <c r="J787" s="4"/>
      <c r="K787" s="4">
        <v>231</v>
      </c>
      <c r="L787" s="4">
        <v>12</v>
      </c>
      <c r="M787" s="4">
        <v>3</v>
      </c>
      <c r="N787" s="4" t="s">
        <v>3</v>
      </c>
      <c r="O787" s="4">
        <v>2</v>
      </c>
      <c r="P787" s="4"/>
      <c r="Q787" s="4"/>
      <c r="R787" s="4"/>
      <c r="S787" s="4"/>
      <c r="T787" s="4"/>
      <c r="U787" s="4"/>
      <c r="V787" s="4"/>
      <c r="W787" s="4">
        <v>0</v>
      </c>
      <c r="X787" s="4">
        <v>1</v>
      </c>
      <c r="Y787" s="4">
        <v>0</v>
      </c>
      <c r="Z787" s="4"/>
      <c r="AA787" s="4"/>
      <c r="AB787" s="4"/>
    </row>
    <row r="788" spans="1:28" x14ac:dyDescent="0.2">
      <c r="A788" s="4">
        <v>50</v>
      </c>
      <c r="B788" s="4">
        <v>0</v>
      </c>
      <c r="C788" s="4">
        <v>0</v>
      </c>
      <c r="D788" s="4">
        <v>1</v>
      </c>
      <c r="E788" s="4">
        <v>204</v>
      </c>
      <c r="F788" s="4">
        <f>ROUND(Source!R774,O788)</f>
        <v>26762.09</v>
      </c>
      <c r="G788" s="4" t="s">
        <v>88</v>
      </c>
      <c r="H788" s="4" t="s">
        <v>89</v>
      </c>
      <c r="I788" s="4"/>
      <c r="J788" s="4"/>
      <c r="K788" s="4">
        <v>204</v>
      </c>
      <c r="L788" s="4">
        <v>13</v>
      </c>
      <c r="M788" s="4">
        <v>3</v>
      </c>
      <c r="N788" s="4" t="s">
        <v>3</v>
      </c>
      <c r="O788" s="4">
        <v>2</v>
      </c>
      <c r="P788" s="4"/>
      <c r="Q788" s="4"/>
      <c r="R788" s="4"/>
      <c r="S788" s="4"/>
      <c r="T788" s="4"/>
      <c r="U788" s="4"/>
      <c r="V788" s="4"/>
      <c r="W788" s="4">
        <v>26762.09</v>
      </c>
      <c r="X788" s="4">
        <v>1</v>
      </c>
      <c r="Y788" s="4">
        <v>26762.09</v>
      </c>
      <c r="Z788" s="4"/>
      <c r="AA788" s="4"/>
      <c r="AB788" s="4"/>
    </row>
    <row r="789" spans="1:28" x14ac:dyDescent="0.2">
      <c r="A789" s="4">
        <v>50</v>
      </c>
      <c r="B789" s="4">
        <v>0</v>
      </c>
      <c r="C789" s="4">
        <v>0</v>
      </c>
      <c r="D789" s="4">
        <v>1</v>
      </c>
      <c r="E789" s="4">
        <v>205</v>
      </c>
      <c r="F789" s="4">
        <f>ROUND(Source!S774,O789)</f>
        <v>1297896.6499999999</v>
      </c>
      <c r="G789" s="4" t="s">
        <v>90</v>
      </c>
      <c r="H789" s="4" t="s">
        <v>91</v>
      </c>
      <c r="I789" s="4"/>
      <c r="J789" s="4"/>
      <c r="K789" s="4">
        <v>205</v>
      </c>
      <c r="L789" s="4">
        <v>14</v>
      </c>
      <c r="M789" s="4">
        <v>3</v>
      </c>
      <c r="N789" s="4" t="s">
        <v>3</v>
      </c>
      <c r="O789" s="4">
        <v>2</v>
      </c>
      <c r="P789" s="4"/>
      <c r="Q789" s="4"/>
      <c r="R789" s="4"/>
      <c r="S789" s="4"/>
      <c r="T789" s="4"/>
      <c r="U789" s="4"/>
      <c r="V789" s="4"/>
      <c r="W789" s="4">
        <v>1297896.6499999999</v>
      </c>
      <c r="X789" s="4">
        <v>1</v>
      </c>
      <c r="Y789" s="4">
        <v>1297896.6499999999</v>
      </c>
      <c r="Z789" s="4"/>
      <c r="AA789" s="4"/>
      <c r="AB789" s="4"/>
    </row>
    <row r="790" spans="1:28" x14ac:dyDescent="0.2">
      <c r="A790" s="4">
        <v>50</v>
      </c>
      <c r="B790" s="4">
        <v>0</v>
      </c>
      <c r="C790" s="4">
        <v>0</v>
      </c>
      <c r="D790" s="4">
        <v>1</v>
      </c>
      <c r="E790" s="4">
        <v>232</v>
      </c>
      <c r="F790" s="4">
        <f>ROUND(Source!BC774,O790)</f>
        <v>0</v>
      </c>
      <c r="G790" s="4" t="s">
        <v>92</v>
      </c>
      <c r="H790" s="4" t="s">
        <v>93</v>
      </c>
      <c r="I790" s="4"/>
      <c r="J790" s="4"/>
      <c r="K790" s="4">
        <v>232</v>
      </c>
      <c r="L790" s="4">
        <v>15</v>
      </c>
      <c r="M790" s="4">
        <v>3</v>
      </c>
      <c r="N790" s="4" t="s">
        <v>3</v>
      </c>
      <c r="O790" s="4">
        <v>2</v>
      </c>
      <c r="P790" s="4"/>
      <c r="Q790" s="4"/>
      <c r="R790" s="4"/>
      <c r="S790" s="4"/>
      <c r="T790" s="4"/>
      <c r="U790" s="4"/>
      <c r="V790" s="4"/>
      <c r="W790" s="4">
        <v>0</v>
      </c>
      <c r="X790" s="4">
        <v>1</v>
      </c>
      <c r="Y790" s="4">
        <v>0</v>
      </c>
      <c r="Z790" s="4"/>
      <c r="AA790" s="4"/>
      <c r="AB790" s="4"/>
    </row>
    <row r="791" spans="1:28" x14ac:dyDescent="0.2">
      <c r="A791" s="4">
        <v>50</v>
      </c>
      <c r="B791" s="4">
        <v>0</v>
      </c>
      <c r="C791" s="4">
        <v>0</v>
      </c>
      <c r="D791" s="4">
        <v>1</v>
      </c>
      <c r="E791" s="4">
        <v>214</v>
      </c>
      <c r="F791" s="4">
        <f>ROUND(Source!AS774,O791)</f>
        <v>0</v>
      </c>
      <c r="G791" s="4" t="s">
        <v>94</v>
      </c>
      <c r="H791" s="4" t="s">
        <v>95</v>
      </c>
      <c r="I791" s="4"/>
      <c r="J791" s="4"/>
      <c r="K791" s="4">
        <v>214</v>
      </c>
      <c r="L791" s="4">
        <v>16</v>
      </c>
      <c r="M791" s="4">
        <v>3</v>
      </c>
      <c r="N791" s="4" t="s">
        <v>3</v>
      </c>
      <c r="O791" s="4">
        <v>2</v>
      </c>
      <c r="P791" s="4"/>
      <c r="Q791" s="4"/>
      <c r="R791" s="4"/>
      <c r="S791" s="4"/>
      <c r="T791" s="4"/>
      <c r="U791" s="4"/>
      <c r="V791" s="4"/>
      <c r="W791" s="4">
        <v>0</v>
      </c>
      <c r="X791" s="4">
        <v>1</v>
      </c>
      <c r="Y791" s="4">
        <v>0</v>
      </c>
      <c r="Z791" s="4"/>
      <c r="AA791" s="4"/>
      <c r="AB791" s="4"/>
    </row>
    <row r="792" spans="1:28" x14ac:dyDescent="0.2">
      <c r="A792" s="4">
        <v>50</v>
      </c>
      <c r="B792" s="4">
        <v>0</v>
      </c>
      <c r="C792" s="4">
        <v>0</v>
      </c>
      <c r="D792" s="4">
        <v>1</v>
      </c>
      <c r="E792" s="4">
        <v>215</v>
      </c>
      <c r="F792" s="4">
        <f>ROUND(Source!AT774,O792)</f>
        <v>0</v>
      </c>
      <c r="G792" s="4" t="s">
        <v>96</v>
      </c>
      <c r="H792" s="4" t="s">
        <v>97</v>
      </c>
      <c r="I792" s="4"/>
      <c r="J792" s="4"/>
      <c r="K792" s="4">
        <v>215</v>
      </c>
      <c r="L792" s="4">
        <v>17</v>
      </c>
      <c r="M792" s="4">
        <v>3</v>
      </c>
      <c r="N792" s="4" t="s">
        <v>3</v>
      </c>
      <c r="O792" s="4">
        <v>2</v>
      </c>
      <c r="P792" s="4"/>
      <c r="Q792" s="4"/>
      <c r="R792" s="4"/>
      <c r="S792" s="4"/>
      <c r="T792" s="4"/>
      <c r="U792" s="4"/>
      <c r="V792" s="4"/>
      <c r="W792" s="4">
        <v>0</v>
      </c>
      <c r="X792" s="4">
        <v>1</v>
      </c>
      <c r="Y792" s="4">
        <v>0</v>
      </c>
      <c r="Z792" s="4"/>
      <c r="AA792" s="4"/>
      <c r="AB792" s="4"/>
    </row>
    <row r="793" spans="1:28" x14ac:dyDescent="0.2">
      <c r="A793" s="4">
        <v>50</v>
      </c>
      <c r="B793" s="4">
        <v>0</v>
      </c>
      <c r="C793" s="4">
        <v>0</v>
      </c>
      <c r="D793" s="4">
        <v>1</v>
      </c>
      <c r="E793" s="4">
        <v>217</v>
      </c>
      <c r="F793" s="4">
        <f>ROUND(Source!AU774,O793)</f>
        <v>2444614.77</v>
      </c>
      <c r="G793" s="4" t="s">
        <v>98</v>
      </c>
      <c r="H793" s="4" t="s">
        <v>99</v>
      </c>
      <c r="I793" s="4"/>
      <c r="J793" s="4"/>
      <c r="K793" s="4">
        <v>217</v>
      </c>
      <c r="L793" s="4">
        <v>18</v>
      </c>
      <c r="M793" s="4">
        <v>3</v>
      </c>
      <c r="N793" s="4" t="s">
        <v>3</v>
      </c>
      <c r="O793" s="4">
        <v>2</v>
      </c>
      <c r="P793" s="4"/>
      <c r="Q793" s="4"/>
      <c r="R793" s="4"/>
      <c r="S793" s="4"/>
      <c r="T793" s="4"/>
      <c r="U793" s="4"/>
      <c r="V793" s="4"/>
      <c r="W793" s="4">
        <v>2444614.77</v>
      </c>
      <c r="X793" s="4">
        <v>1</v>
      </c>
      <c r="Y793" s="4">
        <v>2444614.77</v>
      </c>
      <c r="Z793" s="4"/>
      <c r="AA793" s="4"/>
      <c r="AB793" s="4"/>
    </row>
    <row r="794" spans="1:28" x14ac:dyDescent="0.2">
      <c r="A794" s="4">
        <v>50</v>
      </c>
      <c r="B794" s="4">
        <v>0</v>
      </c>
      <c r="C794" s="4">
        <v>0</v>
      </c>
      <c r="D794" s="4">
        <v>1</v>
      </c>
      <c r="E794" s="4">
        <v>230</v>
      </c>
      <c r="F794" s="4">
        <f>ROUND(Source!BA774,O794)</f>
        <v>0</v>
      </c>
      <c r="G794" s="4" t="s">
        <v>100</v>
      </c>
      <c r="H794" s="4" t="s">
        <v>101</v>
      </c>
      <c r="I794" s="4"/>
      <c r="J794" s="4"/>
      <c r="K794" s="4">
        <v>230</v>
      </c>
      <c r="L794" s="4">
        <v>19</v>
      </c>
      <c r="M794" s="4">
        <v>3</v>
      </c>
      <c r="N794" s="4" t="s">
        <v>3</v>
      </c>
      <c r="O794" s="4">
        <v>2</v>
      </c>
      <c r="P794" s="4"/>
      <c r="Q794" s="4"/>
      <c r="R794" s="4"/>
      <c r="S794" s="4"/>
      <c r="T794" s="4"/>
      <c r="U794" s="4"/>
      <c r="V794" s="4"/>
      <c r="W794" s="4">
        <v>0</v>
      </c>
      <c r="X794" s="4">
        <v>1</v>
      </c>
      <c r="Y794" s="4">
        <v>0</v>
      </c>
      <c r="Z794" s="4"/>
      <c r="AA794" s="4"/>
      <c r="AB794" s="4"/>
    </row>
    <row r="795" spans="1:28" x14ac:dyDescent="0.2">
      <c r="A795" s="4">
        <v>50</v>
      </c>
      <c r="B795" s="4">
        <v>0</v>
      </c>
      <c r="C795" s="4">
        <v>0</v>
      </c>
      <c r="D795" s="4">
        <v>1</v>
      </c>
      <c r="E795" s="4">
        <v>206</v>
      </c>
      <c r="F795" s="4">
        <f>ROUND(Source!T774,O795)</f>
        <v>0</v>
      </c>
      <c r="G795" s="4" t="s">
        <v>102</v>
      </c>
      <c r="H795" s="4" t="s">
        <v>103</v>
      </c>
      <c r="I795" s="4"/>
      <c r="J795" s="4"/>
      <c r="K795" s="4">
        <v>206</v>
      </c>
      <c r="L795" s="4">
        <v>20</v>
      </c>
      <c r="M795" s="4">
        <v>3</v>
      </c>
      <c r="N795" s="4" t="s">
        <v>3</v>
      </c>
      <c r="O795" s="4">
        <v>2</v>
      </c>
      <c r="P795" s="4"/>
      <c r="Q795" s="4"/>
      <c r="R795" s="4"/>
      <c r="S795" s="4"/>
      <c r="T795" s="4"/>
      <c r="U795" s="4"/>
      <c r="V795" s="4"/>
      <c r="W795" s="4">
        <v>0</v>
      </c>
      <c r="X795" s="4">
        <v>1</v>
      </c>
      <c r="Y795" s="4">
        <v>0</v>
      </c>
      <c r="Z795" s="4"/>
      <c r="AA795" s="4"/>
      <c r="AB795" s="4"/>
    </row>
    <row r="796" spans="1:28" x14ac:dyDescent="0.2">
      <c r="A796" s="4">
        <v>50</v>
      </c>
      <c r="B796" s="4">
        <v>0</v>
      </c>
      <c r="C796" s="4">
        <v>0</v>
      </c>
      <c r="D796" s="4">
        <v>1</v>
      </c>
      <c r="E796" s="4">
        <v>207</v>
      </c>
      <c r="F796" s="4">
        <f>Source!U774</f>
        <v>2126.6508999999996</v>
      </c>
      <c r="G796" s="4" t="s">
        <v>104</v>
      </c>
      <c r="H796" s="4" t="s">
        <v>105</v>
      </c>
      <c r="I796" s="4"/>
      <c r="J796" s="4"/>
      <c r="K796" s="4">
        <v>207</v>
      </c>
      <c r="L796" s="4">
        <v>21</v>
      </c>
      <c r="M796" s="4">
        <v>3</v>
      </c>
      <c r="N796" s="4" t="s">
        <v>3</v>
      </c>
      <c r="O796" s="4">
        <v>-1</v>
      </c>
      <c r="P796" s="4"/>
      <c r="Q796" s="4"/>
      <c r="R796" s="4"/>
      <c r="S796" s="4"/>
      <c r="T796" s="4"/>
      <c r="U796" s="4"/>
      <c r="V796" s="4"/>
      <c r="W796" s="4">
        <v>2126.6508999999996</v>
      </c>
      <c r="X796" s="4">
        <v>1</v>
      </c>
      <c r="Y796" s="4">
        <v>2126.6508999999996</v>
      </c>
      <c r="Z796" s="4"/>
      <c r="AA796" s="4"/>
      <c r="AB796" s="4"/>
    </row>
    <row r="797" spans="1:28" x14ac:dyDescent="0.2">
      <c r="A797" s="4">
        <v>50</v>
      </c>
      <c r="B797" s="4">
        <v>0</v>
      </c>
      <c r="C797" s="4">
        <v>0</v>
      </c>
      <c r="D797" s="4">
        <v>1</v>
      </c>
      <c r="E797" s="4">
        <v>208</v>
      </c>
      <c r="F797" s="4">
        <f>Source!V774</f>
        <v>0</v>
      </c>
      <c r="G797" s="4" t="s">
        <v>106</v>
      </c>
      <c r="H797" s="4" t="s">
        <v>107</v>
      </c>
      <c r="I797" s="4"/>
      <c r="J797" s="4"/>
      <c r="K797" s="4">
        <v>208</v>
      </c>
      <c r="L797" s="4">
        <v>22</v>
      </c>
      <c r="M797" s="4">
        <v>3</v>
      </c>
      <c r="N797" s="4" t="s">
        <v>3</v>
      </c>
      <c r="O797" s="4">
        <v>-1</v>
      </c>
      <c r="P797" s="4"/>
      <c r="Q797" s="4"/>
      <c r="R797" s="4"/>
      <c r="S797" s="4"/>
      <c r="T797" s="4"/>
      <c r="U797" s="4"/>
      <c r="V797" s="4"/>
      <c r="W797" s="4">
        <v>0</v>
      </c>
      <c r="X797" s="4">
        <v>1</v>
      </c>
      <c r="Y797" s="4">
        <v>0</v>
      </c>
      <c r="Z797" s="4"/>
      <c r="AA797" s="4"/>
      <c r="AB797" s="4"/>
    </row>
    <row r="798" spans="1:28" x14ac:dyDescent="0.2">
      <c r="A798" s="4">
        <v>50</v>
      </c>
      <c r="B798" s="4">
        <v>0</v>
      </c>
      <c r="C798" s="4">
        <v>0</v>
      </c>
      <c r="D798" s="4">
        <v>1</v>
      </c>
      <c r="E798" s="4">
        <v>209</v>
      </c>
      <c r="F798" s="4">
        <f>ROUND(Source!W774,O798)</f>
        <v>0</v>
      </c>
      <c r="G798" s="4" t="s">
        <v>108</v>
      </c>
      <c r="H798" s="4" t="s">
        <v>109</v>
      </c>
      <c r="I798" s="4"/>
      <c r="J798" s="4"/>
      <c r="K798" s="4">
        <v>209</v>
      </c>
      <c r="L798" s="4">
        <v>23</v>
      </c>
      <c r="M798" s="4">
        <v>3</v>
      </c>
      <c r="N798" s="4" t="s">
        <v>3</v>
      </c>
      <c r="O798" s="4">
        <v>2</v>
      </c>
      <c r="P798" s="4"/>
      <c r="Q798" s="4"/>
      <c r="R798" s="4"/>
      <c r="S798" s="4"/>
      <c r="T798" s="4"/>
      <c r="U798" s="4"/>
      <c r="V798" s="4"/>
      <c r="W798" s="4">
        <v>0</v>
      </c>
      <c r="X798" s="4">
        <v>1</v>
      </c>
      <c r="Y798" s="4">
        <v>0</v>
      </c>
      <c r="Z798" s="4"/>
      <c r="AA798" s="4"/>
      <c r="AB798" s="4"/>
    </row>
    <row r="799" spans="1:28" x14ac:dyDescent="0.2">
      <c r="A799" s="4">
        <v>50</v>
      </c>
      <c r="B799" s="4">
        <v>0</v>
      </c>
      <c r="C799" s="4">
        <v>0</v>
      </c>
      <c r="D799" s="4">
        <v>1</v>
      </c>
      <c r="E799" s="4">
        <v>233</v>
      </c>
      <c r="F799" s="4">
        <f>ROUND(Source!BD774,O799)</f>
        <v>0</v>
      </c>
      <c r="G799" s="4" t="s">
        <v>110</v>
      </c>
      <c r="H799" s="4" t="s">
        <v>111</v>
      </c>
      <c r="I799" s="4"/>
      <c r="J799" s="4"/>
      <c r="K799" s="4">
        <v>233</v>
      </c>
      <c r="L799" s="4">
        <v>24</v>
      </c>
      <c r="M799" s="4">
        <v>3</v>
      </c>
      <c r="N799" s="4" t="s">
        <v>3</v>
      </c>
      <c r="O799" s="4">
        <v>2</v>
      </c>
      <c r="P799" s="4"/>
      <c r="Q799" s="4"/>
      <c r="R799" s="4"/>
      <c r="S799" s="4"/>
      <c r="T799" s="4"/>
      <c r="U799" s="4"/>
      <c r="V799" s="4"/>
      <c r="W799" s="4">
        <v>0</v>
      </c>
      <c r="X799" s="4">
        <v>1</v>
      </c>
      <c r="Y799" s="4">
        <v>0</v>
      </c>
      <c r="Z799" s="4"/>
      <c r="AA799" s="4"/>
      <c r="AB799" s="4"/>
    </row>
    <row r="800" spans="1:28" x14ac:dyDescent="0.2">
      <c r="A800" s="4">
        <v>50</v>
      </c>
      <c r="B800" s="4">
        <v>0</v>
      </c>
      <c r="C800" s="4">
        <v>0</v>
      </c>
      <c r="D800" s="4">
        <v>1</v>
      </c>
      <c r="E800" s="4">
        <v>210</v>
      </c>
      <c r="F800" s="4">
        <f>ROUND(Source!X774,O800)</f>
        <v>908527.66</v>
      </c>
      <c r="G800" s="4" t="s">
        <v>112</v>
      </c>
      <c r="H800" s="4" t="s">
        <v>113</v>
      </c>
      <c r="I800" s="4"/>
      <c r="J800" s="4"/>
      <c r="K800" s="4">
        <v>210</v>
      </c>
      <c r="L800" s="4">
        <v>25</v>
      </c>
      <c r="M800" s="4">
        <v>3</v>
      </c>
      <c r="N800" s="4" t="s">
        <v>3</v>
      </c>
      <c r="O800" s="4">
        <v>2</v>
      </c>
      <c r="P800" s="4"/>
      <c r="Q800" s="4"/>
      <c r="R800" s="4"/>
      <c r="S800" s="4"/>
      <c r="T800" s="4"/>
      <c r="U800" s="4"/>
      <c r="V800" s="4"/>
      <c r="W800" s="4">
        <v>908527.66</v>
      </c>
      <c r="X800" s="4">
        <v>1</v>
      </c>
      <c r="Y800" s="4">
        <v>908527.66</v>
      </c>
      <c r="Z800" s="4"/>
      <c r="AA800" s="4"/>
      <c r="AB800" s="4"/>
    </row>
    <row r="801" spans="1:206" x14ac:dyDescent="0.2">
      <c r="A801" s="4">
        <v>50</v>
      </c>
      <c r="B801" s="4">
        <v>0</v>
      </c>
      <c r="C801" s="4">
        <v>0</v>
      </c>
      <c r="D801" s="4">
        <v>1</v>
      </c>
      <c r="E801" s="4">
        <v>211</v>
      </c>
      <c r="F801" s="4">
        <f>ROUND(Source!Y774,O801)</f>
        <v>129789.65</v>
      </c>
      <c r="G801" s="4" t="s">
        <v>114</v>
      </c>
      <c r="H801" s="4" t="s">
        <v>115</v>
      </c>
      <c r="I801" s="4"/>
      <c r="J801" s="4"/>
      <c r="K801" s="4">
        <v>211</v>
      </c>
      <c r="L801" s="4">
        <v>26</v>
      </c>
      <c r="M801" s="4">
        <v>3</v>
      </c>
      <c r="N801" s="4" t="s">
        <v>3</v>
      </c>
      <c r="O801" s="4">
        <v>2</v>
      </c>
      <c r="P801" s="4"/>
      <c r="Q801" s="4"/>
      <c r="R801" s="4"/>
      <c r="S801" s="4"/>
      <c r="T801" s="4"/>
      <c r="U801" s="4"/>
      <c r="V801" s="4"/>
      <c r="W801" s="4">
        <v>129789.65</v>
      </c>
      <c r="X801" s="4">
        <v>1</v>
      </c>
      <c r="Y801" s="4">
        <v>129789.65</v>
      </c>
      <c r="Z801" s="4"/>
      <c r="AA801" s="4"/>
      <c r="AB801" s="4"/>
    </row>
    <row r="802" spans="1:206" x14ac:dyDescent="0.2">
      <c r="A802" s="4">
        <v>50</v>
      </c>
      <c r="B802" s="4">
        <v>0</v>
      </c>
      <c r="C802" s="4">
        <v>0</v>
      </c>
      <c r="D802" s="4">
        <v>1</v>
      </c>
      <c r="E802" s="4">
        <v>224</v>
      </c>
      <c r="F802" s="4">
        <f>ROUND(Source!AR774,O802)</f>
        <v>2444614.77</v>
      </c>
      <c r="G802" s="4" t="s">
        <v>116</v>
      </c>
      <c r="H802" s="4" t="s">
        <v>117</v>
      </c>
      <c r="I802" s="4"/>
      <c r="J802" s="4"/>
      <c r="K802" s="4">
        <v>224</v>
      </c>
      <c r="L802" s="4">
        <v>27</v>
      </c>
      <c r="M802" s="4">
        <v>3</v>
      </c>
      <c r="N802" s="4" t="s">
        <v>3</v>
      </c>
      <c r="O802" s="4">
        <v>2</v>
      </c>
      <c r="P802" s="4"/>
      <c r="Q802" s="4"/>
      <c r="R802" s="4"/>
      <c r="S802" s="4"/>
      <c r="T802" s="4"/>
      <c r="U802" s="4"/>
      <c r="V802" s="4"/>
      <c r="W802" s="4">
        <v>2444614.77</v>
      </c>
      <c r="X802" s="4">
        <v>1</v>
      </c>
      <c r="Y802" s="4">
        <v>2444614.77</v>
      </c>
      <c r="Z802" s="4"/>
      <c r="AA802" s="4"/>
      <c r="AB802" s="4"/>
    </row>
    <row r="804" spans="1:206" x14ac:dyDescent="0.2">
      <c r="A804" s="2">
        <v>51</v>
      </c>
      <c r="B804" s="2">
        <f>B12</f>
        <v>843</v>
      </c>
      <c r="C804" s="2">
        <f>A12</f>
        <v>1</v>
      </c>
      <c r="D804" s="2">
        <f>ROW(A12)</f>
        <v>12</v>
      </c>
      <c r="E804" s="2"/>
      <c r="F804" s="2" t="str">
        <f>IF(F12&lt;&gt;"",F12,"")</f>
        <v/>
      </c>
      <c r="G804" s="2" t="str">
        <f>IF(G12&lt;&gt;"",G12,"")</f>
        <v>6.6_Аэропорт_на 4 месяца_(10%) испр.</v>
      </c>
      <c r="H804" s="2">
        <v>0</v>
      </c>
      <c r="I804" s="2"/>
      <c r="J804" s="2"/>
      <c r="K804" s="2"/>
      <c r="L804" s="2"/>
      <c r="M804" s="2"/>
      <c r="N804" s="2"/>
      <c r="O804" s="2">
        <f t="shared" ref="O804:T804" si="518">ROUND(O774,2)</f>
        <v>1377394.38</v>
      </c>
      <c r="P804" s="2">
        <f t="shared" si="518"/>
        <v>37261.760000000002</v>
      </c>
      <c r="Q804" s="2">
        <f t="shared" si="518"/>
        <v>42235.97</v>
      </c>
      <c r="R804" s="2">
        <f t="shared" si="518"/>
        <v>26762.09</v>
      </c>
      <c r="S804" s="2">
        <f t="shared" si="518"/>
        <v>1297896.6499999999</v>
      </c>
      <c r="T804" s="2">
        <f t="shared" si="518"/>
        <v>0</v>
      </c>
      <c r="U804" s="2">
        <f>U774</f>
        <v>2126.6508999999996</v>
      </c>
      <c r="V804" s="2">
        <f>V774</f>
        <v>0</v>
      </c>
      <c r="W804" s="2">
        <f>ROUND(W774,2)</f>
        <v>0</v>
      </c>
      <c r="X804" s="2">
        <f>ROUND(X774,2)</f>
        <v>908527.66</v>
      </c>
      <c r="Y804" s="2">
        <f>ROUND(Y774,2)</f>
        <v>129789.65</v>
      </c>
      <c r="Z804" s="2"/>
      <c r="AA804" s="2"/>
      <c r="AB804" s="2"/>
      <c r="AC804" s="2"/>
      <c r="AD804" s="2"/>
      <c r="AE804" s="2"/>
      <c r="AF804" s="2"/>
      <c r="AG804" s="2"/>
      <c r="AH804" s="2"/>
      <c r="AI804" s="2"/>
      <c r="AJ804" s="2"/>
      <c r="AK804" s="2"/>
      <c r="AL804" s="2"/>
      <c r="AM804" s="2"/>
      <c r="AN804" s="2"/>
      <c r="AO804" s="2">
        <f t="shared" ref="AO804:BD804" si="519">ROUND(AO774,2)</f>
        <v>0</v>
      </c>
      <c r="AP804" s="2">
        <f t="shared" si="519"/>
        <v>0</v>
      </c>
      <c r="AQ804" s="2">
        <f t="shared" si="519"/>
        <v>0</v>
      </c>
      <c r="AR804" s="2">
        <f t="shared" si="519"/>
        <v>2444614.77</v>
      </c>
      <c r="AS804" s="2">
        <f t="shared" si="519"/>
        <v>0</v>
      </c>
      <c r="AT804" s="2">
        <f t="shared" si="519"/>
        <v>0</v>
      </c>
      <c r="AU804" s="2">
        <f t="shared" si="519"/>
        <v>2444614.77</v>
      </c>
      <c r="AV804" s="2">
        <f t="shared" si="519"/>
        <v>37261.760000000002</v>
      </c>
      <c r="AW804" s="2">
        <f t="shared" si="519"/>
        <v>37261.760000000002</v>
      </c>
      <c r="AX804" s="2">
        <f t="shared" si="519"/>
        <v>0</v>
      </c>
      <c r="AY804" s="2">
        <f t="shared" si="519"/>
        <v>37261.760000000002</v>
      </c>
      <c r="AZ804" s="2">
        <f t="shared" si="519"/>
        <v>0</v>
      </c>
      <c r="BA804" s="2">
        <f t="shared" si="519"/>
        <v>0</v>
      </c>
      <c r="BB804" s="2">
        <f t="shared" si="519"/>
        <v>0</v>
      </c>
      <c r="BC804" s="2">
        <f t="shared" si="519"/>
        <v>0</v>
      </c>
      <c r="BD804" s="2">
        <f t="shared" si="519"/>
        <v>0</v>
      </c>
      <c r="BE804" s="2"/>
      <c r="BF804" s="2"/>
      <c r="BG804" s="2"/>
      <c r="BH804" s="2"/>
      <c r="BI804" s="2"/>
      <c r="BJ804" s="2"/>
      <c r="BK804" s="2"/>
      <c r="BL804" s="2"/>
      <c r="BM804" s="2"/>
      <c r="BN804" s="2"/>
      <c r="BO804" s="2"/>
      <c r="BP804" s="2"/>
      <c r="BQ804" s="2"/>
      <c r="BR804" s="2"/>
      <c r="BS804" s="2"/>
      <c r="BT804" s="2"/>
      <c r="BU804" s="2"/>
      <c r="BV804" s="2"/>
      <c r="BW804" s="2"/>
      <c r="BX804" s="2"/>
      <c r="BY804" s="2"/>
      <c r="BZ804" s="2"/>
      <c r="CA804" s="2"/>
      <c r="CB804" s="2"/>
      <c r="CC804" s="2"/>
      <c r="CD804" s="2"/>
      <c r="CE804" s="2"/>
      <c r="CF804" s="2"/>
      <c r="CG804" s="2"/>
      <c r="CH804" s="2"/>
      <c r="CI804" s="2"/>
      <c r="CJ804" s="2"/>
      <c r="CK804" s="2"/>
      <c r="CL804" s="2"/>
      <c r="CM804" s="2"/>
      <c r="CN804" s="2"/>
      <c r="CO804" s="2"/>
      <c r="CP804" s="2"/>
      <c r="CQ804" s="2"/>
      <c r="CR804" s="2"/>
      <c r="CS804" s="2"/>
      <c r="CT804" s="2"/>
      <c r="CU804" s="2"/>
      <c r="CV804" s="2"/>
      <c r="CW804" s="2"/>
      <c r="CX804" s="2"/>
      <c r="CY804" s="2"/>
      <c r="CZ804" s="2"/>
      <c r="DA804" s="2"/>
      <c r="DB804" s="2"/>
      <c r="DC804" s="2"/>
      <c r="DD804" s="2"/>
      <c r="DE804" s="2"/>
      <c r="DF804" s="2"/>
      <c r="DG804" s="3"/>
      <c r="DH804" s="3"/>
      <c r="DI804" s="3"/>
      <c r="DJ804" s="3"/>
      <c r="DK804" s="3"/>
      <c r="DL804" s="3"/>
      <c r="DM804" s="3"/>
      <c r="DN804" s="3"/>
      <c r="DO804" s="3"/>
      <c r="DP804" s="3"/>
      <c r="DQ804" s="3"/>
      <c r="DR804" s="3"/>
      <c r="DS804" s="3"/>
      <c r="DT804" s="3"/>
      <c r="DU804" s="3"/>
      <c r="DV804" s="3"/>
      <c r="DW804" s="3"/>
      <c r="DX804" s="3"/>
      <c r="DY804" s="3"/>
      <c r="DZ804" s="3"/>
      <c r="EA804" s="3"/>
      <c r="EB804" s="3"/>
      <c r="EC804" s="3"/>
      <c r="ED804" s="3"/>
      <c r="EE804" s="3"/>
      <c r="EF804" s="3"/>
      <c r="EG804" s="3"/>
      <c r="EH804" s="3"/>
      <c r="EI804" s="3"/>
      <c r="EJ804" s="3"/>
      <c r="EK804" s="3"/>
      <c r="EL804" s="3"/>
      <c r="EM804" s="3"/>
      <c r="EN804" s="3"/>
      <c r="EO804" s="3"/>
      <c r="EP804" s="3"/>
      <c r="EQ804" s="3"/>
      <c r="ER804" s="3"/>
      <c r="ES804" s="3"/>
      <c r="ET804" s="3"/>
      <c r="EU804" s="3"/>
      <c r="EV804" s="3"/>
      <c r="EW804" s="3"/>
      <c r="EX804" s="3"/>
      <c r="EY804" s="3"/>
      <c r="EZ804" s="3"/>
      <c r="FA804" s="3"/>
      <c r="FB804" s="3"/>
      <c r="FC804" s="3"/>
      <c r="FD804" s="3"/>
      <c r="FE804" s="3"/>
      <c r="FF804" s="3"/>
      <c r="FG804" s="3"/>
      <c r="FH804" s="3"/>
      <c r="FI804" s="3"/>
      <c r="FJ804" s="3"/>
      <c r="FK804" s="3"/>
      <c r="FL804" s="3"/>
      <c r="FM804" s="3"/>
      <c r="FN804" s="3"/>
      <c r="FO804" s="3"/>
      <c r="FP804" s="3"/>
      <c r="FQ804" s="3"/>
      <c r="FR804" s="3"/>
      <c r="FS804" s="3"/>
      <c r="FT804" s="3"/>
      <c r="FU804" s="3"/>
      <c r="FV804" s="3"/>
      <c r="FW804" s="3"/>
      <c r="FX804" s="3"/>
      <c r="FY804" s="3"/>
      <c r="FZ804" s="3"/>
      <c r="GA804" s="3"/>
      <c r="GB804" s="3"/>
      <c r="GC804" s="3"/>
      <c r="GD804" s="3"/>
      <c r="GE804" s="3"/>
      <c r="GF804" s="3"/>
      <c r="GG804" s="3"/>
      <c r="GH804" s="3"/>
      <c r="GI804" s="3"/>
      <c r="GJ804" s="3"/>
      <c r="GK804" s="3"/>
      <c r="GL804" s="3"/>
      <c r="GM804" s="3"/>
      <c r="GN804" s="3"/>
      <c r="GO804" s="3"/>
      <c r="GP804" s="3"/>
      <c r="GQ804" s="3"/>
      <c r="GR804" s="3"/>
      <c r="GS804" s="3"/>
      <c r="GT804" s="3"/>
      <c r="GU804" s="3"/>
      <c r="GV804" s="3"/>
      <c r="GW804" s="3"/>
      <c r="GX804" s="3">
        <v>0</v>
      </c>
    </row>
    <row r="806" spans="1:206" x14ac:dyDescent="0.2">
      <c r="A806" s="4">
        <v>50</v>
      </c>
      <c r="B806" s="4">
        <v>0</v>
      </c>
      <c r="C806" s="4">
        <v>0</v>
      </c>
      <c r="D806" s="4">
        <v>1</v>
      </c>
      <c r="E806" s="4">
        <v>201</v>
      </c>
      <c r="F806" s="4">
        <f>ROUND(Source!O804,O806)</f>
        <v>1377394.38</v>
      </c>
      <c r="G806" s="4" t="s">
        <v>64</v>
      </c>
      <c r="H806" s="4" t="s">
        <v>65</v>
      </c>
      <c r="I806" s="4"/>
      <c r="J806" s="4"/>
      <c r="K806" s="4">
        <v>201</v>
      </c>
      <c r="L806" s="4">
        <v>1</v>
      </c>
      <c r="M806" s="4">
        <v>3</v>
      </c>
      <c r="N806" s="4" t="s">
        <v>3</v>
      </c>
      <c r="O806" s="4">
        <v>2</v>
      </c>
      <c r="P806" s="4"/>
      <c r="Q806" s="4"/>
      <c r="R806" s="4"/>
      <c r="S806" s="4"/>
      <c r="T806" s="4"/>
      <c r="U806" s="4"/>
      <c r="V806" s="4"/>
      <c r="W806" s="4">
        <v>1377394.38</v>
      </c>
      <c r="X806" s="4">
        <v>1</v>
      </c>
      <c r="Y806" s="4">
        <v>1377394.38</v>
      </c>
      <c r="Z806" s="4"/>
      <c r="AA806" s="4"/>
      <c r="AB806" s="4"/>
    </row>
    <row r="807" spans="1:206" x14ac:dyDescent="0.2">
      <c r="A807" s="4">
        <v>50</v>
      </c>
      <c r="B807" s="4">
        <v>0</v>
      </c>
      <c r="C807" s="4">
        <v>0</v>
      </c>
      <c r="D807" s="4">
        <v>1</v>
      </c>
      <c r="E807" s="4">
        <v>202</v>
      </c>
      <c r="F807" s="4">
        <f>ROUND(Source!P804,O807)</f>
        <v>37261.760000000002</v>
      </c>
      <c r="G807" s="4" t="s">
        <v>66</v>
      </c>
      <c r="H807" s="4" t="s">
        <v>67</v>
      </c>
      <c r="I807" s="4"/>
      <c r="J807" s="4"/>
      <c r="K807" s="4">
        <v>202</v>
      </c>
      <c r="L807" s="4">
        <v>2</v>
      </c>
      <c r="M807" s="4">
        <v>3</v>
      </c>
      <c r="N807" s="4" t="s">
        <v>3</v>
      </c>
      <c r="O807" s="4">
        <v>2</v>
      </c>
      <c r="P807" s="4"/>
      <c r="Q807" s="4"/>
      <c r="R807" s="4"/>
      <c r="S807" s="4"/>
      <c r="T807" s="4"/>
      <c r="U807" s="4"/>
      <c r="V807" s="4"/>
      <c r="W807" s="4">
        <v>37261.760000000002</v>
      </c>
      <c r="X807" s="4">
        <v>1</v>
      </c>
      <c r="Y807" s="4">
        <v>37261.760000000002</v>
      </c>
      <c r="Z807" s="4"/>
      <c r="AA807" s="4"/>
      <c r="AB807" s="4"/>
    </row>
    <row r="808" spans="1:206" x14ac:dyDescent="0.2">
      <c r="A808" s="4">
        <v>50</v>
      </c>
      <c r="B808" s="4">
        <v>0</v>
      </c>
      <c r="C808" s="4">
        <v>0</v>
      </c>
      <c r="D808" s="4">
        <v>1</v>
      </c>
      <c r="E808" s="4">
        <v>222</v>
      </c>
      <c r="F808" s="4">
        <f>ROUND(Source!AO804,O808)</f>
        <v>0</v>
      </c>
      <c r="G808" s="4" t="s">
        <v>68</v>
      </c>
      <c r="H808" s="4" t="s">
        <v>69</v>
      </c>
      <c r="I808" s="4"/>
      <c r="J808" s="4"/>
      <c r="K808" s="4">
        <v>222</v>
      </c>
      <c r="L808" s="4">
        <v>3</v>
      </c>
      <c r="M808" s="4">
        <v>3</v>
      </c>
      <c r="N808" s="4" t="s">
        <v>3</v>
      </c>
      <c r="O808" s="4">
        <v>2</v>
      </c>
      <c r="P808" s="4"/>
      <c r="Q808" s="4"/>
      <c r="R808" s="4"/>
      <c r="S808" s="4"/>
      <c r="T808" s="4"/>
      <c r="U808" s="4"/>
      <c r="V808" s="4"/>
      <c r="W808" s="4">
        <v>0</v>
      </c>
      <c r="X808" s="4">
        <v>1</v>
      </c>
      <c r="Y808" s="4">
        <v>0</v>
      </c>
      <c r="Z808" s="4"/>
      <c r="AA808" s="4"/>
      <c r="AB808" s="4"/>
    </row>
    <row r="809" spans="1:206" x14ac:dyDescent="0.2">
      <c r="A809" s="4">
        <v>50</v>
      </c>
      <c r="B809" s="4">
        <v>0</v>
      </c>
      <c r="C809" s="4">
        <v>0</v>
      </c>
      <c r="D809" s="4">
        <v>1</v>
      </c>
      <c r="E809" s="4">
        <v>225</v>
      </c>
      <c r="F809" s="4">
        <f>ROUND(Source!AV804,O809)</f>
        <v>37261.760000000002</v>
      </c>
      <c r="G809" s="4" t="s">
        <v>70</v>
      </c>
      <c r="H809" s="4" t="s">
        <v>71</v>
      </c>
      <c r="I809" s="4"/>
      <c r="J809" s="4"/>
      <c r="K809" s="4">
        <v>225</v>
      </c>
      <c r="L809" s="4">
        <v>4</v>
      </c>
      <c r="M809" s="4">
        <v>3</v>
      </c>
      <c r="N809" s="4" t="s">
        <v>3</v>
      </c>
      <c r="O809" s="4">
        <v>2</v>
      </c>
      <c r="P809" s="4"/>
      <c r="Q809" s="4"/>
      <c r="R809" s="4"/>
      <c r="S809" s="4"/>
      <c r="T809" s="4"/>
      <c r="U809" s="4"/>
      <c r="V809" s="4"/>
      <c r="W809" s="4">
        <v>37261.760000000002</v>
      </c>
      <c r="X809" s="4">
        <v>1</v>
      </c>
      <c r="Y809" s="4">
        <v>37261.760000000002</v>
      </c>
      <c r="Z809" s="4"/>
      <c r="AA809" s="4"/>
      <c r="AB809" s="4"/>
    </row>
    <row r="810" spans="1:206" x14ac:dyDescent="0.2">
      <c r="A810" s="4">
        <v>50</v>
      </c>
      <c r="B810" s="4">
        <v>0</v>
      </c>
      <c r="C810" s="4">
        <v>0</v>
      </c>
      <c r="D810" s="4">
        <v>1</v>
      </c>
      <c r="E810" s="4">
        <v>226</v>
      </c>
      <c r="F810" s="4">
        <f>ROUND(Source!AW804,O810)</f>
        <v>37261.760000000002</v>
      </c>
      <c r="G810" s="4" t="s">
        <v>72</v>
      </c>
      <c r="H810" s="4" t="s">
        <v>73</v>
      </c>
      <c r="I810" s="4"/>
      <c r="J810" s="4"/>
      <c r="K810" s="4">
        <v>226</v>
      </c>
      <c r="L810" s="4">
        <v>5</v>
      </c>
      <c r="M810" s="4">
        <v>3</v>
      </c>
      <c r="N810" s="4" t="s">
        <v>3</v>
      </c>
      <c r="O810" s="4">
        <v>2</v>
      </c>
      <c r="P810" s="4"/>
      <c r="Q810" s="4"/>
      <c r="R810" s="4"/>
      <c r="S810" s="4"/>
      <c r="T810" s="4"/>
      <c r="U810" s="4"/>
      <c r="V810" s="4"/>
      <c r="W810" s="4">
        <v>37261.760000000002</v>
      </c>
      <c r="X810" s="4">
        <v>1</v>
      </c>
      <c r="Y810" s="4">
        <v>37261.760000000002</v>
      </c>
      <c r="Z810" s="4"/>
      <c r="AA810" s="4"/>
      <c r="AB810" s="4"/>
    </row>
    <row r="811" spans="1:206" x14ac:dyDescent="0.2">
      <c r="A811" s="4">
        <v>50</v>
      </c>
      <c r="B811" s="4">
        <v>0</v>
      </c>
      <c r="C811" s="4">
        <v>0</v>
      </c>
      <c r="D811" s="4">
        <v>1</v>
      </c>
      <c r="E811" s="4">
        <v>227</v>
      </c>
      <c r="F811" s="4">
        <f>ROUND(Source!AX804,O811)</f>
        <v>0</v>
      </c>
      <c r="G811" s="4" t="s">
        <v>74</v>
      </c>
      <c r="H811" s="4" t="s">
        <v>75</v>
      </c>
      <c r="I811" s="4"/>
      <c r="J811" s="4"/>
      <c r="K811" s="4">
        <v>227</v>
      </c>
      <c r="L811" s="4">
        <v>6</v>
      </c>
      <c r="M811" s="4">
        <v>3</v>
      </c>
      <c r="N811" s="4" t="s">
        <v>3</v>
      </c>
      <c r="O811" s="4">
        <v>2</v>
      </c>
      <c r="P811" s="4"/>
      <c r="Q811" s="4"/>
      <c r="R811" s="4"/>
      <c r="S811" s="4"/>
      <c r="T811" s="4"/>
      <c r="U811" s="4"/>
      <c r="V811" s="4"/>
      <c r="W811" s="4">
        <v>0</v>
      </c>
      <c r="X811" s="4">
        <v>1</v>
      </c>
      <c r="Y811" s="4">
        <v>0</v>
      </c>
      <c r="Z811" s="4"/>
      <c r="AA811" s="4"/>
      <c r="AB811" s="4"/>
    </row>
    <row r="812" spans="1:206" x14ac:dyDescent="0.2">
      <c r="A812" s="4">
        <v>50</v>
      </c>
      <c r="B812" s="4">
        <v>0</v>
      </c>
      <c r="C812" s="4">
        <v>0</v>
      </c>
      <c r="D812" s="4">
        <v>1</v>
      </c>
      <c r="E812" s="4">
        <v>228</v>
      </c>
      <c r="F812" s="4">
        <f>ROUND(Source!AY804,O812)</f>
        <v>37261.760000000002</v>
      </c>
      <c r="G812" s="4" t="s">
        <v>76</v>
      </c>
      <c r="H812" s="4" t="s">
        <v>77</v>
      </c>
      <c r="I812" s="4"/>
      <c r="J812" s="4"/>
      <c r="K812" s="4">
        <v>228</v>
      </c>
      <c r="L812" s="4">
        <v>7</v>
      </c>
      <c r="M812" s="4">
        <v>3</v>
      </c>
      <c r="N812" s="4" t="s">
        <v>3</v>
      </c>
      <c r="O812" s="4">
        <v>2</v>
      </c>
      <c r="P812" s="4"/>
      <c r="Q812" s="4"/>
      <c r="R812" s="4"/>
      <c r="S812" s="4"/>
      <c r="T812" s="4"/>
      <c r="U812" s="4"/>
      <c r="V812" s="4"/>
      <c r="W812" s="4">
        <v>37261.760000000002</v>
      </c>
      <c r="X812" s="4">
        <v>1</v>
      </c>
      <c r="Y812" s="4">
        <v>37261.760000000002</v>
      </c>
      <c r="Z812" s="4"/>
      <c r="AA812" s="4"/>
      <c r="AB812" s="4"/>
    </row>
    <row r="813" spans="1:206" x14ac:dyDescent="0.2">
      <c r="A813" s="4">
        <v>50</v>
      </c>
      <c r="B813" s="4">
        <v>0</v>
      </c>
      <c r="C813" s="4">
        <v>0</v>
      </c>
      <c r="D813" s="4">
        <v>1</v>
      </c>
      <c r="E813" s="4">
        <v>216</v>
      </c>
      <c r="F813" s="4">
        <f>ROUND(Source!AP804,O813)</f>
        <v>0</v>
      </c>
      <c r="G813" s="4" t="s">
        <v>78</v>
      </c>
      <c r="H813" s="4" t="s">
        <v>79</v>
      </c>
      <c r="I813" s="4"/>
      <c r="J813" s="4"/>
      <c r="K813" s="4">
        <v>216</v>
      </c>
      <c r="L813" s="4">
        <v>8</v>
      </c>
      <c r="M813" s="4">
        <v>3</v>
      </c>
      <c r="N813" s="4" t="s">
        <v>3</v>
      </c>
      <c r="O813" s="4">
        <v>2</v>
      </c>
      <c r="P813" s="4"/>
      <c r="Q813" s="4"/>
      <c r="R813" s="4"/>
      <c r="S813" s="4"/>
      <c r="T813" s="4"/>
      <c r="U813" s="4"/>
      <c r="V813" s="4"/>
      <c r="W813" s="4">
        <v>0</v>
      </c>
      <c r="X813" s="4">
        <v>1</v>
      </c>
      <c r="Y813" s="4">
        <v>0</v>
      </c>
      <c r="Z813" s="4"/>
      <c r="AA813" s="4"/>
      <c r="AB813" s="4"/>
    </row>
    <row r="814" spans="1:206" x14ac:dyDescent="0.2">
      <c r="A814" s="4">
        <v>50</v>
      </c>
      <c r="B814" s="4">
        <v>0</v>
      </c>
      <c r="C814" s="4">
        <v>0</v>
      </c>
      <c r="D814" s="4">
        <v>1</v>
      </c>
      <c r="E814" s="4">
        <v>223</v>
      </c>
      <c r="F814" s="4">
        <f>ROUND(Source!AQ804,O814)</f>
        <v>0</v>
      </c>
      <c r="G814" s="4" t="s">
        <v>80</v>
      </c>
      <c r="H814" s="4" t="s">
        <v>81</v>
      </c>
      <c r="I814" s="4"/>
      <c r="J814" s="4"/>
      <c r="K814" s="4">
        <v>223</v>
      </c>
      <c r="L814" s="4">
        <v>9</v>
      </c>
      <c r="M814" s="4">
        <v>3</v>
      </c>
      <c r="N814" s="4" t="s">
        <v>3</v>
      </c>
      <c r="O814" s="4">
        <v>2</v>
      </c>
      <c r="P814" s="4"/>
      <c r="Q814" s="4"/>
      <c r="R814" s="4"/>
      <c r="S814" s="4"/>
      <c r="T814" s="4"/>
      <c r="U814" s="4"/>
      <c r="V814" s="4"/>
      <c r="W814" s="4">
        <v>0</v>
      </c>
      <c r="X814" s="4">
        <v>1</v>
      </c>
      <c r="Y814" s="4">
        <v>0</v>
      </c>
      <c r="Z814" s="4"/>
      <c r="AA814" s="4"/>
      <c r="AB814" s="4"/>
    </row>
    <row r="815" spans="1:206" x14ac:dyDescent="0.2">
      <c r="A815" s="4">
        <v>50</v>
      </c>
      <c r="B815" s="4">
        <v>0</v>
      </c>
      <c r="C815" s="4">
        <v>0</v>
      </c>
      <c r="D815" s="4">
        <v>1</v>
      </c>
      <c r="E815" s="4">
        <v>229</v>
      </c>
      <c r="F815" s="4">
        <f>ROUND(Source!AZ804,O815)</f>
        <v>0</v>
      </c>
      <c r="G815" s="4" t="s">
        <v>82</v>
      </c>
      <c r="H815" s="4" t="s">
        <v>83</v>
      </c>
      <c r="I815" s="4"/>
      <c r="J815" s="4"/>
      <c r="K815" s="4">
        <v>229</v>
      </c>
      <c r="L815" s="4">
        <v>10</v>
      </c>
      <c r="M815" s="4">
        <v>3</v>
      </c>
      <c r="N815" s="4" t="s">
        <v>3</v>
      </c>
      <c r="O815" s="4">
        <v>2</v>
      </c>
      <c r="P815" s="4"/>
      <c r="Q815" s="4"/>
      <c r="R815" s="4"/>
      <c r="S815" s="4"/>
      <c r="T815" s="4"/>
      <c r="U815" s="4"/>
      <c r="V815" s="4"/>
      <c r="W815" s="4">
        <v>0</v>
      </c>
      <c r="X815" s="4">
        <v>1</v>
      </c>
      <c r="Y815" s="4">
        <v>0</v>
      </c>
      <c r="Z815" s="4"/>
      <c r="AA815" s="4"/>
      <c r="AB815" s="4"/>
    </row>
    <row r="816" spans="1:206" x14ac:dyDescent="0.2">
      <c r="A816" s="4">
        <v>50</v>
      </c>
      <c r="B816" s="4">
        <v>0</v>
      </c>
      <c r="C816" s="4">
        <v>0</v>
      </c>
      <c r="D816" s="4">
        <v>1</v>
      </c>
      <c r="E816" s="4">
        <v>203</v>
      </c>
      <c r="F816" s="4">
        <f>ROUND(Source!Q804,O816)</f>
        <v>42235.97</v>
      </c>
      <c r="G816" s="4" t="s">
        <v>84</v>
      </c>
      <c r="H816" s="4" t="s">
        <v>85</v>
      </c>
      <c r="I816" s="4"/>
      <c r="J816" s="4"/>
      <c r="K816" s="4">
        <v>203</v>
      </c>
      <c r="L816" s="4">
        <v>11</v>
      </c>
      <c r="M816" s="4">
        <v>3</v>
      </c>
      <c r="N816" s="4" t="s">
        <v>3</v>
      </c>
      <c r="O816" s="4">
        <v>2</v>
      </c>
      <c r="P816" s="4"/>
      <c r="Q816" s="4"/>
      <c r="R816" s="4"/>
      <c r="S816" s="4"/>
      <c r="T816" s="4"/>
      <c r="U816" s="4"/>
      <c r="V816" s="4"/>
      <c r="W816" s="4">
        <v>42235.97</v>
      </c>
      <c r="X816" s="4">
        <v>1</v>
      </c>
      <c r="Y816" s="4">
        <v>42235.97</v>
      </c>
      <c r="Z816" s="4"/>
      <c r="AA816" s="4"/>
      <c r="AB816" s="4"/>
    </row>
    <row r="817" spans="1:28" x14ac:dyDescent="0.2">
      <c r="A817" s="4">
        <v>50</v>
      </c>
      <c r="B817" s="4">
        <v>0</v>
      </c>
      <c r="C817" s="4">
        <v>0</v>
      </c>
      <c r="D817" s="4">
        <v>1</v>
      </c>
      <c r="E817" s="4">
        <v>231</v>
      </c>
      <c r="F817" s="4">
        <f>ROUND(Source!BB804,O817)</f>
        <v>0</v>
      </c>
      <c r="G817" s="4" t="s">
        <v>86</v>
      </c>
      <c r="H817" s="4" t="s">
        <v>87</v>
      </c>
      <c r="I817" s="4"/>
      <c r="J817" s="4"/>
      <c r="K817" s="4">
        <v>231</v>
      </c>
      <c r="L817" s="4">
        <v>12</v>
      </c>
      <c r="M817" s="4">
        <v>3</v>
      </c>
      <c r="N817" s="4" t="s">
        <v>3</v>
      </c>
      <c r="O817" s="4">
        <v>2</v>
      </c>
      <c r="P817" s="4"/>
      <c r="Q817" s="4"/>
      <c r="R817" s="4"/>
      <c r="S817" s="4"/>
      <c r="T817" s="4"/>
      <c r="U817" s="4"/>
      <c r="V817" s="4"/>
      <c r="W817" s="4">
        <v>0</v>
      </c>
      <c r="X817" s="4">
        <v>1</v>
      </c>
      <c r="Y817" s="4">
        <v>0</v>
      </c>
      <c r="Z817" s="4"/>
      <c r="AA817" s="4"/>
      <c r="AB817" s="4"/>
    </row>
    <row r="818" spans="1:28" x14ac:dyDescent="0.2">
      <c r="A818" s="4">
        <v>50</v>
      </c>
      <c r="B818" s="4">
        <v>0</v>
      </c>
      <c r="C818" s="4">
        <v>0</v>
      </c>
      <c r="D818" s="4">
        <v>1</v>
      </c>
      <c r="E818" s="4">
        <v>204</v>
      </c>
      <c r="F818" s="4">
        <f>ROUND(Source!R804,O818)</f>
        <v>26762.09</v>
      </c>
      <c r="G818" s="4" t="s">
        <v>88</v>
      </c>
      <c r="H818" s="4" t="s">
        <v>89</v>
      </c>
      <c r="I818" s="4"/>
      <c r="J818" s="4"/>
      <c r="K818" s="4">
        <v>204</v>
      </c>
      <c r="L818" s="4">
        <v>13</v>
      </c>
      <c r="M818" s="4">
        <v>3</v>
      </c>
      <c r="N818" s="4" t="s">
        <v>3</v>
      </c>
      <c r="O818" s="4">
        <v>2</v>
      </c>
      <c r="P818" s="4"/>
      <c r="Q818" s="4"/>
      <c r="R818" s="4"/>
      <c r="S818" s="4"/>
      <c r="T818" s="4"/>
      <c r="U818" s="4"/>
      <c r="V818" s="4"/>
      <c r="W818" s="4">
        <v>26762.09</v>
      </c>
      <c r="X818" s="4">
        <v>1</v>
      </c>
      <c r="Y818" s="4">
        <v>26762.09</v>
      </c>
      <c r="Z818" s="4"/>
      <c r="AA818" s="4"/>
      <c r="AB818" s="4"/>
    </row>
    <row r="819" spans="1:28" x14ac:dyDescent="0.2">
      <c r="A819" s="4">
        <v>50</v>
      </c>
      <c r="B819" s="4">
        <v>0</v>
      </c>
      <c r="C819" s="4">
        <v>0</v>
      </c>
      <c r="D819" s="4">
        <v>1</v>
      </c>
      <c r="E819" s="4">
        <v>205</v>
      </c>
      <c r="F819" s="4">
        <f>ROUND(Source!S804,O819)</f>
        <v>1297896.6499999999</v>
      </c>
      <c r="G819" s="4" t="s">
        <v>90</v>
      </c>
      <c r="H819" s="4" t="s">
        <v>91</v>
      </c>
      <c r="I819" s="4"/>
      <c r="J819" s="4"/>
      <c r="K819" s="4">
        <v>205</v>
      </c>
      <c r="L819" s="4">
        <v>14</v>
      </c>
      <c r="M819" s="4">
        <v>3</v>
      </c>
      <c r="N819" s="4" t="s">
        <v>3</v>
      </c>
      <c r="O819" s="4">
        <v>2</v>
      </c>
      <c r="P819" s="4"/>
      <c r="Q819" s="4"/>
      <c r="R819" s="4"/>
      <c r="S819" s="4"/>
      <c r="T819" s="4"/>
      <c r="U819" s="4"/>
      <c r="V819" s="4"/>
      <c r="W819" s="4">
        <v>1297896.6499999999</v>
      </c>
      <c r="X819" s="4">
        <v>1</v>
      </c>
      <c r="Y819" s="4">
        <v>1297896.6499999999</v>
      </c>
      <c r="Z819" s="4"/>
      <c r="AA819" s="4"/>
      <c r="AB819" s="4"/>
    </row>
    <row r="820" spans="1:28" x14ac:dyDescent="0.2">
      <c r="A820" s="4">
        <v>50</v>
      </c>
      <c r="B820" s="4">
        <v>0</v>
      </c>
      <c r="C820" s="4">
        <v>0</v>
      </c>
      <c r="D820" s="4">
        <v>1</v>
      </c>
      <c r="E820" s="4">
        <v>232</v>
      </c>
      <c r="F820" s="4">
        <f>ROUND(Source!BC804,O820)</f>
        <v>0</v>
      </c>
      <c r="G820" s="4" t="s">
        <v>92</v>
      </c>
      <c r="H820" s="4" t="s">
        <v>93</v>
      </c>
      <c r="I820" s="4"/>
      <c r="J820" s="4"/>
      <c r="K820" s="4">
        <v>232</v>
      </c>
      <c r="L820" s="4">
        <v>15</v>
      </c>
      <c r="M820" s="4">
        <v>3</v>
      </c>
      <c r="N820" s="4" t="s">
        <v>3</v>
      </c>
      <c r="O820" s="4">
        <v>2</v>
      </c>
      <c r="P820" s="4"/>
      <c r="Q820" s="4"/>
      <c r="R820" s="4"/>
      <c r="S820" s="4"/>
      <c r="T820" s="4"/>
      <c r="U820" s="4"/>
      <c r="V820" s="4"/>
      <c r="W820" s="4">
        <v>0</v>
      </c>
      <c r="X820" s="4">
        <v>1</v>
      </c>
      <c r="Y820" s="4">
        <v>0</v>
      </c>
      <c r="Z820" s="4"/>
      <c r="AA820" s="4"/>
      <c r="AB820" s="4"/>
    </row>
    <row r="821" spans="1:28" x14ac:dyDescent="0.2">
      <c r="A821" s="4">
        <v>50</v>
      </c>
      <c r="B821" s="4">
        <v>0</v>
      </c>
      <c r="C821" s="4">
        <v>0</v>
      </c>
      <c r="D821" s="4">
        <v>1</v>
      </c>
      <c r="E821" s="4">
        <v>214</v>
      </c>
      <c r="F821" s="4">
        <f>ROUND(Source!AS804,O821)</f>
        <v>0</v>
      </c>
      <c r="G821" s="4" t="s">
        <v>94</v>
      </c>
      <c r="H821" s="4" t="s">
        <v>95</v>
      </c>
      <c r="I821" s="4"/>
      <c r="J821" s="4"/>
      <c r="K821" s="4">
        <v>214</v>
      </c>
      <c r="L821" s="4">
        <v>16</v>
      </c>
      <c r="M821" s="4">
        <v>3</v>
      </c>
      <c r="N821" s="4" t="s">
        <v>3</v>
      </c>
      <c r="O821" s="4">
        <v>2</v>
      </c>
      <c r="P821" s="4"/>
      <c r="Q821" s="4"/>
      <c r="R821" s="4"/>
      <c r="S821" s="4"/>
      <c r="T821" s="4"/>
      <c r="U821" s="4"/>
      <c r="V821" s="4"/>
      <c r="W821" s="4">
        <v>0</v>
      </c>
      <c r="X821" s="4">
        <v>1</v>
      </c>
      <c r="Y821" s="4">
        <v>0</v>
      </c>
      <c r="Z821" s="4"/>
      <c r="AA821" s="4"/>
      <c r="AB821" s="4"/>
    </row>
    <row r="822" spans="1:28" x14ac:dyDescent="0.2">
      <c r="A822" s="4">
        <v>50</v>
      </c>
      <c r="B822" s="4">
        <v>0</v>
      </c>
      <c r="C822" s="4">
        <v>0</v>
      </c>
      <c r="D822" s="4">
        <v>1</v>
      </c>
      <c r="E822" s="4">
        <v>215</v>
      </c>
      <c r="F822" s="4">
        <f>ROUND(Source!AT804,O822)</f>
        <v>0</v>
      </c>
      <c r="G822" s="4" t="s">
        <v>96</v>
      </c>
      <c r="H822" s="4" t="s">
        <v>97</v>
      </c>
      <c r="I822" s="4"/>
      <c r="J822" s="4"/>
      <c r="K822" s="4">
        <v>215</v>
      </c>
      <c r="L822" s="4">
        <v>17</v>
      </c>
      <c r="M822" s="4">
        <v>3</v>
      </c>
      <c r="N822" s="4" t="s">
        <v>3</v>
      </c>
      <c r="O822" s="4">
        <v>2</v>
      </c>
      <c r="P822" s="4"/>
      <c r="Q822" s="4"/>
      <c r="R822" s="4"/>
      <c r="S822" s="4"/>
      <c r="T822" s="4"/>
      <c r="U822" s="4"/>
      <c r="V822" s="4"/>
      <c r="W822" s="4">
        <v>0</v>
      </c>
      <c r="X822" s="4">
        <v>1</v>
      </c>
      <c r="Y822" s="4">
        <v>0</v>
      </c>
      <c r="Z822" s="4"/>
      <c r="AA822" s="4"/>
      <c r="AB822" s="4"/>
    </row>
    <row r="823" spans="1:28" x14ac:dyDescent="0.2">
      <c r="A823" s="4">
        <v>50</v>
      </c>
      <c r="B823" s="4">
        <v>0</v>
      </c>
      <c r="C823" s="4">
        <v>0</v>
      </c>
      <c r="D823" s="4">
        <v>1</v>
      </c>
      <c r="E823" s="4">
        <v>217</v>
      </c>
      <c r="F823" s="4">
        <f>ROUND(Source!AU804,O823)</f>
        <v>2444614.77</v>
      </c>
      <c r="G823" s="4" t="s">
        <v>98</v>
      </c>
      <c r="H823" s="4" t="s">
        <v>99</v>
      </c>
      <c r="I823" s="4"/>
      <c r="J823" s="4"/>
      <c r="K823" s="4">
        <v>217</v>
      </c>
      <c r="L823" s="4">
        <v>18</v>
      </c>
      <c r="M823" s="4">
        <v>3</v>
      </c>
      <c r="N823" s="4" t="s">
        <v>3</v>
      </c>
      <c r="O823" s="4">
        <v>2</v>
      </c>
      <c r="P823" s="4"/>
      <c r="Q823" s="4"/>
      <c r="R823" s="4"/>
      <c r="S823" s="4"/>
      <c r="T823" s="4"/>
      <c r="U823" s="4"/>
      <c r="V823" s="4"/>
      <c r="W823" s="4">
        <v>2444614.77</v>
      </c>
      <c r="X823" s="4">
        <v>1</v>
      </c>
      <c r="Y823" s="4">
        <v>2444614.77</v>
      </c>
      <c r="Z823" s="4"/>
      <c r="AA823" s="4"/>
      <c r="AB823" s="4"/>
    </row>
    <row r="824" spans="1:28" x14ac:dyDescent="0.2">
      <c r="A824" s="4">
        <v>50</v>
      </c>
      <c r="B824" s="4">
        <v>0</v>
      </c>
      <c r="C824" s="4">
        <v>0</v>
      </c>
      <c r="D824" s="4">
        <v>1</v>
      </c>
      <c r="E824" s="4">
        <v>230</v>
      </c>
      <c r="F824" s="4">
        <f>ROUND(Source!BA804,O824)</f>
        <v>0</v>
      </c>
      <c r="G824" s="4" t="s">
        <v>100</v>
      </c>
      <c r="H824" s="4" t="s">
        <v>101</v>
      </c>
      <c r="I824" s="4"/>
      <c r="J824" s="4"/>
      <c r="K824" s="4">
        <v>230</v>
      </c>
      <c r="L824" s="4">
        <v>19</v>
      </c>
      <c r="M824" s="4">
        <v>3</v>
      </c>
      <c r="N824" s="4" t="s">
        <v>3</v>
      </c>
      <c r="O824" s="4">
        <v>2</v>
      </c>
      <c r="P824" s="4"/>
      <c r="Q824" s="4"/>
      <c r="R824" s="4"/>
      <c r="S824" s="4"/>
      <c r="T824" s="4"/>
      <c r="U824" s="4"/>
      <c r="V824" s="4"/>
      <c r="W824" s="4">
        <v>0</v>
      </c>
      <c r="X824" s="4">
        <v>1</v>
      </c>
      <c r="Y824" s="4">
        <v>0</v>
      </c>
      <c r="Z824" s="4"/>
      <c r="AA824" s="4"/>
      <c r="AB824" s="4"/>
    </row>
    <row r="825" spans="1:28" x14ac:dyDescent="0.2">
      <c r="A825" s="4">
        <v>50</v>
      </c>
      <c r="B825" s="4">
        <v>0</v>
      </c>
      <c r="C825" s="4">
        <v>0</v>
      </c>
      <c r="D825" s="4">
        <v>1</v>
      </c>
      <c r="E825" s="4">
        <v>206</v>
      </c>
      <c r="F825" s="4">
        <f>ROUND(Source!T804,O825)</f>
        <v>0</v>
      </c>
      <c r="G825" s="4" t="s">
        <v>102</v>
      </c>
      <c r="H825" s="4" t="s">
        <v>103</v>
      </c>
      <c r="I825" s="4"/>
      <c r="J825" s="4"/>
      <c r="K825" s="4">
        <v>206</v>
      </c>
      <c r="L825" s="4">
        <v>20</v>
      </c>
      <c r="M825" s="4">
        <v>3</v>
      </c>
      <c r="N825" s="4" t="s">
        <v>3</v>
      </c>
      <c r="O825" s="4">
        <v>2</v>
      </c>
      <c r="P825" s="4"/>
      <c r="Q825" s="4"/>
      <c r="R825" s="4"/>
      <c r="S825" s="4"/>
      <c r="T825" s="4"/>
      <c r="U825" s="4"/>
      <c r="V825" s="4"/>
      <c r="W825" s="4">
        <v>0</v>
      </c>
      <c r="X825" s="4">
        <v>1</v>
      </c>
      <c r="Y825" s="4">
        <v>0</v>
      </c>
      <c r="Z825" s="4"/>
      <c r="AA825" s="4"/>
      <c r="AB825" s="4"/>
    </row>
    <row r="826" spans="1:28" x14ac:dyDescent="0.2">
      <c r="A826" s="4">
        <v>50</v>
      </c>
      <c r="B826" s="4">
        <v>0</v>
      </c>
      <c r="C826" s="4">
        <v>0</v>
      </c>
      <c r="D826" s="4">
        <v>1</v>
      </c>
      <c r="E826" s="4">
        <v>207</v>
      </c>
      <c r="F826" s="4">
        <f>Source!U804</f>
        <v>2126.6508999999996</v>
      </c>
      <c r="G826" s="4" t="s">
        <v>104</v>
      </c>
      <c r="H826" s="4" t="s">
        <v>105</v>
      </c>
      <c r="I826" s="4"/>
      <c r="J826" s="4"/>
      <c r="K826" s="4">
        <v>207</v>
      </c>
      <c r="L826" s="4">
        <v>21</v>
      </c>
      <c r="M826" s="4">
        <v>3</v>
      </c>
      <c r="N826" s="4" t="s">
        <v>3</v>
      </c>
      <c r="O826" s="4">
        <v>-1</v>
      </c>
      <c r="P826" s="4"/>
      <c r="Q826" s="4"/>
      <c r="R826" s="4"/>
      <c r="S826" s="4"/>
      <c r="T826" s="4"/>
      <c r="U826" s="4"/>
      <c r="V826" s="4"/>
      <c r="W826" s="4">
        <v>2126.6508999999996</v>
      </c>
      <c r="X826" s="4">
        <v>1</v>
      </c>
      <c r="Y826" s="4">
        <v>2126.6508999999996</v>
      </c>
      <c r="Z826" s="4"/>
      <c r="AA826" s="4"/>
      <c r="AB826" s="4"/>
    </row>
    <row r="827" spans="1:28" x14ac:dyDescent="0.2">
      <c r="A827" s="4">
        <v>50</v>
      </c>
      <c r="B827" s="4">
        <v>0</v>
      </c>
      <c r="C827" s="4">
        <v>0</v>
      </c>
      <c r="D827" s="4">
        <v>1</v>
      </c>
      <c r="E827" s="4">
        <v>208</v>
      </c>
      <c r="F827" s="4">
        <f>Source!V804</f>
        <v>0</v>
      </c>
      <c r="G827" s="4" t="s">
        <v>106</v>
      </c>
      <c r="H827" s="4" t="s">
        <v>107</v>
      </c>
      <c r="I827" s="4"/>
      <c r="J827" s="4"/>
      <c r="K827" s="4">
        <v>208</v>
      </c>
      <c r="L827" s="4">
        <v>22</v>
      </c>
      <c r="M827" s="4">
        <v>3</v>
      </c>
      <c r="N827" s="4" t="s">
        <v>3</v>
      </c>
      <c r="O827" s="4">
        <v>-1</v>
      </c>
      <c r="P827" s="4"/>
      <c r="Q827" s="4"/>
      <c r="R827" s="4"/>
      <c r="S827" s="4"/>
      <c r="T827" s="4"/>
      <c r="U827" s="4"/>
      <c r="V827" s="4"/>
      <c r="W827" s="4">
        <v>0</v>
      </c>
      <c r="X827" s="4">
        <v>1</v>
      </c>
      <c r="Y827" s="4">
        <v>0</v>
      </c>
      <c r="Z827" s="4"/>
      <c r="AA827" s="4"/>
      <c r="AB827" s="4"/>
    </row>
    <row r="828" spans="1:28" x14ac:dyDescent="0.2">
      <c r="A828" s="4">
        <v>50</v>
      </c>
      <c r="B828" s="4">
        <v>0</v>
      </c>
      <c r="C828" s="4">
        <v>0</v>
      </c>
      <c r="D828" s="4">
        <v>1</v>
      </c>
      <c r="E828" s="4">
        <v>209</v>
      </c>
      <c r="F828" s="4">
        <f>ROUND(Source!W804,O828)</f>
        <v>0</v>
      </c>
      <c r="G828" s="4" t="s">
        <v>108</v>
      </c>
      <c r="H828" s="4" t="s">
        <v>109</v>
      </c>
      <c r="I828" s="4"/>
      <c r="J828" s="4"/>
      <c r="K828" s="4">
        <v>209</v>
      </c>
      <c r="L828" s="4">
        <v>23</v>
      </c>
      <c r="M828" s="4">
        <v>3</v>
      </c>
      <c r="N828" s="4" t="s">
        <v>3</v>
      </c>
      <c r="O828" s="4">
        <v>2</v>
      </c>
      <c r="P828" s="4"/>
      <c r="Q828" s="4"/>
      <c r="R828" s="4"/>
      <c r="S828" s="4"/>
      <c r="T828" s="4"/>
      <c r="U828" s="4"/>
      <c r="V828" s="4"/>
      <c r="W828" s="4">
        <v>0</v>
      </c>
      <c r="X828" s="4">
        <v>1</v>
      </c>
      <c r="Y828" s="4">
        <v>0</v>
      </c>
      <c r="Z828" s="4"/>
      <c r="AA828" s="4"/>
      <c r="AB828" s="4"/>
    </row>
    <row r="829" spans="1:28" x14ac:dyDescent="0.2">
      <c r="A829" s="4">
        <v>50</v>
      </c>
      <c r="B829" s="4">
        <v>0</v>
      </c>
      <c r="C829" s="4">
        <v>0</v>
      </c>
      <c r="D829" s="4">
        <v>1</v>
      </c>
      <c r="E829" s="4">
        <v>233</v>
      </c>
      <c r="F829" s="4">
        <f>ROUND(Source!BD804,O829)</f>
        <v>0</v>
      </c>
      <c r="G829" s="4" t="s">
        <v>110</v>
      </c>
      <c r="H829" s="4" t="s">
        <v>111</v>
      </c>
      <c r="I829" s="4"/>
      <c r="J829" s="4"/>
      <c r="K829" s="4">
        <v>233</v>
      </c>
      <c r="L829" s="4">
        <v>24</v>
      </c>
      <c r="M829" s="4">
        <v>3</v>
      </c>
      <c r="N829" s="4" t="s">
        <v>3</v>
      </c>
      <c r="O829" s="4">
        <v>2</v>
      </c>
      <c r="P829" s="4"/>
      <c r="Q829" s="4"/>
      <c r="R829" s="4"/>
      <c r="S829" s="4"/>
      <c r="T829" s="4"/>
      <c r="U829" s="4"/>
      <c r="V829" s="4"/>
      <c r="W829" s="4">
        <v>0</v>
      </c>
      <c r="X829" s="4">
        <v>1</v>
      </c>
      <c r="Y829" s="4">
        <v>0</v>
      </c>
      <c r="Z829" s="4"/>
      <c r="AA829" s="4"/>
      <c r="AB829" s="4"/>
    </row>
    <row r="830" spans="1:28" x14ac:dyDescent="0.2">
      <c r="A830" s="4">
        <v>50</v>
      </c>
      <c r="B830" s="4">
        <v>0</v>
      </c>
      <c r="C830" s="4">
        <v>0</v>
      </c>
      <c r="D830" s="4">
        <v>1</v>
      </c>
      <c r="E830" s="4">
        <v>210</v>
      </c>
      <c r="F830" s="4">
        <f>ROUND(Source!X804,O830)</f>
        <v>908527.66</v>
      </c>
      <c r="G830" s="4" t="s">
        <v>112</v>
      </c>
      <c r="H830" s="4" t="s">
        <v>113</v>
      </c>
      <c r="I830" s="4"/>
      <c r="J830" s="4"/>
      <c r="K830" s="4">
        <v>210</v>
      </c>
      <c r="L830" s="4">
        <v>25</v>
      </c>
      <c r="M830" s="4">
        <v>3</v>
      </c>
      <c r="N830" s="4" t="s">
        <v>3</v>
      </c>
      <c r="O830" s="4">
        <v>2</v>
      </c>
      <c r="P830" s="4"/>
      <c r="Q830" s="4"/>
      <c r="R830" s="4"/>
      <c r="S830" s="4"/>
      <c r="T830" s="4"/>
      <c r="U830" s="4"/>
      <c r="V830" s="4"/>
      <c r="W830" s="4">
        <v>908527.66</v>
      </c>
      <c r="X830" s="4">
        <v>1</v>
      </c>
      <c r="Y830" s="4">
        <v>908527.66</v>
      </c>
      <c r="Z830" s="4"/>
      <c r="AA830" s="4"/>
      <c r="AB830" s="4"/>
    </row>
    <row r="831" spans="1:28" x14ac:dyDescent="0.2">
      <c r="A831" s="4">
        <v>50</v>
      </c>
      <c r="B831" s="4">
        <v>0</v>
      </c>
      <c r="C831" s="4">
        <v>0</v>
      </c>
      <c r="D831" s="4">
        <v>1</v>
      </c>
      <c r="E831" s="4">
        <v>211</v>
      </c>
      <c r="F831" s="4">
        <f>ROUND(Source!Y804,O831)</f>
        <v>129789.65</v>
      </c>
      <c r="G831" s="4" t="s">
        <v>114</v>
      </c>
      <c r="H831" s="4" t="s">
        <v>115</v>
      </c>
      <c r="I831" s="4"/>
      <c r="J831" s="4"/>
      <c r="K831" s="4">
        <v>211</v>
      </c>
      <c r="L831" s="4">
        <v>26</v>
      </c>
      <c r="M831" s="4">
        <v>3</v>
      </c>
      <c r="N831" s="4" t="s">
        <v>3</v>
      </c>
      <c r="O831" s="4">
        <v>2</v>
      </c>
      <c r="P831" s="4"/>
      <c r="Q831" s="4"/>
      <c r="R831" s="4"/>
      <c r="S831" s="4"/>
      <c r="T831" s="4"/>
      <c r="U831" s="4"/>
      <c r="V831" s="4"/>
      <c r="W831" s="4">
        <v>129789.65</v>
      </c>
      <c r="X831" s="4">
        <v>1</v>
      </c>
      <c r="Y831" s="4">
        <v>129789.65</v>
      </c>
      <c r="Z831" s="4"/>
      <c r="AA831" s="4"/>
      <c r="AB831" s="4"/>
    </row>
    <row r="832" spans="1:28" x14ac:dyDescent="0.2">
      <c r="A832" s="4">
        <v>50</v>
      </c>
      <c r="B832" s="4">
        <v>0</v>
      </c>
      <c r="C832" s="4">
        <v>0</v>
      </c>
      <c r="D832" s="4">
        <v>1</v>
      </c>
      <c r="E832" s="4">
        <v>224</v>
      </c>
      <c r="F832" s="4">
        <f>ROUND(Source!AR804,O832)</f>
        <v>2444614.77</v>
      </c>
      <c r="G832" s="4" t="s">
        <v>116</v>
      </c>
      <c r="H832" s="4" t="s">
        <v>117</v>
      </c>
      <c r="I832" s="4"/>
      <c r="J832" s="4"/>
      <c r="K832" s="4">
        <v>224</v>
      </c>
      <c r="L832" s="4">
        <v>27</v>
      </c>
      <c r="M832" s="4">
        <v>3</v>
      </c>
      <c r="N832" s="4" t="s">
        <v>3</v>
      </c>
      <c r="O832" s="4">
        <v>2</v>
      </c>
      <c r="P832" s="4"/>
      <c r="Q832" s="4"/>
      <c r="R832" s="4"/>
      <c r="S832" s="4"/>
      <c r="T832" s="4"/>
      <c r="U832" s="4"/>
      <c r="V832" s="4"/>
      <c r="W832" s="4">
        <v>2444614.77</v>
      </c>
      <c r="X832" s="4">
        <v>1</v>
      </c>
      <c r="Y832" s="4">
        <v>2444614.77</v>
      </c>
      <c r="Z832" s="4"/>
      <c r="AA832" s="4"/>
      <c r="AB832" s="4"/>
    </row>
    <row r="833" spans="1:28" x14ac:dyDescent="0.2">
      <c r="A833" s="4">
        <v>50</v>
      </c>
      <c r="B833" s="4">
        <v>1</v>
      </c>
      <c r="C833" s="4">
        <v>0</v>
      </c>
      <c r="D833" s="4">
        <v>2</v>
      </c>
      <c r="E833" s="4">
        <v>0</v>
      </c>
      <c r="F833" s="4">
        <f>ROUND(F832,O833)</f>
        <v>2444614.77</v>
      </c>
      <c r="G833" s="4" t="s">
        <v>590</v>
      </c>
      <c r="H833" s="4" t="s">
        <v>591</v>
      </c>
      <c r="I833" s="4"/>
      <c r="J833" s="4"/>
      <c r="K833" s="4">
        <v>212</v>
      </c>
      <c r="L833" s="4">
        <v>28</v>
      </c>
      <c r="M833" s="4">
        <v>0</v>
      </c>
      <c r="N833" s="4" t="s">
        <v>3</v>
      </c>
      <c r="O833" s="4">
        <v>2</v>
      </c>
      <c r="P833" s="4"/>
      <c r="Q833" s="4"/>
      <c r="R833" s="4"/>
      <c r="S833" s="4"/>
      <c r="T833" s="4"/>
      <c r="U833" s="4"/>
      <c r="V833" s="4"/>
      <c r="W833" s="4">
        <v>2444614.77</v>
      </c>
      <c r="X833" s="4">
        <v>1</v>
      </c>
      <c r="Y833" s="4">
        <v>2444614.77</v>
      </c>
      <c r="Z833" s="4"/>
      <c r="AA833" s="4"/>
      <c r="AB833" s="4"/>
    </row>
    <row r="834" spans="1:28" x14ac:dyDescent="0.2">
      <c r="A834" s="4">
        <v>50</v>
      </c>
      <c r="B834" s="4">
        <v>1</v>
      </c>
      <c r="C834" s="4">
        <v>0</v>
      </c>
      <c r="D834" s="4">
        <v>2</v>
      </c>
      <c r="E834" s="4">
        <v>0</v>
      </c>
      <c r="F834" s="4">
        <f>ROUND(F833*0.22,O834)</f>
        <v>537815.25</v>
      </c>
      <c r="G834" s="4" t="s">
        <v>592</v>
      </c>
      <c r="H834" s="4" t="s">
        <v>869</v>
      </c>
      <c r="I834" s="4"/>
      <c r="J834" s="4"/>
      <c r="K834" s="4">
        <v>212</v>
      </c>
      <c r="L834" s="4">
        <v>29</v>
      </c>
      <c r="M834" s="4">
        <v>0</v>
      </c>
      <c r="N834" s="4" t="s">
        <v>3</v>
      </c>
      <c r="O834" s="4">
        <v>2</v>
      </c>
      <c r="P834" s="4"/>
      <c r="Q834" s="4"/>
      <c r="R834" s="4"/>
      <c r="S834" s="4"/>
      <c r="T834" s="4"/>
      <c r="U834" s="4"/>
      <c r="V834" s="4"/>
      <c r="W834" s="4">
        <v>488922.95</v>
      </c>
      <c r="X834" s="4">
        <v>1</v>
      </c>
      <c r="Y834" s="4">
        <v>488922.95</v>
      </c>
      <c r="Z834" s="4"/>
      <c r="AA834" s="4"/>
      <c r="AB834" s="4"/>
    </row>
    <row r="835" spans="1:28" x14ac:dyDescent="0.2">
      <c r="A835" s="4">
        <v>50</v>
      </c>
      <c r="B835" s="4">
        <v>1</v>
      </c>
      <c r="C835" s="4">
        <v>0</v>
      </c>
      <c r="D835" s="4">
        <v>2</v>
      </c>
      <c r="E835" s="4">
        <v>0</v>
      </c>
      <c r="F835" s="4">
        <f>ROUND(F833+F834,O835)</f>
        <v>2982430.02</v>
      </c>
      <c r="G835" s="4" t="s">
        <v>594</v>
      </c>
      <c r="H835" s="4" t="s">
        <v>595</v>
      </c>
      <c r="I835" s="4"/>
      <c r="J835" s="4"/>
      <c r="K835" s="4">
        <v>212</v>
      </c>
      <c r="L835" s="4">
        <v>30</v>
      </c>
      <c r="M835" s="4">
        <v>0</v>
      </c>
      <c r="N835" s="4" t="s">
        <v>3</v>
      </c>
      <c r="O835" s="4">
        <v>2</v>
      </c>
      <c r="P835" s="4"/>
      <c r="Q835" s="4"/>
      <c r="R835" s="4"/>
      <c r="S835" s="4"/>
      <c r="T835" s="4"/>
      <c r="U835" s="4"/>
      <c r="V835" s="4"/>
      <c r="W835" s="4">
        <v>2933537.72</v>
      </c>
      <c r="X835" s="4">
        <v>1</v>
      </c>
      <c r="Y835" s="4">
        <v>2933537.72</v>
      </c>
      <c r="Z835" s="4"/>
      <c r="AA835" s="4"/>
      <c r="AB835" s="4"/>
    </row>
    <row r="837" spans="1:28" x14ac:dyDescent="0.2">
      <c r="A837" s="5">
        <v>61</v>
      </c>
      <c r="B837" s="5"/>
      <c r="C837" s="5"/>
      <c r="D837" s="5"/>
      <c r="E837" s="5"/>
      <c r="F837" s="5">
        <v>0</v>
      </c>
      <c r="G837" s="5" t="s">
        <v>3</v>
      </c>
      <c r="H837" s="5" t="s">
        <v>3</v>
      </c>
    </row>
    <row r="838" spans="1:28" x14ac:dyDescent="0.2">
      <c r="A838" s="5">
        <v>61</v>
      </c>
      <c r="B838" s="5"/>
      <c r="C838" s="5"/>
      <c r="D838" s="5"/>
      <c r="E838" s="5"/>
      <c r="F838" s="5">
        <v>0</v>
      </c>
      <c r="G838" s="5" t="s">
        <v>596</v>
      </c>
      <c r="H838" s="5" t="s">
        <v>597</v>
      </c>
    </row>
    <row r="841" spans="1:28" x14ac:dyDescent="0.2">
      <c r="A841">
        <v>-1</v>
      </c>
    </row>
    <row r="843" spans="1:28" x14ac:dyDescent="0.2">
      <c r="A843" s="3">
        <v>75</v>
      </c>
      <c r="B843" s="3" t="s">
        <v>598</v>
      </c>
      <c r="C843" s="3">
        <v>2025</v>
      </c>
      <c r="D843" s="3">
        <v>0</v>
      </c>
      <c r="E843" s="3">
        <v>10</v>
      </c>
      <c r="F843" s="3">
        <v>0</v>
      </c>
      <c r="G843" s="3">
        <v>0</v>
      </c>
      <c r="H843" s="3">
        <v>1</v>
      </c>
      <c r="I843" s="3">
        <v>0</v>
      </c>
      <c r="J843" s="3">
        <v>1</v>
      </c>
      <c r="K843" s="3">
        <v>78</v>
      </c>
      <c r="L843" s="3">
        <v>30</v>
      </c>
      <c r="M843" s="3">
        <v>0</v>
      </c>
      <c r="N843" s="3">
        <v>1470944657</v>
      </c>
      <c r="O843" s="3">
        <v>1</v>
      </c>
    </row>
    <row r="847" spans="1:28" x14ac:dyDescent="0.2">
      <c r="A847">
        <v>65</v>
      </c>
      <c r="C847">
        <v>1</v>
      </c>
      <c r="D847">
        <v>0</v>
      </c>
      <c r="E847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C54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599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48718</v>
      </c>
      <c r="M1">
        <v>997253121</v>
      </c>
      <c r="N1">
        <v>11</v>
      </c>
      <c r="O1">
        <v>12</v>
      </c>
      <c r="P1">
        <v>0</v>
      </c>
      <c r="Q1">
        <v>1</v>
      </c>
    </row>
    <row r="12" spans="1:133" x14ac:dyDescent="0.2">
      <c r="A12" s="1">
        <v>1</v>
      </c>
      <c r="B12" s="1">
        <v>54</v>
      </c>
      <c r="C12" s="1">
        <v>0</v>
      </c>
      <c r="D12" s="1"/>
      <c r="E12" s="1">
        <v>0</v>
      </c>
      <c r="F12" s="1" t="s">
        <v>3</v>
      </c>
      <c r="G12" s="1" t="s">
        <v>4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/>
      <c r="Y12" s="1"/>
      <c r="Z12" s="1"/>
      <c r="AA12" s="1"/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/>
      <c r="AI12" s="1"/>
      <c r="AJ12" s="1"/>
      <c r="AK12" s="1"/>
      <c r="AL12" s="1" t="s">
        <v>3</v>
      </c>
      <c r="AM12" s="1" t="s">
        <v>3</v>
      </c>
      <c r="AN12" s="1" t="s">
        <v>3</v>
      </c>
      <c r="AO12" s="1" t="s">
        <v>3</v>
      </c>
      <c r="AP12" s="1" t="s">
        <v>3</v>
      </c>
      <c r="AQ12" s="1" t="s">
        <v>3</v>
      </c>
      <c r="AR12" s="1" t="s">
        <v>3</v>
      </c>
      <c r="AS12" s="1" t="s">
        <v>3</v>
      </c>
      <c r="AT12" s="1"/>
      <c r="AU12" s="1"/>
      <c r="AV12" s="1"/>
      <c r="AW12" s="1"/>
      <c r="AX12" s="1"/>
      <c r="AY12" s="1"/>
      <c r="AZ12" s="1"/>
      <c r="BA12" s="1"/>
      <c r="BB12" s="1">
        <v>0</v>
      </c>
      <c r="BC12" s="1"/>
      <c r="BD12" s="1"/>
      <c r="BE12" s="1"/>
      <c r="BF12" s="1"/>
      <c r="BG12" s="1"/>
      <c r="BH12" s="1" t="s">
        <v>5</v>
      </c>
      <c r="BI12" s="1" t="s">
        <v>6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1</v>
      </c>
      <c r="BU12" s="1">
        <v>0</v>
      </c>
      <c r="BV12" s="1">
        <v>1</v>
      </c>
      <c r="BW12" s="1">
        <v>1</v>
      </c>
      <c r="BX12" s="1">
        <v>0</v>
      </c>
      <c r="BY12" s="1" t="s">
        <v>7</v>
      </c>
      <c r="BZ12" s="1" t="s">
        <v>8</v>
      </c>
      <c r="CA12" s="1" t="s">
        <v>9</v>
      </c>
      <c r="CB12" s="1" t="s">
        <v>9</v>
      </c>
      <c r="CC12" s="1" t="s">
        <v>9</v>
      </c>
      <c r="CD12" s="1" t="s">
        <v>9</v>
      </c>
      <c r="CE12" s="1" t="s">
        <v>10</v>
      </c>
      <c r="CF12" s="1">
        <v>0</v>
      </c>
      <c r="CG12" s="1">
        <v>0</v>
      </c>
      <c r="CH12" s="1">
        <v>16785418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1</v>
      </c>
      <c r="C14" s="1">
        <v>0</v>
      </c>
      <c r="D14" s="1">
        <v>1470944657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6">
        <v>3</v>
      </c>
      <c r="B16" s="6">
        <v>0</v>
      </c>
      <c r="C16" s="6" t="s">
        <v>11</v>
      </c>
      <c r="D16" s="6" t="s">
        <v>11</v>
      </c>
      <c r="E16" s="7">
        <f>ROUND((Source!F791)/1000,2)</f>
        <v>0</v>
      </c>
      <c r="F16" s="7">
        <f>ROUND((Source!F792)/1000,2)</f>
        <v>0</v>
      </c>
      <c r="G16" s="7">
        <f>ROUND((Source!F783)/1000,2)</f>
        <v>0</v>
      </c>
      <c r="H16" s="7">
        <f>ROUND((Source!F793)/1000+(Source!F794)/1000,2)</f>
        <v>2444.61</v>
      </c>
      <c r="I16" s="7">
        <f>E16+F16+G16+H16</f>
        <v>2444.61</v>
      </c>
      <c r="J16" s="7">
        <f>ROUND((Source!F789+Source!F788)/1000,2)</f>
        <v>1324.66</v>
      </c>
      <c r="AI16" s="6">
        <v>0</v>
      </c>
      <c r="AJ16" s="6">
        <v>0</v>
      </c>
      <c r="AK16" s="6" t="s">
        <v>3</v>
      </c>
      <c r="AL16" s="6" t="s">
        <v>3</v>
      </c>
      <c r="AM16" s="6" t="s">
        <v>3</v>
      </c>
      <c r="AN16" s="6">
        <v>0</v>
      </c>
      <c r="AO16" s="6" t="s">
        <v>3</v>
      </c>
      <c r="AP16" s="6" t="s">
        <v>3</v>
      </c>
      <c r="AT16" s="7">
        <v>1377394.38</v>
      </c>
      <c r="AU16" s="7">
        <v>37261.760000000002</v>
      </c>
      <c r="AV16" s="7">
        <v>0</v>
      </c>
      <c r="AW16" s="7">
        <v>0</v>
      </c>
      <c r="AX16" s="7">
        <v>0</v>
      </c>
      <c r="AY16" s="7">
        <v>42235.97</v>
      </c>
      <c r="AZ16" s="7">
        <v>26762.09</v>
      </c>
      <c r="BA16" s="7">
        <v>1297896.6499999999</v>
      </c>
      <c r="BB16" s="7">
        <v>0</v>
      </c>
      <c r="BC16" s="7">
        <v>0</v>
      </c>
      <c r="BD16" s="7">
        <v>2444614.77</v>
      </c>
      <c r="BE16" s="7">
        <v>0</v>
      </c>
      <c r="BF16" s="7">
        <v>2126.6508999999996</v>
      </c>
      <c r="BG16" s="7">
        <v>0</v>
      </c>
      <c r="BH16" s="7">
        <v>0</v>
      </c>
      <c r="BI16" s="7">
        <v>908527.66</v>
      </c>
      <c r="BJ16" s="7">
        <v>129789.65</v>
      </c>
      <c r="BK16" s="7">
        <v>2444614.77</v>
      </c>
    </row>
    <row r="18" spans="1:19" x14ac:dyDescent="0.2">
      <c r="A18">
        <v>51</v>
      </c>
      <c r="E18" s="5">
        <f>SUMIF(A16:A17,3,E16:E17)</f>
        <v>0</v>
      </c>
      <c r="F18" s="5">
        <f>SUMIF(A16:A17,3,F16:F17)</f>
        <v>0</v>
      </c>
      <c r="G18" s="5">
        <f>SUMIF(A16:A17,3,G16:G17)</f>
        <v>0</v>
      </c>
      <c r="H18" s="5">
        <f>SUMIF(A16:A17,3,H16:H17)</f>
        <v>2444.61</v>
      </c>
      <c r="I18" s="5">
        <f>SUMIF(A16:A17,3,I16:I17)</f>
        <v>2444.61</v>
      </c>
      <c r="J18" s="5">
        <f>SUMIF(A16:A17,3,J16:J17)</f>
        <v>1324.66</v>
      </c>
      <c r="K18" s="5"/>
      <c r="L18" s="5"/>
      <c r="M18" s="5"/>
      <c r="N18" s="5"/>
      <c r="O18" s="5"/>
      <c r="P18" s="5"/>
      <c r="Q18" s="5"/>
      <c r="R18" s="5"/>
      <c r="S18" s="5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1377394.38</v>
      </c>
      <c r="G20" s="4" t="s">
        <v>64</v>
      </c>
      <c r="H20" s="4" t="s">
        <v>65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37261.760000000002</v>
      </c>
      <c r="G21" s="4" t="s">
        <v>66</v>
      </c>
      <c r="H21" s="4" t="s">
        <v>67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68</v>
      </c>
      <c r="H22" s="4" t="s">
        <v>69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37261.760000000002</v>
      </c>
      <c r="G23" s="4" t="s">
        <v>70</v>
      </c>
      <c r="H23" s="4" t="s">
        <v>71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37261.760000000002</v>
      </c>
      <c r="G24" s="4" t="s">
        <v>72</v>
      </c>
      <c r="H24" s="4" t="s">
        <v>73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74</v>
      </c>
      <c r="H25" s="4" t="s">
        <v>75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37261.760000000002</v>
      </c>
      <c r="G26" s="4" t="s">
        <v>76</v>
      </c>
      <c r="H26" s="4" t="s">
        <v>77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78</v>
      </c>
      <c r="H27" s="4" t="s">
        <v>79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80</v>
      </c>
      <c r="H28" s="4" t="s">
        <v>81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82</v>
      </c>
      <c r="H29" s="4" t="s">
        <v>83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42235.97</v>
      </c>
      <c r="G30" s="4" t="s">
        <v>84</v>
      </c>
      <c r="H30" s="4" t="s">
        <v>85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86</v>
      </c>
      <c r="H31" s="4" t="s">
        <v>87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26762.09</v>
      </c>
      <c r="G32" s="4" t="s">
        <v>88</v>
      </c>
      <c r="H32" s="4" t="s">
        <v>89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1297896.6499999999</v>
      </c>
      <c r="G33" s="4" t="s">
        <v>90</v>
      </c>
      <c r="H33" s="4" t="s">
        <v>91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92</v>
      </c>
      <c r="H34" s="4" t="s">
        <v>93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0</v>
      </c>
      <c r="G35" s="4" t="s">
        <v>94</v>
      </c>
      <c r="H35" s="4" t="s">
        <v>95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0</v>
      </c>
      <c r="G36" s="4" t="s">
        <v>96</v>
      </c>
      <c r="H36" s="4" t="s">
        <v>97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2444614.77</v>
      </c>
      <c r="G37" s="4" t="s">
        <v>98</v>
      </c>
      <c r="H37" s="4" t="s">
        <v>99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100</v>
      </c>
      <c r="H38" s="4" t="s">
        <v>101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102</v>
      </c>
      <c r="H39" s="4" t="s">
        <v>103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2126.6508999999996</v>
      </c>
      <c r="G40" s="4" t="s">
        <v>104</v>
      </c>
      <c r="H40" s="4" t="s">
        <v>105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0</v>
      </c>
      <c r="G41" s="4" t="s">
        <v>106</v>
      </c>
      <c r="H41" s="4" t="s">
        <v>107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108</v>
      </c>
      <c r="H42" s="4" t="s">
        <v>109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110</v>
      </c>
      <c r="H43" s="4" t="s">
        <v>111</v>
      </c>
      <c r="I43" s="4"/>
      <c r="J43" s="4"/>
      <c r="K43" s="4">
        <v>233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908527.66</v>
      </c>
      <c r="G44" s="4" t="s">
        <v>112</v>
      </c>
      <c r="H44" s="4" t="s">
        <v>113</v>
      </c>
      <c r="I44" s="4"/>
      <c r="J44" s="4"/>
      <c r="K44" s="4">
        <v>210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129789.65</v>
      </c>
      <c r="G45" s="4" t="s">
        <v>114</v>
      </c>
      <c r="H45" s="4" t="s">
        <v>115</v>
      </c>
      <c r="I45" s="4"/>
      <c r="J45" s="4"/>
      <c r="K45" s="4">
        <v>211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2444614.77</v>
      </c>
      <c r="G46" s="4" t="s">
        <v>116</v>
      </c>
      <c r="H46" s="4" t="s">
        <v>117</v>
      </c>
      <c r="I46" s="4"/>
      <c r="J46" s="4"/>
      <c r="K46" s="4">
        <v>224</v>
      </c>
      <c r="L46" s="4">
        <v>27</v>
      </c>
      <c r="M46" s="4">
        <v>3</v>
      </c>
      <c r="N46" s="4" t="s">
        <v>3</v>
      </c>
      <c r="O46" s="4">
        <v>2</v>
      </c>
      <c r="P46" s="4"/>
    </row>
    <row r="47" spans="1:16" x14ac:dyDescent="0.2">
      <c r="A47" s="4">
        <v>50</v>
      </c>
      <c r="B47" s="4">
        <v>1</v>
      </c>
      <c r="C47" s="4">
        <v>0</v>
      </c>
      <c r="D47" s="4">
        <v>2</v>
      </c>
      <c r="E47" s="4">
        <v>0</v>
      </c>
      <c r="F47" s="4">
        <v>2444614.77</v>
      </c>
      <c r="G47" s="4" t="s">
        <v>590</v>
      </c>
      <c r="H47" s="4" t="s">
        <v>591</v>
      </c>
      <c r="I47" s="4"/>
      <c r="J47" s="4"/>
      <c r="K47" s="4">
        <v>212</v>
      </c>
      <c r="L47" s="4">
        <v>28</v>
      </c>
      <c r="M47" s="4">
        <v>0</v>
      </c>
      <c r="N47" s="4" t="s">
        <v>3</v>
      </c>
      <c r="O47" s="4">
        <v>2</v>
      </c>
      <c r="P47" s="4"/>
    </row>
    <row r="48" spans="1:16" x14ac:dyDescent="0.2">
      <c r="A48" s="4">
        <v>50</v>
      </c>
      <c r="B48" s="4">
        <v>1</v>
      </c>
      <c r="C48" s="4">
        <v>0</v>
      </c>
      <c r="D48" s="4">
        <v>2</v>
      </c>
      <c r="E48" s="4">
        <v>0</v>
      </c>
      <c r="F48" s="4">
        <v>488922.95</v>
      </c>
      <c r="G48" s="4" t="s">
        <v>592</v>
      </c>
      <c r="H48" s="4" t="s">
        <v>593</v>
      </c>
      <c r="I48" s="4"/>
      <c r="J48" s="4"/>
      <c r="K48" s="4">
        <v>212</v>
      </c>
      <c r="L48" s="4">
        <v>29</v>
      </c>
      <c r="M48" s="4">
        <v>0</v>
      </c>
      <c r="N48" s="4" t="s">
        <v>3</v>
      </c>
      <c r="O48" s="4">
        <v>2</v>
      </c>
      <c r="P48" s="4"/>
    </row>
    <row r="49" spans="1:16" x14ac:dyDescent="0.2">
      <c r="A49" s="4">
        <v>50</v>
      </c>
      <c r="B49" s="4">
        <v>1</v>
      </c>
      <c r="C49" s="4">
        <v>0</v>
      </c>
      <c r="D49" s="4">
        <v>2</v>
      </c>
      <c r="E49" s="4">
        <v>0</v>
      </c>
      <c r="F49" s="4">
        <v>2933537.72</v>
      </c>
      <c r="G49" s="4" t="s">
        <v>594</v>
      </c>
      <c r="H49" s="4" t="s">
        <v>595</v>
      </c>
      <c r="I49" s="4"/>
      <c r="J49" s="4"/>
      <c r="K49" s="4">
        <v>212</v>
      </c>
      <c r="L49" s="4">
        <v>30</v>
      </c>
      <c r="M49" s="4">
        <v>0</v>
      </c>
      <c r="N49" s="4" t="s">
        <v>3</v>
      </c>
      <c r="O49" s="4">
        <v>2</v>
      </c>
      <c r="P49" s="4"/>
    </row>
    <row r="51" spans="1:16" x14ac:dyDescent="0.2">
      <c r="A51">
        <v>-1</v>
      </c>
    </row>
    <row r="54" spans="1:16" x14ac:dyDescent="0.2">
      <c r="A54" s="3">
        <v>75</v>
      </c>
      <c r="B54" s="3" t="s">
        <v>598</v>
      </c>
      <c r="C54" s="3">
        <v>2025</v>
      </c>
      <c r="D54" s="3">
        <v>0</v>
      </c>
      <c r="E54" s="3">
        <v>10</v>
      </c>
      <c r="F54" s="3">
        <v>0</v>
      </c>
      <c r="G54" s="3">
        <v>0</v>
      </c>
      <c r="H54" s="3">
        <v>1</v>
      </c>
      <c r="I54" s="3">
        <v>0</v>
      </c>
      <c r="J54" s="3">
        <v>1</v>
      </c>
      <c r="K54" s="3">
        <v>78</v>
      </c>
      <c r="L54" s="3">
        <v>30</v>
      </c>
      <c r="M54" s="3">
        <v>0</v>
      </c>
      <c r="N54" s="3">
        <v>1470944657</v>
      </c>
      <c r="O54" s="3">
        <v>1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ColWidth="9.140625" defaultRowHeight="12.75" x14ac:dyDescent="0.2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R59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ROW(Source!A32)</f>
        <v>32</v>
      </c>
      <c r="B1">
        <v>1474039614</v>
      </c>
      <c r="C1">
        <v>1470921107</v>
      </c>
      <c r="D1">
        <v>1441819193</v>
      </c>
      <c r="E1">
        <v>15514512</v>
      </c>
      <c r="F1">
        <v>1</v>
      </c>
      <c r="G1">
        <v>15514512</v>
      </c>
      <c r="H1">
        <v>1</v>
      </c>
      <c r="I1" t="s">
        <v>600</v>
      </c>
      <c r="J1" t="s">
        <v>3</v>
      </c>
      <c r="K1" t="s">
        <v>601</v>
      </c>
      <c r="L1">
        <v>1191</v>
      </c>
      <c r="N1">
        <v>1013</v>
      </c>
      <c r="O1" t="s">
        <v>602</v>
      </c>
      <c r="P1" t="s">
        <v>602</v>
      </c>
      <c r="Q1">
        <v>1</v>
      </c>
      <c r="X1">
        <v>0.9</v>
      </c>
      <c r="Y1">
        <v>0</v>
      </c>
      <c r="Z1">
        <v>0</v>
      </c>
      <c r="AA1">
        <v>0</v>
      </c>
      <c r="AB1">
        <v>0</v>
      </c>
      <c r="AC1">
        <v>0</v>
      </c>
      <c r="AD1">
        <v>1</v>
      </c>
      <c r="AE1">
        <v>1</v>
      </c>
      <c r="AF1" t="s">
        <v>20</v>
      </c>
      <c r="AG1">
        <v>3.6</v>
      </c>
      <c r="AH1">
        <v>3</v>
      </c>
      <c r="AI1">
        <v>-1</v>
      </c>
      <c r="AJ1" t="s">
        <v>3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ROW(Source!A33)</f>
        <v>33</v>
      </c>
      <c r="B2">
        <v>1474039615</v>
      </c>
      <c r="C2">
        <v>1470921111</v>
      </c>
      <c r="D2">
        <v>1441819193</v>
      </c>
      <c r="E2">
        <v>15514512</v>
      </c>
      <c r="F2">
        <v>1</v>
      </c>
      <c r="G2">
        <v>15514512</v>
      </c>
      <c r="H2">
        <v>1</v>
      </c>
      <c r="I2" t="s">
        <v>600</v>
      </c>
      <c r="J2" t="s">
        <v>3</v>
      </c>
      <c r="K2" t="s">
        <v>601</v>
      </c>
      <c r="L2">
        <v>1191</v>
      </c>
      <c r="N2">
        <v>1013</v>
      </c>
      <c r="O2" t="s">
        <v>602</v>
      </c>
      <c r="P2" t="s">
        <v>602</v>
      </c>
      <c r="Q2">
        <v>1</v>
      </c>
      <c r="X2">
        <v>2.64</v>
      </c>
      <c r="Y2">
        <v>0</v>
      </c>
      <c r="Z2">
        <v>0</v>
      </c>
      <c r="AA2">
        <v>0</v>
      </c>
      <c r="AB2">
        <v>0</v>
      </c>
      <c r="AC2">
        <v>0</v>
      </c>
      <c r="AD2">
        <v>1</v>
      </c>
      <c r="AE2">
        <v>1</v>
      </c>
      <c r="AF2" t="s">
        <v>20</v>
      </c>
      <c r="AG2">
        <v>10.56</v>
      </c>
      <c r="AH2">
        <v>3</v>
      </c>
      <c r="AI2">
        <v>-1</v>
      </c>
      <c r="AJ2" t="s">
        <v>3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ROW(Source!A34)</f>
        <v>34</v>
      </c>
      <c r="B3">
        <v>1474039616</v>
      </c>
      <c r="C3">
        <v>1470921115</v>
      </c>
      <c r="D3">
        <v>1441819193</v>
      </c>
      <c r="E3">
        <v>15514512</v>
      </c>
      <c r="F3">
        <v>1</v>
      </c>
      <c r="G3">
        <v>15514512</v>
      </c>
      <c r="H3">
        <v>1</v>
      </c>
      <c r="I3" t="s">
        <v>600</v>
      </c>
      <c r="J3" t="s">
        <v>3</v>
      </c>
      <c r="K3" t="s">
        <v>601</v>
      </c>
      <c r="L3">
        <v>1191</v>
      </c>
      <c r="N3">
        <v>1013</v>
      </c>
      <c r="O3" t="s">
        <v>602</v>
      </c>
      <c r="P3" t="s">
        <v>602</v>
      </c>
      <c r="Q3">
        <v>1</v>
      </c>
      <c r="X3">
        <v>4.72</v>
      </c>
      <c r="Y3">
        <v>0</v>
      </c>
      <c r="Z3">
        <v>0</v>
      </c>
      <c r="AA3">
        <v>0</v>
      </c>
      <c r="AB3">
        <v>0</v>
      </c>
      <c r="AC3">
        <v>0</v>
      </c>
      <c r="AD3">
        <v>1</v>
      </c>
      <c r="AE3">
        <v>1</v>
      </c>
      <c r="AF3" t="s">
        <v>3</v>
      </c>
      <c r="AG3">
        <v>4.72</v>
      </c>
      <c r="AH3">
        <v>3</v>
      </c>
      <c r="AI3">
        <v>-1</v>
      </c>
      <c r="AJ3" t="s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ROW(Source!A34)</f>
        <v>34</v>
      </c>
      <c r="B4">
        <v>1474039617</v>
      </c>
      <c r="C4">
        <v>1470921115</v>
      </c>
      <c r="D4">
        <v>1441833845</v>
      </c>
      <c r="E4">
        <v>1</v>
      </c>
      <c r="F4">
        <v>1</v>
      </c>
      <c r="G4">
        <v>15514512</v>
      </c>
      <c r="H4">
        <v>2</v>
      </c>
      <c r="I4" t="s">
        <v>603</v>
      </c>
      <c r="J4" t="s">
        <v>604</v>
      </c>
      <c r="K4" t="s">
        <v>605</v>
      </c>
      <c r="L4">
        <v>1368</v>
      </c>
      <c r="N4">
        <v>1011</v>
      </c>
      <c r="O4" t="s">
        <v>606</v>
      </c>
      <c r="P4" t="s">
        <v>606</v>
      </c>
      <c r="Q4">
        <v>1</v>
      </c>
      <c r="X4">
        <v>1.31</v>
      </c>
      <c r="Y4">
        <v>0</v>
      </c>
      <c r="Z4">
        <v>17.95</v>
      </c>
      <c r="AA4">
        <v>0.05</v>
      </c>
      <c r="AB4">
        <v>0</v>
      </c>
      <c r="AC4">
        <v>0</v>
      </c>
      <c r="AD4">
        <v>1</v>
      </c>
      <c r="AE4">
        <v>0</v>
      </c>
      <c r="AF4" t="s">
        <v>3</v>
      </c>
      <c r="AG4">
        <v>1.31</v>
      </c>
      <c r="AH4">
        <v>3</v>
      </c>
      <c r="AI4">
        <v>-1</v>
      </c>
      <c r="AJ4" t="s">
        <v>3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ROW(Source!A34)</f>
        <v>34</v>
      </c>
      <c r="B5">
        <v>1474039619</v>
      </c>
      <c r="C5">
        <v>1470921115</v>
      </c>
      <c r="D5">
        <v>1441821360</v>
      </c>
      <c r="E5">
        <v>15514512</v>
      </c>
      <c r="F5">
        <v>1</v>
      </c>
      <c r="G5">
        <v>15514512</v>
      </c>
      <c r="H5">
        <v>3</v>
      </c>
      <c r="I5" t="s">
        <v>607</v>
      </c>
      <c r="J5" t="s">
        <v>3</v>
      </c>
      <c r="K5" t="s">
        <v>608</v>
      </c>
      <c r="L5">
        <v>1346</v>
      </c>
      <c r="N5">
        <v>1009</v>
      </c>
      <c r="O5" t="s">
        <v>609</v>
      </c>
      <c r="P5" t="s">
        <v>609</v>
      </c>
      <c r="Q5">
        <v>1</v>
      </c>
      <c r="X5">
        <v>0.22900000000000001</v>
      </c>
      <c r="Y5">
        <v>77.657300000000006</v>
      </c>
      <c r="Z5">
        <v>0</v>
      </c>
      <c r="AA5">
        <v>0</v>
      </c>
      <c r="AB5">
        <v>0</v>
      </c>
      <c r="AC5">
        <v>0</v>
      </c>
      <c r="AD5">
        <v>1</v>
      </c>
      <c r="AE5">
        <v>0</v>
      </c>
      <c r="AF5" t="s">
        <v>3</v>
      </c>
      <c r="AG5">
        <v>0.22900000000000001</v>
      </c>
      <c r="AH5">
        <v>3</v>
      </c>
      <c r="AI5">
        <v>-1</v>
      </c>
      <c r="AJ5" t="s">
        <v>3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ROW(Source!A34)</f>
        <v>34</v>
      </c>
      <c r="B6">
        <v>1474039618</v>
      </c>
      <c r="C6">
        <v>1470921115</v>
      </c>
      <c r="D6">
        <v>1441836514</v>
      </c>
      <c r="E6">
        <v>1</v>
      </c>
      <c r="F6">
        <v>1</v>
      </c>
      <c r="G6">
        <v>15514512</v>
      </c>
      <c r="H6">
        <v>3</v>
      </c>
      <c r="I6" t="s">
        <v>610</v>
      </c>
      <c r="J6" t="s">
        <v>611</v>
      </c>
      <c r="K6" t="s">
        <v>612</v>
      </c>
      <c r="L6">
        <v>1339</v>
      </c>
      <c r="N6">
        <v>1007</v>
      </c>
      <c r="O6" t="s">
        <v>613</v>
      </c>
      <c r="P6" t="s">
        <v>613</v>
      </c>
      <c r="Q6">
        <v>1</v>
      </c>
      <c r="X6">
        <v>5.4960000000000004</v>
      </c>
      <c r="Y6">
        <v>54.81</v>
      </c>
      <c r="Z6">
        <v>0</v>
      </c>
      <c r="AA6">
        <v>0</v>
      </c>
      <c r="AB6">
        <v>0</v>
      </c>
      <c r="AC6">
        <v>0</v>
      </c>
      <c r="AD6">
        <v>1</v>
      </c>
      <c r="AE6">
        <v>0</v>
      </c>
      <c r="AF6" t="s">
        <v>3</v>
      </c>
      <c r="AG6">
        <v>5.4960000000000004</v>
      </c>
      <c r="AH6">
        <v>3</v>
      </c>
      <c r="AI6">
        <v>-1</v>
      </c>
      <c r="AJ6" t="s">
        <v>3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ROW(Source!A35)</f>
        <v>35</v>
      </c>
      <c r="B7">
        <v>1474039620</v>
      </c>
      <c r="C7">
        <v>1470921128</v>
      </c>
      <c r="D7">
        <v>1441819193</v>
      </c>
      <c r="E7">
        <v>15514512</v>
      </c>
      <c r="F7">
        <v>1</v>
      </c>
      <c r="G7">
        <v>15514512</v>
      </c>
      <c r="H7">
        <v>1</v>
      </c>
      <c r="I7" t="s">
        <v>600</v>
      </c>
      <c r="J7" t="s">
        <v>3</v>
      </c>
      <c r="K7" t="s">
        <v>601</v>
      </c>
      <c r="L7">
        <v>1191</v>
      </c>
      <c r="N7">
        <v>1013</v>
      </c>
      <c r="O7" t="s">
        <v>602</v>
      </c>
      <c r="P7" t="s">
        <v>602</v>
      </c>
      <c r="Q7">
        <v>1</v>
      </c>
      <c r="X7">
        <v>3.03</v>
      </c>
      <c r="Y7">
        <v>0</v>
      </c>
      <c r="Z7">
        <v>0</v>
      </c>
      <c r="AA7">
        <v>0</v>
      </c>
      <c r="AB7">
        <v>0</v>
      </c>
      <c r="AC7">
        <v>0</v>
      </c>
      <c r="AD7">
        <v>1</v>
      </c>
      <c r="AE7">
        <v>1</v>
      </c>
      <c r="AF7" t="s">
        <v>3</v>
      </c>
      <c r="AG7">
        <v>3.03</v>
      </c>
      <c r="AH7">
        <v>3</v>
      </c>
      <c r="AI7">
        <v>-1</v>
      </c>
      <c r="AJ7" t="s">
        <v>3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ROW(Source!A35)</f>
        <v>35</v>
      </c>
      <c r="B8">
        <v>1474039621</v>
      </c>
      <c r="C8">
        <v>1470921128</v>
      </c>
      <c r="D8">
        <v>1441836514</v>
      </c>
      <c r="E8">
        <v>1</v>
      </c>
      <c r="F8">
        <v>1</v>
      </c>
      <c r="G8">
        <v>15514512</v>
      </c>
      <c r="H8">
        <v>3</v>
      </c>
      <c r="I8" t="s">
        <v>610</v>
      </c>
      <c r="J8" t="s">
        <v>611</v>
      </c>
      <c r="K8" t="s">
        <v>612</v>
      </c>
      <c r="L8">
        <v>1339</v>
      </c>
      <c r="N8">
        <v>1007</v>
      </c>
      <c r="O8" t="s">
        <v>613</v>
      </c>
      <c r="P8" t="s">
        <v>613</v>
      </c>
      <c r="Q8">
        <v>1</v>
      </c>
      <c r="X8">
        <v>5.0000000000000001E-3</v>
      </c>
      <c r="Y8">
        <v>54.81</v>
      </c>
      <c r="Z8">
        <v>0</v>
      </c>
      <c r="AA8">
        <v>0</v>
      </c>
      <c r="AB8">
        <v>0</v>
      </c>
      <c r="AC8">
        <v>0</v>
      </c>
      <c r="AD8">
        <v>1</v>
      </c>
      <c r="AE8">
        <v>0</v>
      </c>
      <c r="AF8" t="s">
        <v>3</v>
      </c>
      <c r="AG8">
        <v>5.0000000000000001E-3</v>
      </c>
      <c r="AH8">
        <v>3</v>
      </c>
      <c r="AI8">
        <v>-1</v>
      </c>
      <c r="AJ8" t="s">
        <v>3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ROW(Source!A36)</f>
        <v>36</v>
      </c>
      <c r="B9">
        <v>1474039622</v>
      </c>
      <c r="C9">
        <v>1470921135</v>
      </c>
      <c r="D9">
        <v>1441819193</v>
      </c>
      <c r="E9">
        <v>15514512</v>
      </c>
      <c r="F9">
        <v>1</v>
      </c>
      <c r="G9">
        <v>15514512</v>
      </c>
      <c r="H9">
        <v>1</v>
      </c>
      <c r="I9" t="s">
        <v>600</v>
      </c>
      <c r="J9" t="s">
        <v>3</v>
      </c>
      <c r="K9" t="s">
        <v>601</v>
      </c>
      <c r="L9">
        <v>1191</v>
      </c>
      <c r="N9">
        <v>1013</v>
      </c>
      <c r="O9" t="s">
        <v>602</v>
      </c>
      <c r="P9" t="s">
        <v>602</v>
      </c>
      <c r="Q9">
        <v>1</v>
      </c>
      <c r="X9">
        <v>16</v>
      </c>
      <c r="Y9">
        <v>0</v>
      </c>
      <c r="Z9">
        <v>0</v>
      </c>
      <c r="AA9">
        <v>0</v>
      </c>
      <c r="AB9">
        <v>0</v>
      </c>
      <c r="AC9">
        <v>0</v>
      </c>
      <c r="AD9">
        <v>1</v>
      </c>
      <c r="AE9">
        <v>1</v>
      </c>
      <c r="AF9" t="s">
        <v>3</v>
      </c>
      <c r="AG9">
        <v>16</v>
      </c>
      <c r="AH9">
        <v>3</v>
      </c>
      <c r="AI9">
        <v>-1</v>
      </c>
      <c r="AJ9" t="s">
        <v>3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ROW(Source!A36)</f>
        <v>36</v>
      </c>
      <c r="B10">
        <v>1474039623</v>
      </c>
      <c r="C10">
        <v>1470921135</v>
      </c>
      <c r="D10">
        <v>1441836235</v>
      </c>
      <c r="E10">
        <v>1</v>
      </c>
      <c r="F10">
        <v>1</v>
      </c>
      <c r="G10">
        <v>15514512</v>
      </c>
      <c r="H10">
        <v>3</v>
      </c>
      <c r="I10" t="s">
        <v>614</v>
      </c>
      <c r="J10" t="s">
        <v>615</v>
      </c>
      <c r="K10" t="s">
        <v>616</v>
      </c>
      <c r="L10">
        <v>1346</v>
      </c>
      <c r="N10">
        <v>1009</v>
      </c>
      <c r="O10" t="s">
        <v>609</v>
      </c>
      <c r="P10" t="s">
        <v>609</v>
      </c>
      <c r="Q10">
        <v>1</v>
      </c>
      <c r="X10">
        <v>0.3</v>
      </c>
      <c r="Y10">
        <v>31.49</v>
      </c>
      <c r="Z10">
        <v>0</v>
      </c>
      <c r="AA10">
        <v>0</v>
      </c>
      <c r="AB10">
        <v>0</v>
      </c>
      <c r="AC10">
        <v>0</v>
      </c>
      <c r="AD10">
        <v>1</v>
      </c>
      <c r="AE10">
        <v>0</v>
      </c>
      <c r="AF10" t="s">
        <v>3</v>
      </c>
      <c r="AG10">
        <v>0.3</v>
      </c>
      <c r="AH10">
        <v>3</v>
      </c>
      <c r="AI10">
        <v>-1</v>
      </c>
      <c r="AJ10" t="s">
        <v>3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ROW(Source!A36)</f>
        <v>36</v>
      </c>
      <c r="B11">
        <v>1474039624</v>
      </c>
      <c r="C11">
        <v>1470921135</v>
      </c>
      <c r="D11">
        <v>1441834654</v>
      </c>
      <c r="E11">
        <v>1</v>
      </c>
      <c r="F11">
        <v>1</v>
      </c>
      <c r="G11">
        <v>15514512</v>
      </c>
      <c r="H11">
        <v>3</v>
      </c>
      <c r="I11" t="s">
        <v>617</v>
      </c>
      <c r="J11" t="s">
        <v>618</v>
      </c>
      <c r="K11" t="s">
        <v>619</v>
      </c>
      <c r="L11">
        <v>1296</v>
      </c>
      <c r="N11">
        <v>1002</v>
      </c>
      <c r="O11" t="s">
        <v>620</v>
      </c>
      <c r="P11" t="s">
        <v>620</v>
      </c>
      <c r="Q11">
        <v>1</v>
      </c>
      <c r="X11">
        <v>2</v>
      </c>
      <c r="Y11">
        <v>2895.42</v>
      </c>
      <c r="Z11">
        <v>0</v>
      </c>
      <c r="AA11">
        <v>0</v>
      </c>
      <c r="AB11">
        <v>0</v>
      </c>
      <c r="AC11">
        <v>0</v>
      </c>
      <c r="AD11">
        <v>1</v>
      </c>
      <c r="AE11">
        <v>0</v>
      </c>
      <c r="AF11" t="s">
        <v>3</v>
      </c>
      <c r="AG11">
        <v>2</v>
      </c>
      <c r="AH11">
        <v>3</v>
      </c>
      <c r="AI11">
        <v>-1</v>
      </c>
      <c r="AJ11" t="s">
        <v>3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ROW(Source!A36)</f>
        <v>36</v>
      </c>
      <c r="B12">
        <v>1474039625</v>
      </c>
      <c r="C12">
        <v>1470921135</v>
      </c>
      <c r="D12">
        <v>1441834667</v>
      </c>
      <c r="E12">
        <v>1</v>
      </c>
      <c r="F12">
        <v>1</v>
      </c>
      <c r="G12">
        <v>15514512</v>
      </c>
      <c r="H12">
        <v>3</v>
      </c>
      <c r="I12" t="s">
        <v>621</v>
      </c>
      <c r="J12" t="s">
        <v>622</v>
      </c>
      <c r="K12" t="s">
        <v>623</v>
      </c>
      <c r="L12">
        <v>1346</v>
      </c>
      <c r="N12">
        <v>1009</v>
      </c>
      <c r="O12" t="s">
        <v>609</v>
      </c>
      <c r="P12" t="s">
        <v>609</v>
      </c>
      <c r="Q12">
        <v>1</v>
      </c>
      <c r="X12">
        <v>0.2</v>
      </c>
      <c r="Y12">
        <v>197.72</v>
      </c>
      <c r="Z12">
        <v>0</v>
      </c>
      <c r="AA12">
        <v>0</v>
      </c>
      <c r="AB12">
        <v>0</v>
      </c>
      <c r="AC12">
        <v>0</v>
      </c>
      <c r="AD12">
        <v>1</v>
      </c>
      <c r="AE12">
        <v>0</v>
      </c>
      <c r="AF12" t="s">
        <v>3</v>
      </c>
      <c r="AG12">
        <v>0.2</v>
      </c>
      <c r="AH12">
        <v>3</v>
      </c>
      <c r="AI12">
        <v>-1</v>
      </c>
      <c r="AJ12" t="s">
        <v>3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ROW(Source!A36)</f>
        <v>36</v>
      </c>
      <c r="B13">
        <v>1474039626</v>
      </c>
      <c r="C13">
        <v>1470921135</v>
      </c>
      <c r="D13">
        <v>1441834896</v>
      </c>
      <c r="E13">
        <v>1</v>
      </c>
      <c r="F13">
        <v>1</v>
      </c>
      <c r="G13">
        <v>15514512</v>
      </c>
      <c r="H13">
        <v>3</v>
      </c>
      <c r="I13" t="s">
        <v>624</v>
      </c>
      <c r="J13" t="s">
        <v>625</v>
      </c>
      <c r="K13" t="s">
        <v>626</v>
      </c>
      <c r="L13">
        <v>1348</v>
      </c>
      <c r="N13">
        <v>1009</v>
      </c>
      <c r="O13" t="s">
        <v>627</v>
      </c>
      <c r="P13" t="s">
        <v>627</v>
      </c>
      <c r="Q13">
        <v>1000</v>
      </c>
      <c r="X13">
        <v>1.1E-4</v>
      </c>
      <c r="Y13">
        <v>70975.399999999994</v>
      </c>
      <c r="Z13">
        <v>0</v>
      </c>
      <c r="AA13">
        <v>0</v>
      </c>
      <c r="AB13">
        <v>0</v>
      </c>
      <c r="AC13">
        <v>0</v>
      </c>
      <c r="AD13">
        <v>1</v>
      </c>
      <c r="AE13">
        <v>0</v>
      </c>
      <c r="AF13" t="s">
        <v>3</v>
      </c>
      <c r="AG13">
        <v>1.1E-4</v>
      </c>
      <c r="AH13">
        <v>3</v>
      </c>
      <c r="AI13">
        <v>-1</v>
      </c>
      <c r="AJ13" t="s">
        <v>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ROW(Source!A37)</f>
        <v>37</v>
      </c>
      <c r="B14">
        <v>1474039627</v>
      </c>
      <c r="C14">
        <v>1470921151</v>
      </c>
      <c r="D14">
        <v>1441819193</v>
      </c>
      <c r="E14">
        <v>15514512</v>
      </c>
      <c r="F14">
        <v>1</v>
      </c>
      <c r="G14">
        <v>15514512</v>
      </c>
      <c r="H14">
        <v>1</v>
      </c>
      <c r="I14" t="s">
        <v>600</v>
      </c>
      <c r="J14" t="s">
        <v>3</v>
      </c>
      <c r="K14" t="s">
        <v>601</v>
      </c>
      <c r="L14">
        <v>1191</v>
      </c>
      <c r="N14">
        <v>1013</v>
      </c>
      <c r="O14" t="s">
        <v>602</v>
      </c>
      <c r="P14" t="s">
        <v>602</v>
      </c>
      <c r="Q14">
        <v>1</v>
      </c>
      <c r="X14">
        <v>0.84</v>
      </c>
      <c r="Y14">
        <v>0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1</v>
      </c>
      <c r="AF14" t="s">
        <v>20</v>
      </c>
      <c r="AG14">
        <v>3.36</v>
      </c>
      <c r="AH14">
        <v>3</v>
      </c>
      <c r="AI14">
        <v>-1</v>
      </c>
      <c r="AJ14" t="s">
        <v>3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ROW(Source!A37)</f>
        <v>37</v>
      </c>
      <c r="B15">
        <v>1474039628</v>
      </c>
      <c r="C15">
        <v>1470921151</v>
      </c>
      <c r="D15">
        <v>1441836187</v>
      </c>
      <c r="E15">
        <v>1</v>
      </c>
      <c r="F15">
        <v>1</v>
      </c>
      <c r="G15">
        <v>15514512</v>
      </c>
      <c r="H15">
        <v>3</v>
      </c>
      <c r="I15" t="s">
        <v>628</v>
      </c>
      <c r="J15" t="s">
        <v>629</v>
      </c>
      <c r="K15" t="s">
        <v>630</v>
      </c>
      <c r="L15">
        <v>1346</v>
      </c>
      <c r="N15">
        <v>1009</v>
      </c>
      <c r="O15" t="s">
        <v>609</v>
      </c>
      <c r="P15" t="s">
        <v>609</v>
      </c>
      <c r="Q15">
        <v>1</v>
      </c>
      <c r="X15">
        <v>8.0000000000000002E-3</v>
      </c>
      <c r="Y15">
        <v>424.66</v>
      </c>
      <c r="Z15">
        <v>0</v>
      </c>
      <c r="AA15">
        <v>0</v>
      </c>
      <c r="AB15">
        <v>0</v>
      </c>
      <c r="AC15">
        <v>0</v>
      </c>
      <c r="AD15">
        <v>1</v>
      </c>
      <c r="AE15">
        <v>0</v>
      </c>
      <c r="AF15" t="s">
        <v>20</v>
      </c>
      <c r="AG15">
        <v>3.2000000000000001E-2</v>
      </c>
      <c r="AH15">
        <v>3</v>
      </c>
      <c r="AI15">
        <v>-1</v>
      </c>
      <c r="AJ15" t="s">
        <v>3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ROW(Source!A37)</f>
        <v>37</v>
      </c>
      <c r="B16">
        <v>1474039629</v>
      </c>
      <c r="C16">
        <v>1470921151</v>
      </c>
      <c r="D16">
        <v>1441836235</v>
      </c>
      <c r="E16">
        <v>1</v>
      </c>
      <c r="F16">
        <v>1</v>
      </c>
      <c r="G16">
        <v>15514512</v>
      </c>
      <c r="H16">
        <v>3</v>
      </c>
      <c r="I16" t="s">
        <v>614</v>
      </c>
      <c r="J16" t="s">
        <v>615</v>
      </c>
      <c r="K16" t="s">
        <v>616</v>
      </c>
      <c r="L16">
        <v>1346</v>
      </c>
      <c r="N16">
        <v>1009</v>
      </c>
      <c r="O16" t="s">
        <v>609</v>
      </c>
      <c r="P16" t="s">
        <v>609</v>
      </c>
      <c r="Q16">
        <v>1</v>
      </c>
      <c r="X16">
        <v>0.5</v>
      </c>
      <c r="Y16">
        <v>31.49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0</v>
      </c>
      <c r="AF16" t="s">
        <v>20</v>
      </c>
      <c r="AG16">
        <v>2</v>
      </c>
      <c r="AH16">
        <v>3</v>
      </c>
      <c r="AI16">
        <v>-1</v>
      </c>
      <c r="AJ16" t="s">
        <v>3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ROW(Source!A37)</f>
        <v>37</v>
      </c>
      <c r="B17">
        <v>1474039630</v>
      </c>
      <c r="C17">
        <v>1470921151</v>
      </c>
      <c r="D17">
        <v>1441837517</v>
      </c>
      <c r="E17">
        <v>1</v>
      </c>
      <c r="F17">
        <v>1</v>
      </c>
      <c r="G17">
        <v>15514512</v>
      </c>
      <c r="H17">
        <v>3</v>
      </c>
      <c r="I17" t="s">
        <v>631</v>
      </c>
      <c r="J17" t="s">
        <v>632</v>
      </c>
      <c r="K17" t="s">
        <v>633</v>
      </c>
      <c r="L17">
        <v>1346</v>
      </c>
      <c r="N17">
        <v>1009</v>
      </c>
      <c r="O17" t="s">
        <v>609</v>
      </c>
      <c r="P17" t="s">
        <v>609</v>
      </c>
      <c r="Q17">
        <v>1</v>
      </c>
      <c r="X17">
        <v>0.01</v>
      </c>
      <c r="Y17">
        <v>331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0</v>
      </c>
      <c r="AF17" t="s">
        <v>20</v>
      </c>
      <c r="AG17">
        <v>0.04</v>
      </c>
      <c r="AH17">
        <v>3</v>
      </c>
      <c r="AI17">
        <v>-1</v>
      </c>
      <c r="AJ17" t="s">
        <v>3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ROW(Source!A38)</f>
        <v>38</v>
      </c>
      <c r="B18">
        <v>1474039631</v>
      </c>
      <c r="C18">
        <v>1470921164</v>
      </c>
      <c r="D18">
        <v>1441819193</v>
      </c>
      <c r="E18">
        <v>15514512</v>
      </c>
      <c r="F18">
        <v>1</v>
      </c>
      <c r="G18">
        <v>15514512</v>
      </c>
      <c r="H18">
        <v>1</v>
      </c>
      <c r="I18" t="s">
        <v>600</v>
      </c>
      <c r="J18" t="s">
        <v>3</v>
      </c>
      <c r="K18" t="s">
        <v>601</v>
      </c>
      <c r="L18">
        <v>1191</v>
      </c>
      <c r="N18">
        <v>1013</v>
      </c>
      <c r="O18" t="s">
        <v>602</v>
      </c>
      <c r="P18" t="s">
        <v>602</v>
      </c>
      <c r="Q18">
        <v>1</v>
      </c>
      <c r="X18">
        <v>0.21</v>
      </c>
      <c r="Y18">
        <v>0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1</v>
      </c>
      <c r="AF18" t="s">
        <v>45</v>
      </c>
      <c r="AG18">
        <v>0.42</v>
      </c>
      <c r="AH18">
        <v>3</v>
      </c>
      <c r="AI18">
        <v>-1</v>
      </c>
      <c r="AJ18" t="s">
        <v>3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ROW(Source!A38)</f>
        <v>38</v>
      </c>
      <c r="B19">
        <v>1474039632</v>
      </c>
      <c r="C19">
        <v>1470921164</v>
      </c>
      <c r="D19">
        <v>1441836235</v>
      </c>
      <c r="E19">
        <v>1</v>
      </c>
      <c r="F19">
        <v>1</v>
      </c>
      <c r="G19">
        <v>15514512</v>
      </c>
      <c r="H19">
        <v>3</v>
      </c>
      <c r="I19" t="s">
        <v>614</v>
      </c>
      <c r="J19" t="s">
        <v>615</v>
      </c>
      <c r="K19" t="s">
        <v>616</v>
      </c>
      <c r="L19">
        <v>1346</v>
      </c>
      <c r="N19">
        <v>1009</v>
      </c>
      <c r="O19" t="s">
        <v>609</v>
      </c>
      <c r="P19" t="s">
        <v>609</v>
      </c>
      <c r="Q19">
        <v>1</v>
      </c>
      <c r="X19">
        <v>4.3E-3</v>
      </c>
      <c r="Y19">
        <v>31.49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0</v>
      </c>
      <c r="AF19" t="s">
        <v>45</v>
      </c>
      <c r="AG19">
        <v>8.6E-3</v>
      </c>
      <c r="AH19">
        <v>3</v>
      </c>
      <c r="AI19">
        <v>-1</v>
      </c>
      <c r="AJ19" t="s">
        <v>3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ROW(Source!A39)</f>
        <v>39</v>
      </c>
      <c r="B20">
        <v>1474039633</v>
      </c>
      <c r="C20">
        <v>1470921171</v>
      </c>
      <c r="D20">
        <v>1441819193</v>
      </c>
      <c r="E20">
        <v>15514512</v>
      </c>
      <c r="F20">
        <v>1</v>
      </c>
      <c r="G20">
        <v>15514512</v>
      </c>
      <c r="H20">
        <v>1</v>
      </c>
      <c r="I20" t="s">
        <v>600</v>
      </c>
      <c r="J20" t="s">
        <v>3</v>
      </c>
      <c r="K20" t="s">
        <v>601</v>
      </c>
      <c r="L20">
        <v>1191</v>
      </c>
      <c r="N20">
        <v>1013</v>
      </c>
      <c r="O20" t="s">
        <v>602</v>
      </c>
      <c r="P20" t="s">
        <v>602</v>
      </c>
      <c r="Q20">
        <v>1</v>
      </c>
      <c r="X20">
        <v>9</v>
      </c>
      <c r="Y20">
        <v>0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1</v>
      </c>
      <c r="AF20" t="s">
        <v>45</v>
      </c>
      <c r="AG20">
        <v>18</v>
      </c>
      <c r="AH20">
        <v>3</v>
      </c>
      <c r="AI20">
        <v>-1</v>
      </c>
      <c r="AJ20" t="s">
        <v>3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ROW(Source!A39)</f>
        <v>39</v>
      </c>
      <c r="B21">
        <v>1474039634</v>
      </c>
      <c r="C21">
        <v>1470921171</v>
      </c>
      <c r="D21">
        <v>1441836235</v>
      </c>
      <c r="E21">
        <v>1</v>
      </c>
      <c r="F21">
        <v>1</v>
      </c>
      <c r="G21">
        <v>15514512</v>
      </c>
      <c r="H21">
        <v>3</v>
      </c>
      <c r="I21" t="s">
        <v>614</v>
      </c>
      <c r="J21" t="s">
        <v>615</v>
      </c>
      <c r="K21" t="s">
        <v>616</v>
      </c>
      <c r="L21">
        <v>1346</v>
      </c>
      <c r="N21">
        <v>1009</v>
      </c>
      <c r="O21" t="s">
        <v>609</v>
      </c>
      <c r="P21" t="s">
        <v>609</v>
      </c>
      <c r="Q21">
        <v>1</v>
      </c>
      <c r="X21">
        <v>1.8</v>
      </c>
      <c r="Y21">
        <v>31.49</v>
      </c>
      <c r="Z21">
        <v>0</v>
      </c>
      <c r="AA21">
        <v>0</v>
      </c>
      <c r="AB21">
        <v>0</v>
      </c>
      <c r="AC21">
        <v>0</v>
      </c>
      <c r="AD21">
        <v>1</v>
      </c>
      <c r="AE21">
        <v>0</v>
      </c>
      <c r="AF21" t="s">
        <v>45</v>
      </c>
      <c r="AG21">
        <v>3.6</v>
      </c>
      <c r="AH21">
        <v>3</v>
      </c>
      <c r="AI21">
        <v>-1</v>
      </c>
      <c r="AJ21" t="s">
        <v>3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ROW(Source!A39)</f>
        <v>39</v>
      </c>
      <c r="B22">
        <v>1474039635</v>
      </c>
      <c r="C22">
        <v>1470921171</v>
      </c>
      <c r="D22">
        <v>1441837979</v>
      </c>
      <c r="E22">
        <v>1</v>
      </c>
      <c r="F22">
        <v>1</v>
      </c>
      <c r="G22">
        <v>15514512</v>
      </c>
      <c r="H22">
        <v>3</v>
      </c>
      <c r="I22" t="s">
        <v>634</v>
      </c>
      <c r="J22" t="s">
        <v>635</v>
      </c>
      <c r="K22" t="s">
        <v>636</v>
      </c>
      <c r="L22">
        <v>1348</v>
      </c>
      <c r="N22">
        <v>1009</v>
      </c>
      <c r="O22" t="s">
        <v>627</v>
      </c>
      <c r="P22" t="s">
        <v>627</v>
      </c>
      <c r="Q22">
        <v>1000</v>
      </c>
      <c r="X22">
        <v>2.9999999999999997E-4</v>
      </c>
      <c r="Y22">
        <v>131131.71</v>
      </c>
      <c r="Z22">
        <v>0</v>
      </c>
      <c r="AA22">
        <v>0</v>
      </c>
      <c r="AB22">
        <v>0</v>
      </c>
      <c r="AC22">
        <v>0</v>
      </c>
      <c r="AD22">
        <v>1</v>
      </c>
      <c r="AE22">
        <v>0</v>
      </c>
      <c r="AF22" t="s">
        <v>45</v>
      </c>
      <c r="AG22">
        <v>5.9999999999999995E-4</v>
      </c>
      <c r="AH22">
        <v>3</v>
      </c>
      <c r="AI22">
        <v>-1</v>
      </c>
      <c r="AJ22" t="s">
        <v>3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ROW(Source!A39)</f>
        <v>39</v>
      </c>
      <c r="B23">
        <v>1474039636</v>
      </c>
      <c r="C23">
        <v>1470921171</v>
      </c>
      <c r="D23">
        <v>1441838672</v>
      </c>
      <c r="E23">
        <v>1</v>
      </c>
      <c r="F23">
        <v>1</v>
      </c>
      <c r="G23">
        <v>15514512</v>
      </c>
      <c r="H23">
        <v>3</v>
      </c>
      <c r="I23" t="s">
        <v>637</v>
      </c>
      <c r="J23" t="s">
        <v>638</v>
      </c>
      <c r="K23" t="s">
        <v>639</v>
      </c>
      <c r="L23">
        <v>1346</v>
      </c>
      <c r="N23">
        <v>1009</v>
      </c>
      <c r="O23" t="s">
        <v>609</v>
      </c>
      <c r="P23" t="s">
        <v>609</v>
      </c>
      <c r="Q23">
        <v>1</v>
      </c>
      <c r="X23">
        <v>0.8</v>
      </c>
      <c r="Y23">
        <v>168.41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0</v>
      </c>
      <c r="AF23" t="s">
        <v>45</v>
      </c>
      <c r="AG23">
        <v>1.6</v>
      </c>
      <c r="AH23">
        <v>3</v>
      </c>
      <c r="AI23">
        <v>-1</v>
      </c>
      <c r="AJ23" t="s">
        <v>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ROW(Source!A39)</f>
        <v>39</v>
      </c>
      <c r="B24">
        <v>1474039637</v>
      </c>
      <c r="C24">
        <v>1470921171</v>
      </c>
      <c r="D24">
        <v>1441834667</v>
      </c>
      <c r="E24">
        <v>1</v>
      </c>
      <c r="F24">
        <v>1</v>
      </c>
      <c r="G24">
        <v>15514512</v>
      </c>
      <c r="H24">
        <v>3</v>
      </c>
      <c r="I24" t="s">
        <v>621</v>
      </c>
      <c r="J24" t="s">
        <v>622</v>
      </c>
      <c r="K24" t="s">
        <v>623</v>
      </c>
      <c r="L24">
        <v>1346</v>
      </c>
      <c r="N24">
        <v>1009</v>
      </c>
      <c r="O24" t="s">
        <v>609</v>
      </c>
      <c r="P24" t="s">
        <v>609</v>
      </c>
      <c r="Q24">
        <v>1</v>
      </c>
      <c r="X24">
        <v>0.7</v>
      </c>
      <c r="Y24">
        <v>197.72</v>
      </c>
      <c r="Z24">
        <v>0</v>
      </c>
      <c r="AA24">
        <v>0</v>
      </c>
      <c r="AB24">
        <v>0</v>
      </c>
      <c r="AC24">
        <v>0</v>
      </c>
      <c r="AD24">
        <v>1</v>
      </c>
      <c r="AE24">
        <v>0</v>
      </c>
      <c r="AF24" t="s">
        <v>45</v>
      </c>
      <c r="AG24">
        <v>1.4</v>
      </c>
      <c r="AH24">
        <v>3</v>
      </c>
      <c r="AI24">
        <v>-1</v>
      </c>
      <c r="AJ24" t="s">
        <v>3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ROW(Source!A39)</f>
        <v>39</v>
      </c>
      <c r="B25">
        <v>1474039638</v>
      </c>
      <c r="C25">
        <v>1470921171</v>
      </c>
      <c r="D25">
        <v>1441834896</v>
      </c>
      <c r="E25">
        <v>1</v>
      </c>
      <c r="F25">
        <v>1</v>
      </c>
      <c r="G25">
        <v>15514512</v>
      </c>
      <c r="H25">
        <v>3</v>
      </c>
      <c r="I25" t="s">
        <v>624</v>
      </c>
      <c r="J25" t="s">
        <v>625</v>
      </c>
      <c r="K25" t="s">
        <v>626</v>
      </c>
      <c r="L25">
        <v>1348</v>
      </c>
      <c r="N25">
        <v>1009</v>
      </c>
      <c r="O25" t="s">
        <v>627</v>
      </c>
      <c r="P25" t="s">
        <v>627</v>
      </c>
      <c r="Q25">
        <v>1000</v>
      </c>
      <c r="X25">
        <v>8.9999999999999998E-4</v>
      </c>
      <c r="Y25">
        <v>70975.399999999994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0</v>
      </c>
      <c r="AF25" t="s">
        <v>45</v>
      </c>
      <c r="AG25">
        <v>1.8E-3</v>
      </c>
      <c r="AH25">
        <v>3</v>
      </c>
      <c r="AI25">
        <v>-1</v>
      </c>
      <c r="AJ25" t="s">
        <v>3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ROW(Source!A39)</f>
        <v>39</v>
      </c>
      <c r="B26">
        <v>1474039639</v>
      </c>
      <c r="C26">
        <v>1470921171</v>
      </c>
      <c r="D26">
        <v>1441834917</v>
      </c>
      <c r="E26">
        <v>1</v>
      </c>
      <c r="F26">
        <v>1</v>
      </c>
      <c r="G26">
        <v>15514512</v>
      </c>
      <c r="H26">
        <v>3</v>
      </c>
      <c r="I26" t="s">
        <v>640</v>
      </c>
      <c r="J26" t="s">
        <v>641</v>
      </c>
      <c r="K26" t="s">
        <v>642</v>
      </c>
      <c r="L26">
        <v>1346</v>
      </c>
      <c r="N26">
        <v>1009</v>
      </c>
      <c r="O26" t="s">
        <v>609</v>
      </c>
      <c r="P26" t="s">
        <v>609</v>
      </c>
      <c r="Q26">
        <v>1</v>
      </c>
      <c r="X26">
        <v>0.5</v>
      </c>
      <c r="Y26">
        <v>210.16</v>
      </c>
      <c r="Z26">
        <v>0</v>
      </c>
      <c r="AA26">
        <v>0</v>
      </c>
      <c r="AB26">
        <v>0</v>
      </c>
      <c r="AC26">
        <v>0</v>
      </c>
      <c r="AD26">
        <v>1</v>
      </c>
      <c r="AE26">
        <v>0</v>
      </c>
      <c r="AF26" t="s">
        <v>45</v>
      </c>
      <c r="AG26">
        <v>1</v>
      </c>
      <c r="AH26">
        <v>3</v>
      </c>
      <c r="AI26">
        <v>-1</v>
      </c>
      <c r="AJ26" t="s">
        <v>3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ROW(Source!A40)</f>
        <v>40</v>
      </c>
      <c r="B27">
        <v>1474039640</v>
      </c>
      <c r="C27">
        <v>1470921193</v>
      </c>
      <c r="D27">
        <v>1441819193</v>
      </c>
      <c r="E27">
        <v>15514512</v>
      </c>
      <c r="F27">
        <v>1</v>
      </c>
      <c r="G27">
        <v>15514512</v>
      </c>
      <c r="H27">
        <v>1</v>
      </c>
      <c r="I27" t="s">
        <v>600</v>
      </c>
      <c r="J27" t="s">
        <v>3</v>
      </c>
      <c r="K27" t="s">
        <v>601</v>
      </c>
      <c r="L27">
        <v>1191</v>
      </c>
      <c r="N27">
        <v>1013</v>
      </c>
      <c r="O27" t="s">
        <v>602</v>
      </c>
      <c r="P27" t="s">
        <v>602</v>
      </c>
      <c r="Q27">
        <v>1</v>
      </c>
      <c r="X27">
        <v>2.33</v>
      </c>
      <c r="Y27">
        <v>0</v>
      </c>
      <c r="Z27">
        <v>0</v>
      </c>
      <c r="AA27">
        <v>0</v>
      </c>
      <c r="AB27">
        <v>0</v>
      </c>
      <c r="AC27">
        <v>0</v>
      </c>
      <c r="AD27">
        <v>1</v>
      </c>
      <c r="AE27">
        <v>1</v>
      </c>
      <c r="AF27" t="s">
        <v>45</v>
      </c>
      <c r="AG27">
        <v>4.66</v>
      </c>
      <c r="AH27">
        <v>3</v>
      </c>
      <c r="AI27">
        <v>-1</v>
      </c>
      <c r="AJ27" t="s">
        <v>3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ROW(Source!A41)</f>
        <v>41</v>
      </c>
      <c r="B28">
        <v>1474039641</v>
      </c>
      <c r="C28">
        <v>1470921197</v>
      </c>
      <c r="D28">
        <v>1441819193</v>
      </c>
      <c r="E28">
        <v>15514512</v>
      </c>
      <c r="F28">
        <v>1</v>
      </c>
      <c r="G28">
        <v>15514512</v>
      </c>
      <c r="H28">
        <v>1</v>
      </c>
      <c r="I28" t="s">
        <v>600</v>
      </c>
      <c r="J28" t="s">
        <v>3</v>
      </c>
      <c r="K28" t="s">
        <v>601</v>
      </c>
      <c r="L28">
        <v>1191</v>
      </c>
      <c r="N28">
        <v>1013</v>
      </c>
      <c r="O28" t="s">
        <v>602</v>
      </c>
      <c r="P28" t="s">
        <v>602</v>
      </c>
      <c r="Q28">
        <v>1</v>
      </c>
      <c r="X28">
        <v>45</v>
      </c>
      <c r="Y28">
        <v>0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1</v>
      </c>
      <c r="AF28" t="s">
        <v>45</v>
      </c>
      <c r="AG28">
        <v>90</v>
      </c>
      <c r="AH28">
        <v>3</v>
      </c>
      <c r="AI28">
        <v>-1</v>
      </c>
      <c r="AJ28" t="s">
        <v>3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ROW(Source!A41)</f>
        <v>41</v>
      </c>
      <c r="B29">
        <v>1474039642</v>
      </c>
      <c r="C29">
        <v>1470921197</v>
      </c>
      <c r="D29">
        <v>1441834258</v>
      </c>
      <c r="E29">
        <v>1</v>
      </c>
      <c r="F29">
        <v>1</v>
      </c>
      <c r="G29">
        <v>15514512</v>
      </c>
      <c r="H29">
        <v>2</v>
      </c>
      <c r="I29" t="s">
        <v>643</v>
      </c>
      <c r="J29" t="s">
        <v>644</v>
      </c>
      <c r="K29" t="s">
        <v>645</v>
      </c>
      <c r="L29">
        <v>1368</v>
      </c>
      <c r="N29">
        <v>1011</v>
      </c>
      <c r="O29" t="s">
        <v>606</v>
      </c>
      <c r="P29" t="s">
        <v>606</v>
      </c>
      <c r="Q29">
        <v>1</v>
      </c>
      <c r="X29">
        <v>3</v>
      </c>
      <c r="Y29">
        <v>0</v>
      </c>
      <c r="Z29">
        <v>1303.01</v>
      </c>
      <c r="AA29">
        <v>826.2</v>
      </c>
      <c r="AB29">
        <v>0</v>
      </c>
      <c r="AC29">
        <v>0</v>
      </c>
      <c r="AD29">
        <v>1</v>
      </c>
      <c r="AE29">
        <v>0</v>
      </c>
      <c r="AF29" t="s">
        <v>45</v>
      </c>
      <c r="AG29">
        <v>6</v>
      </c>
      <c r="AH29">
        <v>3</v>
      </c>
      <c r="AI29">
        <v>-1</v>
      </c>
      <c r="AJ29" t="s">
        <v>3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ROW(Source!A41)</f>
        <v>41</v>
      </c>
      <c r="B30">
        <v>1474039643</v>
      </c>
      <c r="C30">
        <v>1470921197</v>
      </c>
      <c r="D30">
        <v>1441836235</v>
      </c>
      <c r="E30">
        <v>1</v>
      </c>
      <c r="F30">
        <v>1</v>
      </c>
      <c r="G30">
        <v>15514512</v>
      </c>
      <c r="H30">
        <v>3</v>
      </c>
      <c r="I30" t="s">
        <v>614</v>
      </c>
      <c r="J30" t="s">
        <v>615</v>
      </c>
      <c r="K30" t="s">
        <v>616</v>
      </c>
      <c r="L30">
        <v>1346</v>
      </c>
      <c r="N30">
        <v>1009</v>
      </c>
      <c r="O30" t="s">
        <v>609</v>
      </c>
      <c r="P30" t="s">
        <v>609</v>
      </c>
      <c r="Q30">
        <v>1</v>
      </c>
      <c r="X30">
        <v>0.3</v>
      </c>
      <c r="Y30">
        <v>31.49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0</v>
      </c>
      <c r="AF30" t="s">
        <v>45</v>
      </c>
      <c r="AG30">
        <v>0.6</v>
      </c>
      <c r="AH30">
        <v>3</v>
      </c>
      <c r="AI30">
        <v>-1</v>
      </c>
      <c r="AJ30" t="s">
        <v>3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ROW(Source!A42)</f>
        <v>42</v>
      </c>
      <c r="B31">
        <v>1474039644</v>
      </c>
      <c r="C31">
        <v>1470921207</v>
      </c>
      <c r="D31">
        <v>1441819193</v>
      </c>
      <c r="E31">
        <v>15514512</v>
      </c>
      <c r="F31">
        <v>1</v>
      </c>
      <c r="G31">
        <v>15514512</v>
      </c>
      <c r="H31">
        <v>1</v>
      </c>
      <c r="I31" t="s">
        <v>600</v>
      </c>
      <c r="J31" t="s">
        <v>3</v>
      </c>
      <c r="K31" t="s">
        <v>601</v>
      </c>
      <c r="L31">
        <v>1191</v>
      </c>
      <c r="N31">
        <v>1013</v>
      </c>
      <c r="O31" t="s">
        <v>602</v>
      </c>
      <c r="P31" t="s">
        <v>602</v>
      </c>
      <c r="Q31">
        <v>1</v>
      </c>
      <c r="X31">
        <v>14.83</v>
      </c>
      <c r="Y31">
        <v>0</v>
      </c>
      <c r="Z31">
        <v>0</v>
      </c>
      <c r="AA31">
        <v>0</v>
      </c>
      <c r="AB31">
        <v>0</v>
      </c>
      <c r="AC31">
        <v>0</v>
      </c>
      <c r="AD31">
        <v>1</v>
      </c>
      <c r="AE31">
        <v>1</v>
      </c>
      <c r="AF31" t="s">
        <v>3</v>
      </c>
      <c r="AG31">
        <v>14.83</v>
      </c>
      <c r="AH31">
        <v>3</v>
      </c>
      <c r="AI31">
        <v>-1</v>
      </c>
      <c r="AJ31" t="s">
        <v>3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ROW(Source!A42)</f>
        <v>42</v>
      </c>
      <c r="B32">
        <v>1474039645</v>
      </c>
      <c r="C32">
        <v>1470921207</v>
      </c>
      <c r="D32">
        <v>1441834443</v>
      </c>
      <c r="E32">
        <v>1</v>
      </c>
      <c r="F32">
        <v>1</v>
      </c>
      <c r="G32">
        <v>15514512</v>
      </c>
      <c r="H32">
        <v>3</v>
      </c>
      <c r="I32" t="s">
        <v>646</v>
      </c>
      <c r="J32" t="s">
        <v>647</v>
      </c>
      <c r="K32" t="s">
        <v>648</v>
      </c>
      <c r="L32">
        <v>1296</v>
      </c>
      <c r="N32">
        <v>1002</v>
      </c>
      <c r="O32" t="s">
        <v>620</v>
      </c>
      <c r="P32" t="s">
        <v>620</v>
      </c>
      <c r="Q32">
        <v>1</v>
      </c>
      <c r="X32">
        <v>0.31</v>
      </c>
      <c r="Y32">
        <v>785.72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0</v>
      </c>
      <c r="AF32" t="s">
        <v>3</v>
      </c>
      <c r="AG32">
        <v>0.31</v>
      </c>
      <c r="AH32">
        <v>3</v>
      </c>
      <c r="AI32">
        <v>-1</v>
      </c>
      <c r="AJ32" t="s">
        <v>3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ROW(Source!A42)</f>
        <v>42</v>
      </c>
      <c r="B33">
        <v>1474039646</v>
      </c>
      <c r="C33">
        <v>1470921207</v>
      </c>
      <c r="D33">
        <v>1441838530</v>
      </c>
      <c r="E33">
        <v>1</v>
      </c>
      <c r="F33">
        <v>1</v>
      </c>
      <c r="G33">
        <v>15514512</v>
      </c>
      <c r="H33">
        <v>3</v>
      </c>
      <c r="I33" t="s">
        <v>649</v>
      </c>
      <c r="J33" t="s">
        <v>650</v>
      </c>
      <c r="K33" t="s">
        <v>651</v>
      </c>
      <c r="L33">
        <v>1354</v>
      </c>
      <c r="N33">
        <v>16987630</v>
      </c>
      <c r="O33" t="s">
        <v>33</v>
      </c>
      <c r="P33" t="s">
        <v>33</v>
      </c>
      <c r="Q33">
        <v>1</v>
      </c>
      <c r="X33">
        <v>100</v>
      </c>
      <c r="Y33">
        <v>1.47</v>
      </c>
      <c r="Z33">
        <v>0</v>
      </c>
      <c r="AA33">
        <v>0</v>
      </c>
      <c r="AB33">
        <v>0</v>
      </c>
      <c r="AC33">
        <v>0</v>
      </c>
      <c r="AD33">
        <v>1</v>
      </c>
      <c r="AE33">
        <v>0</v>
      </c>
      <c r="AF33" t="s">
        <v>3</v>
      </c>
      <c r="AG33">
        <v>100</v>
      </c>
      <c r="AH33">
        <v>3</v>
      </c>
      <c r="AI33">
        <v>-1</v>
      </c>
      <c r="AJ33" t="s">
        <v>3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ROW(Source!A78)</f>
        <v>78</v>
      </c>
      <c r="B34">
        <v>1474039647</v>
      </c>
      <c r="C34">
        <v>1470921217</v>
      </c>
      <c r="D34">
        <v>1441819193</v>
      </c>
      <c r="E34">
        <v>15514512</v>
      </c>
      <c r="F34">
        <v>1</v>
      </c>
      <c r="G34">
        <v>15514512</v>
      </c>
      <c r="H34">
        <v>1</v>
      </c>
      <c r="I34" t="s">
        <v>600</v>
      </c>
      <c r="J34" t="s">
        <v>3</v>
      </c>
      <c r="K34" t="s">
        <v>601</v>
      </c>
      <c r="L34">
        <v>1191</v>
      </c>
      <c r="N34">
        <v>1013</v>
      </c>
      <c r="O34" t="s">
        <v>602</v>
      </c>
      <c r="P34" t="s">
        <v>602</v>
      </c>
      <c r="Q34">
        <v>1</v>
      </c>
      <c r="X34">
        <v>0.9</v>
      </c>
      <c r="Y34">
        <v>0</v>
      </c>
      <c r="Z34">
        <v>0</v>
      </c>
      <c r="AA34">
        <v>0</v>
      </c>
      <c r="AB34">
        <v>0</v>
      </c>
      <c r="AC34">
        <v>0</v>
      </c>
      <c r="AD34">
        <v>1</v>
      </c>
      <c r="AE34">
        <v>1</v>
      </c>
      <c r="AF34" t="s">
        <v>20</v>
      </c>
      <c r="AG34">
        <v>3.6</v>
      </c>
      <c r="AH34">
        <v>3</v>
      </c>
      <c r="AI34">
        <v>-1</v>
      </c>
      <c r="AJ34" t="s">
        <v>3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ROW(Source!A79)</f>
        <v>79</v>
      </c>
      <c r="B35">
        <v>1474039648</v>
      </c>
      <c r="C35">
        <v>1470921221</v>
      </c>
      <c r="D35">
        <v>1441819193</v>
      </c>
      <c r="E35">
        <v>15514512</v>
      </c>
      <c r="F35">
        <v>1</v>
      </c>
      <c r="G35">
        <v>15514512</v>
      </c>
      <c r="H35">
        <v>1</v>
      </c>
      <c r="I35" t="s">
        <v>600</v>
      </c>
      <c r="J35" t="s">
        <v>3</v>
      </c>
      <c r="K35" t="s">
        <v>601</v>
      </c>
      <c r="L35">
        <v>1191</v>
      </c>
      <c r="N35">
        <v>1013</v>
      </c>
      <c r="O35" t="s">
        <v>602</v>
      </c>
      <c r="P35" t="s">
        <v>602</v>
      </c>
      <c r="Q35">
        <v>1</v>
      </c>
      <c r="X35">
        <v>2.64</v>
      </c>
      <c r="Y35">
        <v>0</v>
      </c>
      <c r="Z35">
        <v>0</v>
      </c>
      <c r="AA35">
        <v>0</v>
      </c>
      <c r="AB35">
        <v>0</v>
      </c>
      <c r="AC35">
        <v>0</v>
      </c>
      <c r="AD35">
        <v>1</v>
      </c>
      <c r="AE35">
        <v>1</v>
      </c>
      <c r="AF35" t="s">
        <v>20</v>
      </c>
      <c r="AG35">
        <v>10.56</v>
      </c>
      <c r="AH35">
        <v>3</v>
      </c>
      <c r="AI35">
        <v>-1</v>
      </c>
      <c r="AJ35" t="s">
        <v>3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ROW(Source!A80)</f>
        <v>80</v>
      </c>
      <c r="B36">
        <v>1474039649</v>
      </c>
      <c r="C36">
        <v>1470921225</v>
      </c>
      <c r="D36">
        <v>1441819193</v>
      </c>
      <c r="E36">
        <v>15514512</v>
      </c>
      <c r="F36">
        <v>1</v>
      </c>
      <c r="G36">
        <v>15514512</v>
      </c>
      <c r="H36">
        <v>1</v>
      </c>
      <c r="I36" t="s">
        <v>600</v>
      </c>
      <c r="J36" t="s">
        <v>3</v>
      </c>
      <c r="K36" t="s">
        <v>601</v>
      </c>
      <c r="L36">
        <v>1191</v>
      </c>
      <c r="N36">
        <v>1013</v>
      </c>
      <c r="O36" t="s">
        <v>602</v>
      </c>
      <c r="P36" t="s">
        <v>602</v>
      </c>
      <c r="Q36">
        <v>1</v>
      </c>
      <c r="X36">
        <v>1.26</v>
      </c>
      <c r="Y36">
        <v>0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1</v>
      </c>
      <c r="AF36" t="s">
        <v>122</v>
      </c>
      <c r="AG36">
        <v>21.42</v>
      </c>
      <c r="AH36">
        <v>3</v>
      </c>
      <c r="AI36">
        <v>-1</v>
      </c>
      <c r="AJ36" t="s">
        <v>3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ROW(Source!A81)</f>
        <v>81</v>
      </c>
      <c r="B37">
        <v>1474039650</v>
      </c>
      <c r="C37">
        <v>1470921229</v>
      </c>
      <c r="D37">
        <v>1441819193</v>
      </c>
      <c r="E37">
        <v>15514512</v>
      </c>
      <c r="F37">
        <v>1</v>
      </c>
      <c r="G37">
        <v>15514512</v>
      </c>
      <c r="H37">
        <v>1</v>
      </c>
      <c r="I37" t="s">
        <v>600</v>
      </c>
      <c r="J37" t="s">
        <v>3</v>
      </c>
      <c r="K37" t="s">
        <v>601</v>
      </c>
      <c r="L37">
        <v>1191</v>
      </c>
      <c r="N37">
        <v>1013</v>
      </c>
      <c r="O37" t="s">
        <v>602</v>
      </c>
      <c r="P37" t="s">
        <v>602</v>
      </c>
      <c r="Q37">
        <v>1</v>
      </c>
      <c r="X37">
        <v>0.23</v>
      </c>
      <c r="Y37">
        <v>0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1</v>
      </c>
      <c r="AF37" t="s">
        <v>122</v>
      </c>
      <c r="AG37">
        <v>3.91</v>
      </c>
      <c r="AH37">
        <v>3</v>
      </c>
      <c r="AI37">
        <v>-1</v>
      </c>
      <c r="AJ37" t="s">
        <v>3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ROW(Source!A82)</f>
        <v>82</v>
      </c>
      <c r="B38">
        <v>1474039651</v>
      </c>
      <c r="C38">
        <v>1470921233</v>
      </c>
      <c r="D38">
        <v>1441819193</v>
      </c>
      <c r="E38">
        <v>15514512</v>
      </c>
      <c r="F38">
        <v>1</v>
      </c>
      <c r="G38">
        <v>15514512</v>
      </c>
      <c r="H38">
        <v>1</v>
      </c>
      <c r="I38" t="s">
        <v>600</v>
      </c>
      <c r="J38" t="s">
        <v>3</v>
      </c>
      <c r="K38" t="s">
        <v>601</v>
      </c>
      <c r="L38">
        <v>1191</v>
      </c>
      <c r="N38">
        <v>1013</v>
      </c>
      <c r="O38" t="s">
        <v>602</v>
      </c>
      <c r="P38" t="s">
        <v>602</v>
      </c>
      <c r="Q38">
        <v>1</v>
      </c>
      <c r="X38">
        <v>0.23</v>
      </c>
      <c r="Y38">
        <v>0</v>
      </c>
      <c r="Z38">
        <v>0</v>
      </c>
      <c r="AA38">
        <v>0</v>
      </c>
      <c r="AB38">
        <v>0</v>
      </c>
      <c r="AC38">
        <v>0</v>
      </c>
      <c r="AD38">
        <v>1</v>
      </c>
      <c r="AE38">
        <v>1</v>
      </c>
      <c r="AF38" t="s">
        <v>122</v>
      </c>
      <c r="AG38">
        <v>3.91</v>
      </c>
      <c r="AH38">
        <v>3</v>
      </c>
      <c r="AI38">
        <v>-1</v>
      </c>
      <c r="AJ38" t="s">
        <v>3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ROW(Source!A83)</f>
        <v>83</v>
      </c>
      <c r="B39">
        <v>1474039652</v>
      </c>
      <c r="C39">
        <v>1470921237</v>
      </c>
      <c r="D39">
        <v>1441819193</v>
      </c>
      <c r="E39">
        <v>15514512</v>
      </c>
      <c r="F39">
        <v>1</v>
      </c>
      <c r="G39">
        <v>15514512</v>
      </c>
      <c r="H39">
        <v>1</v>
      </c>
      <c r="I39" t="s">
        <v>600</v>
      </c>
      <c r="J39" t="s">
        <v>3</v>
      </c>
      <c r="K39" t="s">
        <v>601</v>
      </c>
      <c r="L39">
        <v>1191</v>
      </c>
      <c r="N39">
        <v>1013</v>
      </c>
      <c r="O39" t="s">
        <v>602</v>
      </c>
      <c r="P39" t="s">
        <v>602</v>
      </c>
      <c r="Q39">
        <v>1</v>
      </c>
      <c r="X39">
        <v>104.44</v>
      </c>
      <c r="Y39">
        <v>0</v>
      </c>
      <c r="Z39">
        <v>0</v>
      </c>
      <c r="AA39">
        <v>0</v>
      </c>
      <c r="AB39">
        <v>0</v>
      </c>
      <c r="AC39">
        <v>0</v>
      </c>
      <c r="AD39">
        <v>1</v>
      </c>
      <c r="AE39">
        <v>1</v>
      </c>
      <c r="AF39" t="s">
        <v>3</v>
      </c>
      <c r="AG39">
        <v>104.44</v>
      </c>
      <c r="AH39">
        <v>3</v>
      </c>
      <c r="AI39">
        <v>-1</v>
      </c>
      <c r="AJ39" t="s">
        <v>3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ROW(Source!A83)</f>
        <v>83</v>
      </c>
      <c r="B40">
        <v>1474039653</v>
      </c>
      <c r="C40">
        <v>1470921237</v>
      </c>
      <c r="D40">
        <v>1441834334</v>
      </c>
      <c r="E40">
        <v>1</v>
      </c>
      <c r="F40">
        <v>1</v>
      </c>
      <c r="G40">
        <v>15514512</v>
      </c>
      <c r="H40">
        <v>2</v>
      </c>
      <c r="I40" t="s">
        <v>652</v>
      </c>
      <c r="J40" t="s">
        <v>653</v>
      </c>
      <c r="K40" t="s">
        <v>654</v>
      </c>
      <c r="L40">
        <v>1368</v>
      </c>
      <c r="N40">
        <v>1011</v>
      </c>
      <c r="O40" t="s">
        <v>606</v>
      </c>
      <c r="P40" t="s">
        <v>606</v>
      </c>
      <c r="Q40">
        <v>1</v>
      </c>
      <c r="X40">
        <v>5.8</v>
      </c>
      <c r="Y40">
        <v>0</v>
      </c>
      <c r="Z40">
        <v>10.66</v>
      </c>
      <c r="AA40">
        <v>0.12</v>
      </c>
      <c r="AB40">
        <v>0</v>
      </c>
      <c r="AC40">
        <v>0</v>
      </c>
      <c r="AD40">
        <v>1</v>
      </c>
      <c r="AE40">
        <v>0</v>
      </c>
      <c r="AF40" t="s">
        <v>3</v>
      </c>
      <c r="AG40">
        <v>5.8</v>
      </c>
      <c r="AH40">
        <v>3</v>
      </c>
      <c r="AI40">
        <v>-1</v>
      </c>
      <c r="AJ40" t="s">
        <v>3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ROW(Source!A83)</f>
        <v>83</v>
      </c>
      <c r="B41">
        <v>1474039655</v>
      </c>
      <c r="C41">
        <v>1470921237</v>
      </c>
      <c r="D41">
        <v>1441834443</v>
      </c>
      <c r="E41">
        <v>1</v>
      </c>
      <c r="F41">
        <v>1</v>
      </c>
      <c r="G41">
        <v>15514512</v>
      </c>
      <c r="H41">
        <v>3</v>
      </c>
      <c r="I41" t="s">
        <v>646</v>
      </c>
      <c r="J41" t="s">
        <v>647</v>
      </c>
      <c r="K41" t="s">
        <v>648</v>
      </c>
      <c r="L41">
        <v>1296</v>
      </c>
      <c r="N41">
        <v>1002</v>
      </c>
      <c r="O41" t="s">
        <v>620</v>
      </c>
      <c r="P41" t="s">
        <v>620</v>
      </c>
      <c r="Q41">
        <v>1</v>
      </c>
      <c r="X41">
        <v>0.31</v>
      </c>
      <c r="Y41">
        <v>785.72</v>
      </c>
      <c r="Z41">
        <v>0</v>
      </c>
      <c r="AA41">
        <v>0</v>
      </c>
      <c r="AB41">
        <v>0</v>
      </c>
      <c r="AC41">
        <v>0</v>
      </c>
      <c r="AD41">
        <v>1</v>
      </c>
      <c r="AE41">
        <v>0</v>
      </c>
      <c r="AF41" t="s">
        <v>3</v>
      </c>
      <c r="AG41">
        <v>0.31</v>
      </c>
      <c r="AH41">
        <v>3</v>
      </c>
      <c r="AI41">
        <v>-1</v>
      </c>
      <c r="AJ41" t="s">
        <v>3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ROW(Source!A83)</f>
        <v>83</v>
      </c>
      <c r="B42">
        <v>1474039656</v>
      </c>
      <c r="C42">
        <v>1470921237</v>
      </c>
      <c r="D42">
        <v>1441821225</v>
      </c>
      <c r="E42">
        <v>15514512</v>
      </c>
      <c r="F42">
        <v>1</v>
      </c>
      <c r="G42">
        <v>15514512</v>
      </c>
      <c r="H42">
        <v>3</v>
      </c>
      <c r="I42" t="s">
        <v>655</v>
      </c>
      <c r="J42" t="s">
        <v>3</v>
      </c>
      <c r="K42" t="s">
        <v>656</v>
      </c>
      <c r="L42">
        <v>1346</v>
      </c>
      <c r="N42">
        <v>1009</v>
      </c>
      <c r="O42" t="s">
        <v>609</v>
      </c>
      <c r="P42" t="s">
        <v>609</v>
      </c>
      <c r="Q42">
        <v>1</v>
      </c>
      <c r="X42">
        <v>1.08</v>
      </c>
      <c r="Y42">
        <v>292.57515999999998</v>
      </c>
      <c r="Z42">
        <v>0</v>
      </c>
      <c r="AA42">
        <v>0</v>
      </c>
      <c r="AB42">
        <v>0</v>
      </c>
      <c r="AC42">
        <v>0</v>
      </c>
      <c r="AD42">
        <v>1</v>
      </c>
      <c r="AE42">
        <v>0</v>
      </c>
      <c r="AF42" t="s">
        <v>3</v>
      </c>
      <c r="AG42">
        <v>1.08</v>
      </c>
      <c r="AH42">
        <v>3</v>
      </c>
      <c r="AI42">
        <v>-1</v>
      </c>
      <c r="AJ42" t="s">
        <v>3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ROW(Source!A83)</f>
        <v>83</v>
      </c>
      <c r="B43">
        <v>1474039654</v>
      </c>
      <c r="C43">
        <v>1470921237</v>
      </c>
      <c r="D43">
        <v>1441821223</v>
      </c>
      <c r="E43">
        <v>15514512</v>
      </c>
      <c r="F43">
        <v>1</v>
      </c>
      <c r="G43">
        <v>15514512</v>
      </c>
      <c r="H43">
        <v>3</v>
      </c>
      <c r="I43" t="s">
        <v>657</v>
      </c>
      <c r="J43" t="s">
        <v>3</v>
      </c>
      <c r="K43" t="s">
        <v>658</v>
      </c>
      <c r="L43">
        <v>1346</v>
      </c>
      <c r="N43">
        <v>1009</v>
      </c>
      <c r="O43" t="s">
        <v>609</v>
      </c>
      <c r="P43" t="s">
        <v>609</v>
      </c>
      <c r="Q43">
        <v>1</v>
      </c>
      <c r="X43">
        <v>0.98</v>
      </c>
      <c r="Y43">
        <v>221.4237</v>
      </c>
      <c r="Z43">
        <v>0</v>
      </c>
      <c r="AA43">
        <v>0</v>
      </c>
      <c r="AB43">
        <v>0</v>
      </c>
      <c r="AC43">
        <v>0</v>
      </c>
      <c r="AD43">
        <v>1</v>
      </c>
      <c r="AE43">
        <v>0</v>
      </c>
      <c r="AF43" t="s">
        <v>3</v>
      </c>
      <c r="AG43">
        <v>0.98</v>
      </c>
      <c r="AH43">
        <v>3</v>
      </c>
      <c r="AI43">
        <v>-1</v>
      </c>
      <c r="AJ43" t="s">
        <v>3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ROW(Source!A84)</f>
        <v>84</v>
      </c>
      <c r="B44">
        <v>1474039657</v>
      </c>
      <c r="C44">
        <v>1470921253</v>
      </c>
      <c r="D44">
        <v>1441819193</v>
      </c>
      <c r="E44">
        <v>15514512</v>
      </c>
      <c r="F44">
        <v>1</v>
      </c>
      <c r="G44">
        <v>15514512</v>
      </c>
      <c r="H44">
        <v>1</v>
      </c>
      <c r="I44" t="s">
        <v>600</v>
      </c>
      <c r="J44" t="s">
        <v>3</v>
      </c>
      <c r="K44" t="s">
        <v>601</v>
      </c>
      <c r="L44">
        <v>1191</v>
      </c>
      <c r="N44">
        <v>1013</v>
      </c>
      <c r="O44" t="s">
        <v>602</v>
      </c>
      <c r="P44" t="s">
        <v>602</v>
      </c>
      <c r="Q44">
        <v>1</v>
      </c>
      <c r="X44">
        <v>151.93</v>
      </c>
      <c r="Y44">
        <v>0</v>
      </c>
      <c r="Z44">
        <v>0</v>
      </c>
      <c r="AA44">
        <v>0</v>
      </c>
      <c r="AB44">
        <v>0</v>
      </c>
      <c r="AC44">
        <v>0</v>
      </c>
      <c r="AD44">
        <v>1</v>
      </c>
      <c r="AE44">
        <v>1</v>
      </c>
      <c r="AF44" t="s">
        <v>3</v>
      </c>
      <c r="AG44">
        <v>151.93</v>
      </c>
      <c r="AH44">
        <v>3</v>
      </c>
      <c r="AI44">
        <v>-1</v>
      </c>
      <c r="AJ44" t="s">
        <v>3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ROW(Source!A84)</f>
        <v>84</v>
      </c>
      <c r="B45">
        <v>1474039658</v>
      </c>
      <c r="C45">
        <v>1470921253</v>
      </c>
      <c r="D45">
        <v>1441834334</v>
      </c>
      <c r="E45">
        <v>1</v>
      </c>
      <c r="F45">
        <v>1</v>
      </c>
      <c r="G45">
        <v>15514512</v>
      </c>
      <c r="H45">
        <v>2</v>
      </c>
      <c r="I45" t="s">
        <v>652</v>
      </c>
      <c r="J45" t="s">
        <v>653</v>
      </c>
      <c r="K45" t="s">
        <v>654</v>
      </c>
      <c r="L45">
        <v>1368</v>
      </c>
      <c r="N45">
        <v>1011</v>
      </c>
      <c r="O45" t="s">
        <v>606</v>
      </c>
      <c r="P45" t="s">
        <v>606</v>
      </c>
      <c r="Q45">
        <v>1</v>
      </c>
      <c r="X45">
        <v>5.8</v>
      </c>
      <c r="Y45">
        <v>0</v>
      </c>
      <c r="Z45">
        <v>10.66</v>
      </c>
      <c r="AA45">
        <v>0.12</v>
      </c>
      <c r="AB45">
        <v>0</v>
      </c>
      <c r="AC45">
        <v>0</v>
      </c>
      <c r="AD45">
        <v>1</v>
      </c>
      <c r="AE45">
        <v>0</v>
      </c>
      <c r="AF45" t="s">
        <v>3</v>
      </c>
      <c r="AG45">
        <v>5.8</v>
      </c>
      <c r="AH45">
        <v>3</v>
      </c>
      <c r="AI45">
        <v>-1</v>
      </c>
      <c r="AJ45" t="s">
        <v>3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ROW(Source!A84)</f>
        <v>84</v>
      </c>
      <c r="B46">
        <v>1474039660</v>
      </c>
      <c r="C46">
        <v>1470921253</v>
      </c>
      <c r="D46">
        <v>1441834443</v>
      </c>
      <c r="E46">
        <v>1</v>
      </c>
      <c r="F46">
        <v>1</v>
      </c>
      <c r="G46">
        <v>15514512</v>
      </c>
      <c r="H46">
        <v>3</v>
      </c>
      <c r="I46" t="s">
        <v>646</v>
      </c>
      <c r="J46" t="s">
        <v>647</v>
      </c>
      <c r="K46" t="s">
        <v>648</v>
      </c>
      <c r="L46">
        <v>1296</v>
      </c>
      <c r="N46">
        <v>1002</v>
      </c>
      <c r="O46" t="s">
        <v>620</v>
      </c>
      <c r="P46" t="s">
        <v>620</v>
      </c>
      <c r="Q46">
        <v>1</v>
      </c>
      <c r="X46">
        <v>0.31</v>
      </c>
      <c r="Y46">
        <v>785.72</v>
      </c>
      <c r="Z46">
        <v>0</v>
      </c>
      <c r="AA46">
        <v>0</v>
      </c>
      <c r="AB46">
        <v>0</v>
      </c>
      <c r="AC46">
        <v>0</v>
      </c>
      <c r="AD46">
        <v>1</v>
      </c>
      <c r="AE46">
        <v>0</v>
      </c>
      <c r="AF46" t="s">
        <v>3</v>
      </c>
      <c r="AG46">
        <v>0.31</v>
      </c>
      <c r="AH46">
        <v>3</v>
      </c>
      <c r="AI46">
        <v>-1</v>
      </c>
      <c r="AJ46" t="s">
        <v>3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ROW(Source!A84)</f>
        <v>84</v>
      </c>
      <c r="B47">
        <v>1474039661</v>
      </c>
      <c r="C47">
        <v>1470921253</v>
      </c>
      <c r="D47">
        <v>1441821225</v>
      </c>
      <c r="E47">
        <v>15514512</v>
      </c>
      <c r="F47">
        <v>1</v>
      </c>
      <c r="G47">
        <v>15514512</v>
      </c>
      <c r="H47">
        <v>3</v>
      </c>
      <c r="I47" t="s">
        <v>655</v>
      </c>
      <c r="J47" t="s">
        <v>3</v>
      </c>
      <c r="K47" t="s">
        <v>656</v>
      </c>
      <c r="L47">
        <v>1346</v>
      </c>
      <c r="N47">
        <v>1009</v>
      </c>
      <c r="O47" t="s">
        <v>609</v>
      </c>
      <c r="P47" t="s">
        <v>609</v>
      </c>
      <c r="Q47">
        <v>1</v>
      </c>
      <c r="X47">
        <v>1.08</v>
      </c>
      <c r="Y47">
        <v>292.57515999999998</v>
      </c>
      <c r="Z47">
        <v>0</v>
      </c>
      <c r="AA47">
        <v>0</v>
      </c>
      <c r="AB47">
        <v>0</v>
      </c>
      <c r="AC47">
        <v>0</v>
      </c>
      <c r="AD47">
        <v>1</v>
      </c>
      <c r="AE47">
        <v>0</v>
      </c>
      <c r="AF47" t="s">
        <v>3</v>
      </c>
      <c r="AG47">
        <v>1.08</v>
      </c>
      <c r="AH47">
        <v>3</v>
      </c>
      <c r="AI47">
        <v>-1</v>
      </c>
      <c r="AJ47" t="s">
        <v>3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ROW(Source!A84)</f>
        <v>84</v>
      </c>
      <c r="B48">
        <v>1474039659</v>
      </c>
      <c r="C48">
        <v>1470921253</v>
      </c>
      <c r="D48">
        <v>1441821223</v>
      </c>
      <c r="E48">
        <v>15514512</v>
      </c>
      <c r="F48">
        <v>1</v>
      </c>
      <c r="G48">
        <v>15514512</v>
      </c>
      <c r="H48">
        <v>3</v>
      </c>
      <c r="I48" t="s">
        <v>657</v>
      </c>
      <c r="J48" t="s">
        <v>3</v>
      </c>
      <c r="K48" t="s">
        <v>658</v>
      </c>
      <c r="L48">
        <v>1346</v>
      </c>
      <c r="N48">
        <v>1009</v>
      </c>
      <c r="O48" t="s">
        <v>609</v>
      </c>
      <c r="P48" t="s">
        <v>609</v>
      </c>
      <c r="Q48">
        <v>1</v>
      </c>
      <c r="X48">
        <v>0.98</v>
      </c>
      <c r="Y48">
        <v>221.4237</v>
      </c>
      <c r="Z48">
        <v>0</v>
      </c>
      <c r="AA48">
        <v>0</v>
      </c>
      <c r="AB48">
        <v>0</v>
      </c>
      <c r="AC48">
        <v>0</v>
      </c>
      <c r="AD48">
        <v>1</v>
      </c>
      <c r="AE48">
        <v>0</v>
      </c>
      <c r="AF48" t="s">
        <v>3</v>
      </c>
      <c r="AG48">
        <v>0.98</v>
      </c>
      <c r="AH48">
        <v>3</v>
      </c>
      <c r="AI48">
        <v>-1</v>
      </c>
      <c r="AJ48" t="s">
        <v>3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ROW(Source!A85)</f>
        <v>85</v>
      </c>
      <c r="B49">
        <v>1474039662</v>
      </c>
      <c r="C49">
        <v>1470921269</v>
      </c>
      <c r="D49">
        <v>1441819193</v>
      </c>
      <c r="E49">
        <v>15514512</v>
      </c>
      <c r="F49">
        <v>1</v>
      </c>
      <c r="G49">
        <v>15514512</v>
      </c>
      <c r="H49">
        <v>1</v>
      </c>
      <c r="I49" t="s">
        <v>600</v>
      </c>
      <c r="J49" t="s">
        <v>3</v>
      </c>
      <c r="K49" t="s">
        <v>601</v>
      </c>
      <c r="L49">
        <v>1191</v>
      </c>
      <c r="N49">
        <v>1013</v>
      </c>
      <c r="O49" t="s">
        <v>602</v>
      </c>
      <c r="P49" t="s">
        <v>602</v>
      </c>
      <c r="Q49">
        <v>1</v>
      </c>
      <c r="X49">
        <v>112.48</v>
      </c>
      <c r="Y49">
        <v>0</v>
      </c>
      <c r="Z49">
        <v>0</v>
      </c>
      <c r="AA49">
        <v>0</v>
      </c>
      <c r="AB49">
        <v>0</v>
      </c>
      <c r="AC49">
        <v>0</v>
      </c>
      <c r="AD49">
        <v>1</v>
      </c>
      <c r="AE49">
        <v>1</v>
      </c>
      <c r="AF49" t="s">
        <v>3</v>
      </c>
      <c r="AG49">
        <v>112.48</v>
      </c>
      <c r="AH49">
        <v>3</v>
      </c>
      <c r="AI49">
        <v>-1</v>
      </c>
      <c r="AJ49" t="s">
        <v>3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ROW(Source!A85)</f>
        <v>85</v>
      </c>
      <c r="B50">
        <v>1474039663</v>
      </c>
      <c r="C50">
        <v>1470921269</v>
      </c>
      <c r="D50">
        <v>1441834334</v>
      </c>
      <c r="E50">
        <v>1</v>
      </c>
      <c r="F50">
        <v>1</v>
      </c>
      <c r="G50">
        <v>15514512</v>
      </c>
      <c r="H50">
        <v>2</v>
      </c>
      <c r="I50" t="s">
        <v>652</v>
      </c>
      <c r="J50" t="s">
        <v>653</v>
      </c>
      <c r="K50" t="s">
        <v>654</v>
      </c>
      <c r="L50">
        <v>1368</v>
      </c>
      <c r="N50">
        <v>1011</v>
      </c>
      <c r="O50" t="s">
        <v>606</v>
      </c>
      <c r="P50" t="s">
        <v>606</v>
      </c>
      <c r="Q50">
        <v>1</v>
      </c>
      <c r="X50">
        <v>5.8</v>
      </c>
      <c r="Y50">
        <v>0</v>
      </c>
      <c r="Z50">
        <v>10.66</v>
      </c>
      <c r="AA50">
        <v>0.12</v>
      </c>
      <c r="AB50">
        <v>0</v>
      </c>
      <c r="AC50">
        <v>0</v>
      </c>
      <c r="AD50">
        <v>1</v>
      </c>
      <c r="AE50">
        <v>0</v>
      </c>
      <c r="AF50" t="s">
        <v>3</v>
      </c>
      <c r="AG50">
        <v>5.8</v>
      </c>
      <c r="AH50">
        <v>3</v>
      </c>
      <c r="AI50">
        <v>-1</v>
      </c>
      <c r="AJ50" t="s">
        <v>3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ROW(Source!A85)</f>
        <v>85</v>
      </c>
      <c r="B51">
        <v>1474039665</v>
      </c>
      <c r="C51">
        <v>1470921269</v>
      </c>
      <c r="D51">
        <v>1441834443</v>
      </c>
      <c r="E51">
        <v>1</v>
      </c>
      <c r="F51">
        <v>1</v>
      </c>
      <c r="G51">
        <v>15514512</v>
      </c>
      <c r="H51">
        <v>3</v>
      </c>
      <c r="I51" t="s">
        <v>646</v>
      </c>
      <c r="J51" t="s">
        <v>647</v>
      </c>
      <c r="K51" t="s">
        <v>648</v>
      </c>
      <c r="L51">
        <v>1296</v>
      </c>
      <c r="N51">
        <v>1002</v>
      </c>
      <c r="O51" t="s">
        <v>620</v>
      </c>
      <c r="P51" t="s">
        <v>620</v>
      </c>
      <c r="Q51">
        <v>1</v>
      </c>
      <c r="X51">
        <v>0.31</v>
      </c>
      <c r="Y51">
        <v>785.72</v>
      </c>
      <c r="Z51">
        <v>0</v>
      </c>
      <c r="AA51">
        <v>0</v>
      </c>
      <c r="AB51">
        <v>0</v>
      </c>
      <c r="AC51">
        <v>0</v>
      </c>
      <c r="AD51">
        <v>1</v>
      </c>
      <c r="AE51">
        <v>0</v>
      </c>
      <c r="AF51" t="s">
        <v>3</v>
      </c>
      <c r="AG51">
        <v>0.31</v>
      </c>
      <c r="AH51">
        <v>3</v>
      </c>
      <c r="AI51">
        <v>-1</v>
      </c>
      <c r="AJ51" t="s">
        <v>3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ROW(Source!A85)</f>
        <v>85</v>
      </c>
      <c r="B52">
        <v>1474039666</v>
      </c>
      <c r="C52">
        <v>1470921269</v>
      </c>
      <c r="D52">
        <v>1441821225</v>
      </c>
      <c r="E52">
        <v>15514512</v>
      </c>
      <c r="F52">
        <v>1</v>
      </c>
      <c r="G52">
        <v>15514512</v>
      </c>
      <c r="H52">
        <v>3</v>
      </c>
      <c r="I52" t="s">
        <v>655</v>
      </c>
      <c r="J52" t="s">
        <v>3</v>
      </c>
      <c r="K52" t="s">
        <v>656</v>
      </c>
      <c r="L52">
        <v>1346</v>
      </c>
      <c r="N52">
        <v>1009</v>
      </c>
      <c r="O52" t="s">
        <v>609</v>
      </c>
      <c r="P52" t="s">
        <v>609</v>
      </c>
      <c r="Q52">
        <v>1</v>
      </c>
      <c r="X52">
        <v>1.08</v>
      </c>
      <c r="Y52">
        <v>292.57515999999998</v>
      </c>
      <c r="Z52">
        <v>0</v>
      </c>
      <c r="AA52">
        <v>0</v>
      </c>
      <c r="AB52">
        <v>0</v>
      </c>
      <c r="AC52">
        <v>0</v>
      </c>
      <c r="AD52">
        <v>1</v>
      </c>
      <c r="AE52">
        <v>0</v>
      </c>
      <c r="AF52" t="s">
        <v>3</v>
      </c>
      <c r="AG52">
        <v>1.08</v>
      </c>
      <c r="AH52">
        <v>3</v>
      </c>
      <c r="AI52">
        <v>-1</v>
      </c>
      <c r="AJ52" t="s">
        <v>3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ROW(Source!A85)</f>
        <v>85</v>
      </c>
      <c r="B53">
        <v>1474039664</v>
      </c>
      <c r="C53">
        <v>1470921269</v>
      </c>
      <c r="D53">
        <v>1441821223</v>
      </c>
      <c r="E53">
        <v>15514512</v>
      </c>
      <c r="F53">
        <v>1</v>
      </c>
      <c r="G53">
        <v>15514512</v>
      </c>
      <c r="H53">
        <v>3</v>
      </c>
      <c r="I53" t="s">
        <v>657</v>
      </c>
      <c r="J53" t="s">
        <v>3</v>
      </c>
      <c r="K53" t="s">
        <v>658</v>
      </c>
      <c r="L53">
        <v>1346</v>
      </c>
      <c r="N53">
        <v>1009</v>
      </c>
      <c r="O53" t="s">
        <v>609</v>
      </c>
      <c r="P53" t="s">
        <v>609</v>
      </c>
      <c r="Q53">
        <v>1</v>
      </c>
      <c r="X53">
        <v>0.98</v>
      </c>
      <c r="Y53">
        <v>221.4237</v>
      </c>
      <c r="Z53">
        <v>0</v>
      </c>
      <c r="AA53">
        <v>0</v>
      </c>
      <c r="AB53">
        <v>0</v>
      </c>
      <c r="AC53">
        <v>0</v>
      </c>
      <c r="AD53">
        <v>1</v>
      </c>
      <c r="AE53">
        <v>0</v>
      </c>
      <c r="AF53" t="s">
        <v>3</v>
      </c>
      <c r="AG53">
        <v>0.98</v>
      </c>
      <c r="AH53">
        <v>3</v>
      </c>
      <c r="AI53">
        <v>-1</v>
      </c>
      <c r="AJ53" t="s">
        <v>3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ROW(Source!A86)</f>
        <v>86</v>
      </c>
      <c r="B54">
        <v>1474039667</v>
      </c>
      <c r="C54">
        <v>1470921285</v>
      </c>
      <c r="D54">
        <v>1441819193</v>
      </c>
      <c r="E54">
        <v>15514512</v>
      </c>
      <c r="F54">
        <v>1</v>
      </c>
      <c r="G54">
        <v>15514512</v>
      </c>
      <c r="H54">
        <v>1</v>
      </c>
      <c r="I54" t="s">
        <v>600</v>
      </c>
      <c r="J54" t="s">
        <v>3</v>
      </c>
      <c r="K54" t="s">
        <v>601</v>
      </c>
      <c r="L54">
        <v>1191</v>
      </c>
      <c r="N54">
        <v>1013</v>
      </c>
      <c r="O54" t="s">
        <v>602</v>
      </c>
      <c r="P54" t="s">
        <v>602</v>
      </c>
      <c r="Q54">
        <v>1</v>
      </c>
      <c r="X54">
        <v>28.02</v>
      </c>
      <c r="Y54">
        <v>0</v>
      </c>
      <c r="Z54">
        <v>0</v>
      </c>
      <c r="AA54">
        <v>0</v>
      </c>
      <c r="AB54">
        <v>0</v>
      </c>
      <c r="AC54">
        <v>0</v>
      </c>
      <c r="AD54">
        <v>1</v>
      </c>
      <c r="AE54">
        <v>1</v>
      </c>
      <c r="AF54" t="s">
        <v>20</v>
      </c>
      <c r="AG54">
        <v>112.08</v>
      </c>
      <c r="AH54">
        <v>3</v>
      </c>
      <c r="AI54">
        <v>-1</v>
      </c>
      <c r="AJ54" t="s">
        <v>3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ROW(Source!A86)</f>
        <v>86</v>
      </c>
      <c r="B55">
        <v>1474039668</v>
      </c>
      <c r="C55">
        <v>1470921285</v>
      </c>
      <c r="D55">
        <v>1441834443</v>
      </c>
      <c r="E55">
        <v>1</v>
      </c>
      <c r="F55">
        <v>1</v>
      </c>
      <c r="G55">
        <v>15514512</v>
      </c>
      <c r="H55">
        <v>3</v>
      </c>
      <c r="I55" t="s">
        <v>646</v>
      </c>
      <c r="J55" t="s">
        <v>647</v>
      </c>
      <c r="K55" t="s">
        <v>648</v>
      </c>
      <c r="L55">
        <v>1296</v>
      </c>
      <c r="N55">
        <v>1002</v>
      </c>
      <c r="O55" t="s">
        <v>620</v>
      </c>
      <c r="P55" t="s">
        <v>620</v>
      </c>
      <c r="Q55">
        <v>1</v>
      </c>
      <c r="X55">
        <v>0.31</v>
      </c>
      <c r="Y55">
        <v>785.72</v>
      </c>
      <c r="Z55">
        <v>0</v>
      </c>
      <c r="AA55">
        <v>0</v>
      </c>
      <c r="AB55">
        <v>0</v>
      </c>
      <c r="AC55">
        <v>0</v>
      </c>
      <c r="AD55">
        <v>1</v>
      </c>
      <c r="AE55">
        <v>0</v>
      </c>
      <c r="AF55" t="s">
        <v>20</v>
      </c>
      <c r="AG55">
        <v>1.24</v>
      </c>
      <c r="AH55">
        <v>3</v>
      </c>
      <c r="AI55">
        <v>-1</v>
      </c>
      <c r="AJ55" t="s">
        <v>3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ROW(Source!A87)</f>
        <v>87</v>
      </c>
      <c r="B56">
        <v>1474039669</v>
      </c>
      <c r="C56">
        <v>1470921292</v>
      </c>
      <c r="D56">
        <v>1441819193</v>
      </c>
      <c r="E56">
        <v>15514512</v>
      </c>
      <c r="F56">
        <v>1</v>
      </c>
      <c r="G56">
        <v>15514512</v>
      </c>
      <c r="H56">
        <v>1</v>
      </c>
      <c r="I56" t="s">
        <v>600</v>
      </c>
      <c r="J56" t="s">
        <v>3</v>
      </c>
      <c r="K56" t="s">
        <v>601</v>
      </c>
      <c r="L56">
        <v>1191</v>
      </c>
      <c r="N56">
        <v>1013</v>
      </c>
      <c r="O56" t="s">
        <v>602</v>
      </c>
      <c r="P56" t="s">
        <v>602</v>
      </c>
      <c r="Q56">
        <v>1</v>
      </c>
      <c r="X56">
        <v>29.54</v>
      </c>
      <c r="Y56">
        <v>0</v>
      </c>
      <c r="Z56">
        <v>0</v>
      </c>
      <c r="AA56">
        <v>0</v>
      </c>
      <c r="AB56">
        <v>0</v>
      </c>
      <c r="AC56">
        <v>0</v>
      </c>
      <c r="AD56">
        <v>1</v>
      </c>
      <c r="AE56">
        <v>1</v>
      </c>
      <c r="AF56" t="s">
        <v>3</v>
      </c>
      <c r="AG56">
        <v>29.54</v>
      </c>
      <c r="AH56">
        <v>3</v>
      </c>
      <c r="AI56">
        <v>-1</v>
      </c>
      <c r="AJ56" t="s">
        <v>3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ROW(Source!A87)</f>
        <v>87</v>
      </c>
      <c r="B57">
        <v>1474039670</v>
      </c>
      <c r="C57">
        <v>1470921292</v>
      </c>
      <c r="D57">
        <v>1441835469</v>
      </c>
      <c r="E57">
        <v>1</v>
      </c>
      <c r="F57">
        <v>1</v>
      </c>
      <c r="G57">
        <v>15514512</v>
      </c>
      <c r="H57">
        <v>3</v>
      </c>
      <c r="I57" t="s">
        <v>659</v>
      </c>
      <c r="J57" t="s">
        <v>660</v>
      </c>
      <c r="K57" t="s">
        <v>661</v>
      </c>
      <c r="L57">
        <v>1348</v>
      </c>
      <c r="N57">
        <v>1009</v>
      </c>
      <c r="O57" t="s">
        <v>627</v>
      </c>
      <c r="P57" t="s">
        <v>627</v>
      </c>
      <c r="Q57">
        <v>1000</v>
      </c>
      <c r="X57">
        <v>5.0000000000000001E-3</v>
      </c>
      <c r="Y57">
        <v>163237.26999999999</v>
      </c>
      <c r="Z57">
        <v>0</v>
      </c>
      <c r="AA57">
        <v>0</v>
      </c>
      <c r="AB57">
        <v>0</v>
      </c>
      <c r="AC57">
        <v>0</v>
      </c>
      <c r="AD57">
        <v>1</v>
      </c>
      <c r="AE57">
        <v>0</v>
      </c>
      <c r="AF57" t="s">
        <v>3</v>
      </c>
      <c r="AG57">
        <v>5.0000000000000001E-3</v>
      </c>
      <c r="AH57">
        <v>3</v>
      </c>
      <c r="AI57">
        <v>-1</v>
      </c>
      <c r="AJ57" t="s">
        <v>3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ROW(Source!A87)</f>
        <v>87</v>
      </c>
      <c r="B58">
        <v>1474039671</v>
      </c>
      <c r="C58">
        <v>1470921292</v>
      </c>
      <c r="D58">
        <v>1441836514</v>
      </c>
      <c r="E58">
        <v>1</v>
      </c>
      <c r="F58">
        <v>1</v>
      </c>
      <c r="G58">
        <v>15514512</v>
      </c>
      <c r="H58">
        <v>3</v>
      </c>
      <c r="I58" t="s">
        <v>610</v>
      </c>
      <c r="J58" t="s">
        <v>611</v>
      </c>
      <c r="K58" t="s">
        <v>612</v>
      </c>
      <c r="L58">
        <v>1339</v>
      </c>
      <c r="N58">
        <v>1007</v>
      </c>
      <c r="O58" t="s">
        <v>613</v>
      </c>
      <c r="P58" t="s">
        <v>613</v>
      </c>
      <c r="Q58">
        <v>1</v>
      </c>
      <c r="X58">
        <v>7.8</v>
      </c>
      <c r="Y58">
        <v>54.81</v>
      </c>
      <c r="Z58">
        <v>0</v>
      </c>
      <c r="AA58">
        <v>0</v>
      </c>
      <c r="AB58">
        <v>0</v>
      </c>
      <c r="AC58">
        <v>0</v>
      </c>
      <c r="AD58">
        <v>1</v>
      </c>
      <c r="AE58">
        <v>0</v>
      </c>
      <c r="AF58" t="s">
        <v>3</v>
      </c>
      <c r="AG58">
        <v>7.8</v>
      </c>
      <c r="AH58">
        <v>3</v>
      </c>
      <c r="AI58">
        <v>-1</v>
      </c>
      <c r="AJ58" t="s">
        <v>3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ROW(Source!A87)</f>
        <v>87</v>
      </c>
      <c r="B59">
        <v>1474039672</v>
      </c>
      <c r="C59">
        <v>1470921292</v>
      </c>
      <c r="D59">
        <v>1441847238</v>
      </c>
      <c r="E59">
        <v>1</v>
      </c>
      <c r="F59">
        <v>1</v>
      </c>
      <c r="G59">
        <v>15514512</v>
      </c>
      <c r="H59">
        <v>3</v>
      </c>
      <c r="I59" t="s">
        <v>662</v>
      </c>
      <c r="J59" t="s">
        <v>663</v>
      </c>
      <c r="K59" t="s">
        <v>664</v>
      </c>
      <c r="L59">
        <v>1346</v>
      </c>
      <c r="N59">
        <v>1009</v>
      </c>
      <c r="O59" t="s">
        <v>609</v>
      </c>
      <c r="P59" t="s">
        <v>609</v>
      </c>
      <c r="Q59">
        <v>1</v>
      </c>
      <c r="X59">
        <v>2</v>
      </c>
      <c r="Y59">
        <v>742.26</v>
      </c>
      <c r="Z59">
        <v>0</v>
      </c>
      <c r="AA59">
        <v>0</v>
      </c>
      <c r="AB59">
        <v>0</v>
      </c>
      <c r="AC59">
        <v>0</v>
      </c>
      <c r="AD59">
        <v>1</v>
      </c>
      <c r="AE59">
        <v>0</v>
      </c>
      <c r="AF59" t="s">
        <v>3</v>
      </c>
      <c r="AG59">
        <v>2</v>
      </c>
      <c r="AH59">
        <v>3</v>
      </c>
      <c r="AI59">
        <v>-1</v>
      </c>
      <c r="AJ59" t="s">
        <v>3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ROW(Source!A88)</f>
        <v>88</v>
      </c>
      <c r="B60">
        <v>1474039673</v>
      </c>
      <c r="C60">
        <v>1470921305</v>
      </c>
      <c r="D60">
        <v>1441819193</v>
      </c>
      <c r="E60">
        <v>15514512</v>
      </c>
      <c r="F60">
        <v>1</v>
      </c>
      <c r="G60">
        <v>15514512</v>
      </c>
      <c r="H60">
        <v>1</v>
      </c>
      <c r="I60" t="s">
        <v>600</v>
      </c>
      <c r="J60" t="s">
        <v>3</v>
      </c>
      <c r="K60" t="s">
        <v>601</v>
      </c>
      <c r="L60">
        <v>1191</v>
      </c>
      <c r="N60">
        <v>1013</v>
      </c>
      <c r="O60" t="s">
        <v>602</v>
      </c>
      <c r="P60" t="s">
        <v>602</v>
      </c>
      <c r="Q60">
        <v>1</v>
      </c>
      <c r="X60">
        <v>28.02</v>
      </c>
      <c r="Y60">
        <v>0</v>
      </c>
      <c r="Z60">
        <v>0</v>
      </c>
      <c r="AA60">
        <v>0</v>
      </c>
      <c r="AB60">
        <v>0</v>
      </c>
      <c r="AC60">
        <v>0</v>
      </c>
      <c r="AD60">
        <v>1</v>
      </c>
      <c r="AE60">
        <v>1</v>
      </c>
      <c r="AF60" t="s">
        <v>20</v>
      </c>
      <c r="AG60">
        <v>112.08</v>
      </c>
      <c r="AH60">
        <v>3</v>
      </c>
      <c r="AI60">
        <v>-1</v>
      </c>
      <c r="AJ60" t="s">
        <v>3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ROW(Source!A88)</f>
        <v>88</v>
      </c>
      <c r="B61">
        <v>1474039674</v>
      </c>
      <c r="C61">
        <v>1470921305</v>
      </c>
      <c r="D61">
        <v>1441834443</v>
      </c>
      <c r="E61">
        <v>1</v>
      </c>
      <c r="F61">
        <v>1</v>
      </c>
      <c r="G61">
        <v>15514512</v>
      </c>
      <c r="H61">
        <v>3</v>
      </c>
      <c r="I61" t="s">
        <v>646</v>
      </c>
      <c r="J61" t="s">
        <v>647</v>
      </c>
      <c r="K61" t="s">
        <v>648</v>
      </c>
      <c r="L61">
        <v>1296</v>
      </c>
      <c r="N61">
        <v>1002</v>
      </c>
      <c r="O61" t="s">
        <v>620</v>
      </c>
      <c r="P61" t="s">
        <v>620</v>
      </c>
      <c r="Q61">
        <v>1</v>
      </c>
      <c r="X61">
        <v>0.31</v>
      </c>
      <c r="Y61">
        <v>785.72</v>
      </c>
      <c r="Z61">
        <v>0</v>
      </c>
      <c r="AA61">
        <v>0</v>
      </c>
      <c r="AB61">
        <v>0</v>
      </c>
      <c r="AC61">
        <v>0</v>
      </c>
      <c r="AD61">
        <v>1</v>
      </c>
      <c r="AE61">
        <v>0</v>
      </c>
      <c r="AF61" t="s">
        <v>20</v>
      </c>
      <c r="AG61">
        <v>1.24</v>
      </c>
      <c r="AH61">
        <v>3</v>
      </c>
      <c r="AI61">
        <v>-1</v>
      </c>
      <c r="AJ61" t="s">
        <v>3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ROW(Source!A89)</f>
        <v>89</v>
      </c>
      <c r="B62">
        <v>1474039675</v>
      </c>
      <c r="C62">
        <v>1470921312</v>
      </c>
      <c r="D62">
        <v>1441819193</v>
      </c>
      <c r="E62">
        <v>15514512</v>
      </c>
      <c r="F62">
        <v>1</v>
      </c>
      <c r="G62">
        <v>15514512</v>
      </c>
      <c r="H62">
        <v>1</v>
      </c>
      <c r="I62" t="s">
        <v>600</v>
      </c>
      <c r="J62" t="s">
        <v>3</v>
      </c>
      <c r="K62" t="s">
        <v>601</v>
      </c>
      <c r="L62">
        <v>1191</v>
      </c>
      <c r="N62">
        <v>1013</v>
      </c>
      <c r="O62" t="s">
        <v>602</v>
      </c>
      <c r="P62" t="s">
        <v>602</v>
      </c>
      <c r="Q62">
        <v>1</v>
      </c>
      <c r="X62">
        <v>2.04</v>
      </c>
      <c r="Y62">
        <v>0</v>
      </c>
      <c r="Z62">
        <v>0</v>
      </c>
      <c r="AA62">
        <v>0</v>
      </c>
      <c r="AB62">
        <v>0</v>
      </c>
      <c r="AC62">
        <v>0</v>
      </c>
      <c r="AD62">
        <v>1</v>
      </c>
      <c r="AE62">
        <v>1</v>
      </c>
      <c r="AF62" t="s">
        <v>45</v>
      </c>
      <c r="AG62">
        <v>4.08</v>
      </c>
      <c r="AH62">
        <v>3</v>
      </c>
      <c r="AI62">
        <v>-1</v>
      </c>
      <c r="AJ62" t="s">
        <v>3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ROW(Source!A159)</f>
        <v>159</v>
      </c>
      <c r="B63">
        <v>1474039676</v>
      </c>
      <c r="C63">
        <v>1470921316</v>
      </c>
      <c r="D63">
        <v>1441819193</v>
      </c>
      <c r="E63">
        <v>15514512</v>
      </c>
      <c r="F63">
        <v>1</v>
      </c>
      <c r="G63">
        <v>15514512</v>
      </c>
      <c r="H63">
        <v>1</v>
      </c>
      <c r="I63" t="s">
        <v>600</v>
      </c>
      <c r="J63" t="s">
        <v>3</v>
      </c>
      <c r="K63" t="s">
        <v>601</v>
      </c>
      <c r="L63">
        <v>1191</v>
      </c>
      <c r="N63">
        <v>1013</v>
      </c>
      <c r="O63" t="s">
        <v>602</v>
      </c>
      <c r="P63" t="s">
        <v>602</v>
      </c>
      <c r="Q63">
        <v>1</v>
      </c>
      <c r="X63">
        <v>0.9</v>
      </c>
      <c r="Y63">
        <v>0</v>
      </c>
      <c r="Z63">
        <v>0</v>
      </c>
      <c r="AA63">
        <v>0</v>
      </c>
      <c r="AB63">
        <v>0</v>
      </c>
      <c r="AC63">
        <v>0</v>
      </c>
      <c r="AD63">
        <v>1</v>
      </c>
      <c r="AE63">
        <v>1</v>
      </c>
      <c r="AF63" t="s">
        <v>20</v>
      </c>
      <c r="AG63">
        <v>3.6</v>
      </c>
      <c r="AH63">
        <v>3</v>
      </c>
      <c r="AI63">
        <v>-1</v>
      </c>
      <c r="AJ63" t="s">
        <v>3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ROW(Source!A160)</f>
        <v>160</v>
      </c>
      <c r="B64">
        <v>1474039677</v>
      </c>
      <c r="C64">
        <v>1470921320</v>
      </c>
      <c r="D64">
        <v>1441819193</v>
      </c>
      <c r="E64">
        <v>15514512</v>
      </c>
      <c r="F64">
        <v>1</v>
      </c>
      <c r="G64">
        <v>15514512</v>
      </c>
      <c r="H64">
        <v>1</v>
      </c>
      <c r="I64" t="s">
        <v>600</v>
      </c>
      <c r="J64" t="s">
        <v>3</v>
      </c>
      <c r="K64" t="s">
        <v>601</v>
      </c>
      <c r="L64">
        <v>1191</v>
      </c>
      <c r="N64">
        <v>1013</v>
      </c>
      <c r="O64" t="s">
        <v>602</v>
      </c>
      <c r="P64" t="s">
        <v>602</v>
      </c>
      <c r="Q64">
        <v>1</v>
      </c>
      <c r="X64">
        <v>2.64</v>
      </c>
      <c r="Y64">
        <v>0</v>
      </c>
      <c r="Z64">
        <v>0</v>
      </c>
      <c r="AA64">
        <v>0</v>
      </c>
      <c r="AB64">
        <v>0</v>
      </c>
      <c r="AC64">
        <v>0</v>
      </c>
      <c r="AD64">
        <v>1</v>
      </c>
      <c r="AE64">
        <v>1</v>
      </c>
      <c r="AF64" t="s">
        <v>20</v>
      </c>
      <c r="AG64">
        <v>10.56</v>
      </c>
      <c r="AH64">
        <v>3</v>
      </c>
      <c r="AI64">
        <v>-1</v>
      </c>
      <c r="AJ64" t="s">
        <v>3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ROW(Source!A161)</f>
        <v>161</v>
      </c>
      <c r="B65">
        <v>1474039678</v>
      </c>
      <c r="C65">
        <v>1470921324</v>
      </c>
      <c r="D65">
        <v>1441819193</v>
      </c>
      <c r="E65">
        <v>15514512</v>
      </c>
      <c r="F65">
        <v>1</v>
      </c>
      <c r="G65">
        <v>15514512</v>
      </c>
      <c r="H65">
        <v>1</v>
      </c>
      <c r="I65" t="s">
        <v>600</v>
      </c>
      <c r="J65" t="s">
        <v>3</v>
      </c>
      <c r="K65" t="s">
        <v>601</v>
      </c>
      <c r="L65">
        <v>1191</v>
      </c>
      <c r="N65">
        <v>1013</v>
      </c>
      <c r="O65" t="s">
        <v>602</v>
      </c>
      <c r="P65" t="s">
        <v>602</v>
      </c>
      <c r="Q65">
        <v>1</v>
      </c>
      <c r="X65">
        <v>2.42</v>
      </c>
      <c r="Y65">
        <v>0</v>
      </c>
      <c r="Z65">
        <v>0</v>
      </c>
      <c r="AA65">
        <v>0</v>
      </c>
      <c r="AB65">
        <v>0</v>
      </c>
      <c r="AC65">
        <v>0</v>
      </c>
      <c r="AD65">
        <v>1</v>
      </c>
      <c r="AE65">
        <v>1</v>
      </c>
      <c r="AF65" t="s">
        <v>3</v>
      </c>
      <c r="AG65">
        <v>2.42</v>
      </c>
      <c r="AH65">
        <v>3</v>
      </c>
      <c r="AI65">
        <v>-1</v>
      </c>
      <c r="AJ65" t="s">
        <v>3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ROW(Source!A161)</f>
        <v>161</v>
      </c>
      <c r="B66">
        <v>1474039679</v>
      </c>
      <c r="C66">
        <v>1470921324</v>
      </c>
      <c r="D66">
        <v>1441833845</v>
      </c>
      <c r="E66">
        <v>1</v>
      </c>
      <c r="F66">
        <v>1</v>
      </c>
      <c r="G66">
        <v>15514512</v>
      </c>
      <c r="H66">
        <v>2</v>
      </c>
      <c r="I66" t="s">
        <v>603</v>
      </c>
      <c r="J66" t="s">
        <v>604</v>
      </c>
      <c r="K66" t="s">
        <v>605</v>
      </c>
      <c r="L66">
        <v>1368</v>
      </c>
      <c r="N66">
        <v>1011</v>
      </c>
      <c r="O66" t="s">
        <v>606</v>
      </c>
      <c r="P66" t="s">
        <v>606</v>
      </c>
      <c r="Q66">
        <v>1</v>
      </c>
      <c r="X66">
        <v>0.61</v>
      </c>
      <c r="Y66">
        <v>0</v>
      </c>
      <c r="Z66">
        <v>17.95</v>
      </c>
      <c r="AA66">
        <v>0.05</v>
      </c>
      <c r="AB66">
        <v>0</v>
      </c>
      <c r="AC66">
        <v>0</v>
      </c>
      <c r="AD66">
        <v>1</v>
      </c>
      <c r="AE66">
        <v>0</v>
      </c>
      <c r="AF66" t="s">
        <v>3</v>
      </c>
      <c r="AG66">
        <v>0.61</v>
      </c>
      <c r="AH66">
        <v>3</v>
      </c>
      <c r="AI66">
        <v>-1</v>
      </c>
      <c r="AJ66" t="s">
        <v>3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ROW(Source!A161)</f>
        <v>161</v>
      </c>
      <c r="B67">
        <v>1474039680</v>
      </c>
      <c r="C67">
        <v>1470921324</v>
      </c>
      <c r="D67">
        <v>1441836514</v>
      </c>
      <c r="E67">
        <v>1</v>
      </c>
      <c r="F67">
        <v>1</v>
      </c>
      <c r="G67">
        <v>15514512</v>
      </c>
      <c r="H67">
        <v>3</v>
      </c>
      <c r="I67" t="s">
        <v>610</v>
      </c>
      <c r="J67" t="s">
        <v>611</v>
      </c>
      <c r="K67" t="s">
        <v>612</v>
      </c>
      <c r="L67">
        <v>1339</v>
      </c>
      <c r="N67">
        <v>1007</v>
      </c>
      <c r="O67" t="s">
        <v>613</v>
      </c>
      <c r="P67" t="s">
        <v>613</v>
      </c>
      <c r="Q67">
        <v>1</v>
      </c>
      <c r="X67">
        <v>1.03</v>
      </c>
      <c r="Y67">
        <v>54.81</v>
      </c>
      <c r="Z67">
        <v>0</v>
      </c>
      <c r="AA67">
        <v>0</v>
      </c>
      <c r="AB67">
        <v>0</v>
      </c>
      <c r="AC67">
        <v>0</v>
      </c>
      <c r="AD67">
        <v>1</v>
      </c>
      <c r="AE67">
        <v>0</v>
      </c>
      <c r="AF67" t="s">
        <v>3</v>
      </c>
      <c r="AG67">
        <v>1.03</v>
      </c>
      <c r="AH67">
        <v>3</v>
      </c>
      <c r="AI67">
        <v>-1</v>
      </c>
      <c r="AJ67" t="s">
        <v>3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ROW(Source!A162)</f>
        <v>162</v>
      </c>
      <c r="B68">
        <v>1474039681</v>
      </c>
      <c r="C68">
        <v>1470921334</v>
      </c>
      <c r="D68">
        <v>1441819193</v>
      </c>
      <c r="E68">
        <v>15514512</v>
      </c>
      <c r="F68">
        <v>1</v>
      </c>
      <c r="G68">
        <v>15514512</v>
      </c>
      <c r="H68">
        <v>1</v>
      </c>
      <c r="I68" t="s">
        <v>600</v>
      </c>
      <c r="J68" t="s">
        <v>3</v>
      </c>
      <c r="K68" t="s">
        <v>601</v>
      </c>
      <c r="L68">
        <v>1191</v>
      </c>
      <c r="N68">
        <v>1013</v>
      </c>
      <c r="O68" t="s">
        <v>602</v>
      </c>
      <c r="P68" t="s">
        <v>602</v>
      </c>
      <c r="Q68">
        <v>1</v>
      </c>
      <c r="X68">
        <v>10.64</v>
      </c>
      <c r="Y68">
        <v>0</v>
      </c>
      <c r="Z68">
        <v>0</v>
      </c>
      <c r="AA68">
        <v>0</v>
      </c>
      <c r="AB68">
        <v>0</v>
      </c>
      <c r="AC68">
        <v>0</v>
      </c>
      <c r="AD68">
        <v>1</v>
      </c>
      <c r="AE68">
        <v>1</v>
      </c>
      <c r="AF68" t="s">
        <v>3</v>
      </c>
      <c r="AG68">
        <v>10.64</v>
      </c>
      <c r="AH68">
        <v>3</v>
      </c>
      <c r="AI68">
        <v>-1</v>
      </c>
      <c r="AJ68" t="s">
        <v>3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ROW(Source!A162)</f>
        <v>162</v>
      </c>
      <c r="B69">
        <v>1474039682</v>
      </c>
      <c r="C69">
        <v>1470921334</v>
      </c>
      <c r="D69">
        <v>1441833890</v>
      </c>
      <c r="E69">
        <v>1</v>
      </c>
      <c r="F69">
        <v>1</v>
      </c>
      <c r="G69">
        <v>15514512</v>
      </c>
      <c r="H69">
        <v>2</v>
      </c>
      <c r="I69" t="s">
        <v>665</v>
      </c>
      <c r="J69" t="s">
        <v>666</v>
      </c>
      <c r="K69" t="s">
        <v>667</v>
      </c>
      <c r="L69">
        <v>1368</v>
      </c>
      <c r="N69">
        <v>1011</v>
      </c>
      <c r="O69" t="s">
        <v>606</v>
      </c>
      <c r="P69" t="s">
        <v>606</v>
      </c>
      <c r="Q69">
        <v>1</v>
      </c>
      <c r="X69">
        <v>1.5</v>
      </c>
      <c r="Y69">
        <v>0</v>
      </c>
      <c r="Z69">
        <v>33.799999999999997</v>
      </c>
      <c r="AA69">
        <v>0.54</v>
      </c>
      <c r="AB69">
        <v>0</v>
      </c>
      <c r="AC69">
        <v>0</v>
      </c>
      <c r="AD69">
        <v>1</v>
      </c>
      <c r="AE69">
        <v>0</v>
      </c>
      <c r="AF69" t="s">
        <v>3</v>
      </c>
      <c r="AG69">
        <v>1.5</v>
      </c>
      <c r="AH69">
        <v>3</v>
      </c>
      <c r="AI69">
        <v>-1</v>
      </c>
      <c r="AJ69" t="s">
        <v>3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ROW(Source!A162)</f>
        <v>162</v>
      </c>
      <c r="B70">
        <v>1474039683</v>
      </c>
      <c r="C70">
        <v>1470921334</v>
      </c>
      <c r="D70">
        <v>1441836514</v>
      </c>
      <c r="E70">
        <v>1</v>
      </c>
      <c r="F70">
        <v>1</v>
      </c>
      <c r="G70">
        <v>15514512</v>
      </c>
      <c r="H70">
        <v>3</v>
      </c>
      <c r="I70" t="s">
        <v>610</v>
      </c>
      <c r="J70" t="s">
        <v>611</v>
      </c>
      <c r="K70" t="s">
        <v>612</v>
      </c>
      <c r="L70">
        <v>1339</v>
      </c>
      <c r="N70">
        <v>1007</v>
      </c>
      <c r="O70" t="s">
        <v>613</v>
      </c>
      <c r="P70" t="s">
        <v>613</v>
      </c>
      <c r="Q70">
        <v>1</v>
      </c>
      <c r="X70">
        <v>1</v>
      </c>
      <c r="Y70">
        <v>54.81</v>
      </c>
      <c r="Z70">
        <v>0</v>
      </c>
      <c r="AA70">
        <v>0</v>
      </c>
      <c r="AB70">
        <v>0</v>
      </c>
      <c r="AC70">
        <v>0</v>
      </c>
      <c r="AD70">
        <v>1</v>
      </c>
      <c r="AE70">
        <v>0</v>
      </c>
      <c r="AF70" t="s">
        <v>3</v>
      </c>
      <c r="AG70">
        <v>1</v>
      </c>
      <c r="AH70">
        <v>3</v>
      </c>
      <c r="AI70">
        <v>-1</v>
      </c>
      <c r="AJ70" t="s">
        <v>3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ROW(Source!A162)</f>
        <v>162</v>
      </c>
      <c r="B71">
        <v>1474039684</v>
      </c>
      <c r="C71">
        <v>1470921334</v>
      </c>
      <c r="D71">
        <v>1441836517</v>
      </c>
      <c r="E71">
        <v>1</v>
      </c>
      <c r="F71">
        <v>1</v>
      </c>
      <c r="G71">
        <v>15514512</v>
      </c>
      <c r="H71">
        <v>3</v>
      </c>
      <c r="I71" t="s">
        <v>668</v>
      </c>
      <c r="J71" t="s">
        <v>669</v>
      </c>
      <c r="K71" t="s">
        <v>670</v>
      </c>
      <c r="L71">
        <v>1346</v>
      </c>
      <c r="N71">
        <v>1009</v>
      </c>
      <c r="O71" t="s">
        <v>609</v>
      </c>
      <c r="P71" t="s">
        <v>609</v>
      </c>
      <c r="Q71">
        <v>1</v>
      </c>
      <c r="X71">
        <v>0.02</v>
      </c>
      <c r="Y71">
        <v>451.28</v>
      </c>
      <c r="Z71">
        <v>0</v>
      </c>
      <c r="AA71">
        <v>0</v>
      </c>
      <c r="AB71">
        <v>0</v>
      </c>
      <c r="AC71">
        <v>0</v>
      </c>
      <c r="AD71">
        <v>1</v>
      </c>
      <c r="AE71">
        <v>0</v>
      </c>
      <c r="AF71" t="s">
        <v>3</v>
      </c>
      <c r="AG71">
        <v>0.02</v>
      </c>
      <c r="AH71">
        <v>3</v>
      </c>
      <c r="AI71">
        <v>-1</v>
      </c>
      <c r="AJ71" t="s">
        <v>3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ROW(Source!A162)</f>
        <v>162</v>
      </c>
      <c r="B72">
        <v>1474039686</v>
      </c>
      <c r="C72">
        <v>1470921334</v>
      </c>
      <c r="D72">
        <v>1441821379</v>
      </c>
      <c r="E72">
        <v>15514512</v>
      </c>
      <c r="F72">
        <v>1</v>
      </c>
      <c r="G72">
        <v>15514512</v>
      </c>
      <c r="H72">
        <v>3</v>
      </c>
      <c r="I72" t="s">
        <v>671</v>
      </c>
      <c r="J72" t="s">
        <v>3</v>
      </c>
      <c r="K72" t="s">
        <v>672</v>
      </c>
      <c r="L72">
        <v>1346</v>
      </c>
      <c r="N72">
        <v>1009</v>
      </c>
      <c r="O72" t="s">
        <v>609</v>
      </c>
      <c r="P72" t="s">
        <v>609</v>
      </c>
      <c r="Q72">
        <v>1</v>
      </c>
      <c r="X72">
        <v>0.05</v>
      </c>
      <c r="Y72">
        <v>89.933959999999999</v>
      </c>
      <c r="Z72">
        <v>0</v>
      </c>
      <c r="AA72">
        <v>0</v>
      </c>
      <c r="AB72">
        <v>0</v>
      </c>
      <c r="AC72">
        <v>0</v>
      </c>
      <c r="AD72">
        <v>1</v>
      </c>
      <c r="AE72">
        <v>0</v>
      </c>
      <c r="AF72" t="s">
        <v>3</v>
      </c>
      <c r="AG72">
        <v>0.05</v>
      </c>
      <c r="AH72">
        <v>3</v>
      </c>
      <c r="AI72">
        <v>-1</v>
      </c>
      <c r="AJ72" t="s">
        <v>3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ROW(Source!A162)</f>
        <v>162</v>
      </c>
      <c r="B73">
        <v>1474039685</v>
      </c>
      <c r="C73">
        <v>1470921334</v>
      </c>
      <c r="D73">
        <v>1441834875</v>
      </c>
      <c r="E73">
        <v>1</v>
      </c>
      <c r="F73">
        <v>1</v>
      </c>
      <c r="G73">
        <v>15514512</v>
      </c>
      <c r="H73">
        <v>3</v>
      </c>
      <c r="I73" t="s">
        <v>673</v>
      </c>
      <c r="J73" t="s">
        <v>674</v>
      </c>
      <c r="K73" t="s">
        <v>675</v>
      </c>
      <c r="L73">
        <v>1346</v>
      </c>
      <c r="N73">
        <v>1009</v>
      </c>
      <c r="O73" t="s">
        <v>609</v>
      </c>
      <c r="P73" t="s">
        <v>609</v>
      </c>
      <c r="Q73">
        <v>1</v>
      </c>
      <c r="X73">
        <v>0.02</v>
      </c>
      <c r="Y73">
        <v>94.64</v>
      </c>
      <c r="Z73">
        <v>0</v>
      </c>
      <c r="AA73">
        <v>0</v>
      </c>
      <c r="AB73">
        <v>0</v>
      </c>
      <c r="AC73">
        <v>0</v>
      </c>
      <c r="AD73">
        <v>1</v>
      </c>
      <c r="AE73">
        <v>0</v>
      </c>
      <c r="AF73" t="s">
        <v>3</v>
      </c>
      <c r="AG73">
        <v>0.02</v>
      </c>
      <c r="AH73">
        <v>3</v>
      </c>
      <c r="AI73">
        <v>-1</v>
      </c>
      <c r="AJ73" t="s">
        <v>3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ROW(Source!A163)</f>
        <v>163</v>
      </c>
      <c r="B74">
        <v>1474039687</v>
      </c>
      <c r="C74">
        <v>1470921341</v>
      </c>
      <c r="D74">
        <v>1441819193</v>
      </c>
      <c r="E74">
        <v>15514512</v>
      </c>
      <c r="F74">
        <v>1</v>
      </c>
      <c r="G74">
        <v>15514512</v>
      </c>
      <c r="H74">
        <v>1</v>
      </c>
      <c r="I74" t="s">
        <v>600</v>
      </c>
      <c r="J74" t="s">
        <v>3</v>
      </c>
      <c r="K74" t="s">
        <v>601</v>
      </c>
      <c r="L74">
        <v>1191</v>
      </c>
      <c r="N74">
        <v>1013</v>
      </c>
      <c r="O74" t="s">
        <v>602</v>
      </c>
      <c r="P74" t="s">
        <v>602</v>
      </c>
      <c r="Q74">
        <v>1</v>
      </c>
      <c r="X74">
        <v>0.14000000000000001</v>
      </c>
      <c r="Y74">
        <v>0</v>
      </c>
      <c r="Z74">
        <v>0</v>
      </c>
      <c r="AA74">
        <v>0</v>
      </c>
      <c r="AB74">
        <v>0</v>
      </c>
      <c r="AC74">
        <v>0</v>
      </c>
      <c r="AD74">
        <v>1</v>
      </c>
      <c r="AE74">
        <v>1</v>
      </c>
      <c r="AF74" t="s">
        <v>3</v>
      </c>
      <c r="AG74">
        <v>0.14000000000000001</v>
      </c>
      <c r="AH74">
        <v>3</v>
      </c>
      <c r="AI74">
        <v>-1</v>
      </c>
      <c r="AJ74" t="s">
        <v>3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ROW(Source!A163)</f>
        <v>163</v>
      </c>
      <c r="B75">
        <v>1474039688</v>
      </c>
      <c r="C75">
        <v>1470921341</v>
      </c>
      <c r="D75">
        <v>1441834213</v>
      </c>
      <c r="E75">
        <v>1</v>
      </c>
      <c r="F75">
        <v>1</v>
      </c>
      <c r="G75">
        <v>15514512</v>
      </c>
      <c r="H75">
        <v>2</v>
      </c>
      <c r="I75" t="s">
        <v>676</v>
      </c>
      <c r="J75" t="s">
        <v>677</v>
      </c>
      <c r="K75" t="s">
        <v>678</v>
      </c>
      <c r="L75">
        <v>1368</v>
      </c>
      <c r="N75">
        <v>1011</v>
      </c>
      <c r="O75" t="s">
        <v>606</v>
      </c>
      <c r="P75" t="s">
        <v>606</v>
      </c>
      <c r="Q75">
        <v>1</v>
      </c>
      <c r="X75">
        <v>0.03</v>
      </c>
      <c r="Y75">
        <v>0</v>
      </c>
      <c r="Z75">
        <v>7.68</v>
      </c>
      <c r="AA75">
        <v>0.05</v>
      </c>
      <c r="AB75">
        <v>0</v>
      </c>
      <c r="AC75">
        <v>0</v>
      </c>
      <c r="AD75">
        <v>1</v>
      </c>
      <c r="AE75">
        <v>0</v>
      </c>
      <c r="AF75" t="s">
        <v>3</v>
      </c>
      <c r="AG75">
        <v>0.03</v>
      </c>
      <c r="AH75">
        <v>3</v>
      </c>
      <c r="AI75">
        <v>-1</v>
      </c>
      <c r="AJ75" t="s">
        <v>3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ROW(Source!A163)</f>
        <v>163</v>
      </c>
      <c r="B76">
        <v>1474039689</v>
      </c>
      <c r="C76">
        <v>1470921341</v>
      </c>
      <c r="D76">
        <v>1441836235</v>
      </c>
      <c r="E76">
        <v>1</v>
      </c>
      <c r="F76">
        <v>1</v>
      </c>
      <c r="G76">
        <v>15514512</v>
      </c>
      <c r="H76">
        <v>3</v>
      </c>
      <c r="I76" t="s">
        <v>614</v>
      </c>
      <c r="J76" t="s">
        <v>615</v>
      </c>
      <c r="K76" t="s">
        <v>616</v>
      </c>
      <c r="L76">
        <v>1346</v>
      </c>
      <c r="N76">
        <v>1009</v>
      </c>
      <c r="O76" t="s">
        <v>609</v>
      </c>
      <c r="P76" t="s">
        <v>609</v>
      </c>
      <c r="Q76">
        <v>1</v>
      </c>
      <c r="X76">
        <v>7.0000000000000007E-2</v>
      </c>
      <c r="Y76">
        <v>31.49</v>
      </c>
      <c r="Z76">
        <v>0</v>
      </c>
      <c r="AA76">
        <v>0</v>
      </c>
      <c r="AB76">
        <v>0</v>
      </c>
      <c r="AC76">
        <v>0</v>
      </c>
      <c r="AD76">
        <v>1</v>
      </c>
      <c r="AE76">
        <v>0</v>
      </c>
      <c r="AF76" t="s">
        <v>3</v>
      </c>
      <c r="AG76">
        <v>7.0000000000000007E-2</v>
      </c>
      <c r="AH76">
        <v>3</v>
      </c>
      <c r="AI76">
        <v>-1</v>
      </c>
      <c r="AJ76" t="s">
        <v>3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ROW(Source!A164)</f>
        <v>164</v>
      </c>
      <c r="B77">
        <v>1474039690</v>
      </c>
      <c r="C77">
        <v>1470921351</v>
      </c>
      <c r="D77">
        <v>1441819193</v>
      </c>
      <c r="E77">
        <v>15514512</v>
      </c>
      <c r="F77">
        <v>1</v>
      </c>
      <c r="G77">
        <v>15514512</v>
      </c>
      <c r="H77">
        <v>1</v>
      </c>
      <c r="I77" t="s">
        <v>600</v>
      </c>
      <c r="J77" t="s">
        <v>3</v>
      </c>
      <c r="K77" t="s">
        <v>601</v>
      </c>
      <c r="L77">
        <v>1191</v>
      </c>
      <c r="N77">
        <v>1013</v>
      </c>
      <c r="O77" t="s">
        <v>602</v>
      </c>
      <c r="P77" t="s">
        <v>602</v>
      </c>
      <c r="Q77">
        <v>1</v>
      </c>
      <c r="X77">
        <v>0.41</v>
      </c>
      <c r="Y77">
        <v>0</v>
      </c>
      <c r="Z77">
        <v>0</v>
      </c>
      <c r="AA77">
        <v>0</v>
      </c>
      <c r="AB77">
        <v>0</v>
      </c>
      <c r="AC77">
        <v>0</v>
      </c>
      <c r="AD77">
        <v>1</v>
      </c>
      <c r="AE77">
        <v>1</v>
      </c>
      <c r="AF77" t="s">
        <v>167</v>
      </c>
      <c r="AG77">
        <v>1.23</v>
      </c>
      <c r="AH77">
        <v>3</v>
      </c>
      <c r="AI77">
        <v>-1</v>
      </c>
      <c r="AJ77" t="s">
        <v>3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ROW(Source!A165)</f>
        <v>165</v>
      </c>
      <c r="B78">
        <v>1474039695</v>
      </c>
      <c r="C78">
        <v>1470921355</v>
      </c>
      <c r="D78">
        <v>1441819193</v>
      </c>
      <c r="E78">
        <v>15514512</v>
      </c>
      <c r="F78">
        <v>1</v>
      </c>
      <c r="G78">
        <v>15514512</v>
      </c>
      <c r="H78">
        <v>1</v>
      </c>
      <c r="I78" t="s">
        <v>600</v>
      </c>
      <c r="J78" t="s">
        <v>3</v>
      </c>
      <c r="K78" t="s">
        <v>601</v>
      </c>
      <c r="L78">
        <v>1191</v>
      </c>
      <c r="N78">
        <v>1013</v>
      </c>
      <c r="O78" t="s">
        <v>602</v>
      </c>
      <c r="P78" t="s">
        <v>602</v>
      </c>
      <c r="Q78">
        <v>1</v>
      </c>
      <c r="X78">
        <v>0.37</v>
      </c>
      <c r="Y78">
        <v>0</v>
      </c>
      <c r="Z78">
        <v>0</v>
      </c>
      <c r="AA78">
        <v>0</v>
      </c>
      <c r="AB78">
        <v>0</v>
      </c>
      <c r="AC78">
        <v>0</v>
      </c>
      <c r="AD78">
        <v>1</v>
      </c>
      <c r="AE78">
        <v>1</v>
      </c>
      <c r="AF78" t="s">
        <v>20</v>
      </c>
      <c r="AG78">
        <v>1.48</v>
      </c>
      <c r="AH78">
        <v>3</v>
      </c>
      <c r="AI78">
        <v>-1</v>
      </c>
      <c r="AJ78" t="s">
        <v>3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ROW(Source!A165)</f>
        <v>165</v>
      </c>
      <c r="B79">
        <v>1474039696</v>
      </c>
      <c r="C79">
        <v>1470921355</v>
      </c>
      <c r="D79">
        <v>1441834258</v>
      </c>
      <c r="E79">
        <v>1</v>
      </c>
      <c r="F79">
        <v>1</v>
      </c>
      <c r="G79">
        <v>15514512</v>
      </c>
      <c r="H79">
        <v>2</v>
      </c>
      <c r="I79" t="s">
        <v>643</v>
      </c>
      <c r="J79" t="s">
        <v>644</v>
      </c>
      <c r="K79" t="s">
        <v>645</v>
      </c>
      <c r="L79">
        <v>1368</v>
      </c>
      <c r="N79">
        <v>1011</v>
      </c>
      <c r="O79" t="s">
        <v>606</v>
      </c>
      <c r="P79" t="s">
        <v>606</v>
      </c>
      <c r="Q79">
        <v>1</v>
      </c>
      <c r="X79">
        <v>0.06</v>
      </c>
      <c r="Y79">
        <v>0</v>
      </c>
      <c r="Z79">
        <v>1303.01</v>
      </c>
      <c r="AA79">
        <v>826.2</v>
      </c>
      <c r="AB79">
        <v>0</v>
      </c>
      <c r="AC79">
        <v>0</v>
      </c>
      <c r="AD79">
        <v>1</v>
      </c>
      <c r="AE79">
        <v>0</v>
      </c>
      <c r="AF79" t="s">
        <v>20</v>
      </c>
      <c r="AG79">
        <v>0.24</v>
      </c>
      <c r="AH79">
        <v>3</v>
      </c>
      <c r="AI79">
        <v>-1</v>
      </c>
      <c r="AJ79" t="s">
        <v>3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ROW(Source!A166)</f>
        <v>166</v>
      </c>
      <c r="B80">
        <v>1474039697</v>
      </c>
      <c r="C80">
        <v>1470921362</v>
      </c>
      <c r="D80">
        <v>1441819193</v>
      </c>
      <c r="E80">
        <v>15514512</v>
      </c>
      <c r="F80">
        <v>1</v>
      </c>
      <c r="G80">
        <v>15514512</v>
      </c>
      <c r="H80">
        <v>1</v>
      </c>
      <c r="I80" t="s">
        <v>600</v>
      </c>
      <c r="J80" t="s">
        <v>3</v>
      </c>
      <c r="K80" t="s">
        <v>601</v>
      </c>
      <c r="L80">
        <v>1191</v>
      </c>
      <c r="N80">
        <v>1013</v>
      </c>
      <c r="O80" t="s">
        <v>602</v>
      </c>
      <c r="P80" t="s">
        <v>602</v>
      </c>
      <c r="Q80">
        <v>1</v>
      </c>
      <c r="X80">
        <v>0.37</v>
      </c>
      <c r="Y80">
        <v>0</v>
      </c>
      <c r="Z80">
        <v>0</v>
      </c>
      <c r="AA80">
        <v>0</v>
      </c>
      <c r="AB80">
        <v>0</v>
      </c>
      <c r="AC80">
        <v>0</v>
      </c>
      <c r="AD80">
        <v>1</v>
      </c>
      <c r="AE80">
        <v>1</v>
      </c>
      <c r="AF80" t="s">
        <v>45</v>
      </c>
      <c r="AG80">
        <v>0.74</v>
      </c>
      <c r="AH80">
        <v>3</v>
      </c>
      <c r="AI80">
        <v>-1</v>
      </c>
      <c r="AJ80" t="s">
        <v>3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ROW(Source!A166)</f>
        <v>166</v>
      </c>
      <c r="B81">
        <v>1474039698</v>
      </c>
      <c r="C81">
        <v>1470921362</v>
      </c>
      <c r="D81">
        <v>1441834258</v>
      </c>
      <c r="E81">
        <v>1</v>
      </c>
      <c r="F81">
        <v>1</v>
      </c>
      <c r="G81">
        <v>15514512</v>
      </c>
      <c r="H81">
        <v>2</v>
      </c>
      <c r="I81" t="s">
        <v>643</v>
      </c>
      <c r="J81" t="s">
        <v>644</v>
      </c>
      <c r="K81" t="s">
        <v>645</v>
      </c>
      <c r="L81">
        <v>1368</v>
      </c>
      <c r="N81">
        <v>1011</v>
      </c>
      <c r="O81" t="s">
        <v>606</v>
      </c>
      <c r="P81" t="s">
        <v>606</v>
      </c>
      <c r="Q81">
        <v>1</v>
      </c>
      <c r="X81">
        <v>0.06</v>
      </c>
      <c r="Y81">
        <v>0</v>
      </c>
      <c r="Z81">
        <v>1303.01</v>
      </c>
      <c r="AA81">
        <v>826.2</v>
      </c>
      <c r="AB81">
        <v>0</v>
      </c>
      <c r="AC81">
        <v>0</v>
      </c>
      <c r="AD81">
        <v>1</v>
      </c>
      <c r="AE81">
        <v>0</v>
      </c>
      <c r="AF81" t="s">
        <v>45</v>
      </c>
      <c r="AG81">
        <v>0.12</v>
      </c>
      <c r="AH81">
        <v>3</v>
      </c>
      <c r="AI81">
        <v>-1</v>
      </c>
      <c r="AJ81" t="s">
        <v>3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ROW(Source!A167)</f>
        <v>167</v>
      </c>
      <c r="B82">
        <v>1474039699</v>
      </c>
      <c r="C82">
        <v>1470921369</v>
      </c>
      <c r="D82">
        <v>1441819193</v>
      </c>
      <c r="E82">
        <v>15514512</v>
      </c>
      <c r="F82">
        <v>1</v>
      </c>
      <c r="G82">
        <v>15514512</v>
      </c>
      <c r="H82">
        <v>1</v>
      </c>
      <c r="I82" t="s">
        <v>600</v>
      </c>
      <c r="J82" t="s">
        <v>3</v>
      </c>
      <c r="K82" t="s">
        <v>601</v>
      </c>
      <c r="L82">
        <v>1191</v>
      </c>
      <c r="N82">
        <v>1013</v>
      </c>
      <c r="O82" t="s">
        <v>602</v>
      </c>
      <c r="P82" t="s">
        <v>602</v>
      </c>
      <c r="Q82">
        <v>1</v>
      </c>
      <c r="X82">
        <v>2.33</v>
      </c>
      <c r="Y82">
        <v>0</v>
      </c>
      <c r="Z82">
        <v>0</v>
      </c>
      <c r="AA82">
        <v>0</v>
      </c>
      <c r="AB82">
        <v>0</v>
      </c>
      <c r="AC82">
        <v>0</v>
      </c>
      <c r="AD82">
        <v>1</v>
      </c>
      <c r="AE82">
        <v>1</v>
      </c>
      <c r="AF82" t="s">
        <v>45</v>
      </c>
      <c r="AG82">
        <v>4.66</v>
      </c>
      <c r="AH82">
        <v>3</v>
      </c>
      <c r="AI82">
        <v>-1</v>
      </c>
      <c r="AJ82" t="s">
        <v>3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ROW(Source!A168)</f>
        <v>168</v>
      </c>
      <c r="B83">
        <v>1474039700</v>
      </c>
      <c r="C83">
        <v>1470921373</v>
      </c>
      <c r="D83">
        <v>1441819193</v>
      </c>
      <c r="E83">
        <v>15514512</v>
      </c>
      <c r="F83">
        <v>1</v>
      </c>
      <c r="G83">
        <v>15514512</v>
      </c>
      <c r="H83">
        <v>1</v>
      </c>
      <c r="I83" t="s">
        <v>600</v>
      </c>
      <c r="J83" t="s">
        <v>3</v>
      </c>
      <c r="K83" t="s">
        <v>601</v>
      </c>
      <c r="L83">
        <v>1191</v>
      </c>
      <c r="N83">
        <v>1013</v>
      </c>
      <c r="O83" t="s">
        <v>602</v>
      </c>
      <c r="P83" t="s">
        <v>602</v>
      </c>
      <c r="Q83">
        <v>1</v>
      </c>
      <c r="X83">
        <v>3.6</v>
      </c>
      <c r="Y83">
        <v>0</v>
      </c>
      <c r="Z83">
        <v>0</v>
      </c>
      <c r="AA83">
        <v>0</v>
      </c>
      <c r="AB83">
        <v>0</v>
      </c>
      <c r="AC83">
        <v>0</v>
      </c>
      <c r="AD83">
        <v>1</v>
      </c>
      <c r="AE83">
        <v>1</v>
      </c>
      <c r="AF83" t="s">
        <v>3</v>
      </c>
      <c r="AG83">
        <v>3.6</v>
      </c>
      <c r="AH83">
        <v>3</v>
      </c>
      <c r="AI83">
        <v>-1</v>
      </c>
      <c r="AJ83" t="s">
        <v>3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ROW(Source!A168)</f>
        <v>168</v>
      </c>
      <c r="B84">
        <v>1474039701</v>
      </c>
      <c r="C84">
        <v>1470921373</v>
      </c>
      <c r="D84">
        <v>1441836235</v>
      </c>
      <c r="E84">
        <v>1</v>
      </c>
      <c r="F84">
        <v>1</v>
      </c>
      <c r="G84">
        <v>15514512</v>
      </c>
      <c r="H84">
        <v>3</v>
      </c>
      <c r="I84" t="s">
        <v>614</v>
      </c>
      <c r="J84" t="s">
        <v>615</v>
      </c>
      <c r="K84" t="s">
        <v>616</v>
      </c>
      <c r="L84">
        <v>1346</v>
      </c>
      <c r="N84">
        <v>1009</v>
      </c>
      <c r="O84" t="s">
        <v>609</v>
      </c>
      <c r="P84" t="s">
        <v>609</v>
      </c>
      <c r="Q84">
        <v>1</v>
      </c>
      <c r="X84">
        <v>1.2E-2</v>
      </c>
      <c r="Y84">
        <v>31.49</v>
      </c>
      <c r="Z84">
        <v>0</v>
      </c>
      <c r="AA84">
        <v>0</v>
      </c>
      <c r="AB84">
        <v>0</v>
      </c>
      <c r="AC84">
        <v>0</v>
      </c>
      <c r="AD84">
        <v>1</v>
      </c>
      <c r="AE84">
        <v>0</v>
      </c>
      <c r="AF84" t="s">
        <v>3</v>
      </c>
      <c r="AG84">
        <v>1.2E-2</v>
      </c>
      <c r="AH84">
        <v>3</v>
      </c>
      <c r="AI84">
        <v>-1</v>
      </c>
      <c r="AJ84" t="s">
        <v>3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ROW(Source!A168)</f>
        <v>168</v>
      </c>
      <c r="B85">
        <v>1474039702</v>
      </c>
      <c r="C85">
        <v>1470921373</v>
      </c>
      <c r="D85">
        <v>1441821340</v>
      </c>
      <c r="E85">
        <v>15514512</v>
      </c>
      <c r="F85">
        <v>1</v>
      </c>
      <c r="G85">
        <v>15514512</v>
      </c>
      <c r="H85">
        <v>3</v>
      </c>
      <c r="I85" t="s">
        <v>679</v>
      </c>
      <c r="J85" t="s">
        <v>3</v>
      </c>
      <c r="K85" t="s">
        <v>680</v>
      </c>
      <c r="L85">
        <v>1354</v>
      </c>
      <c r="N85">
        <v>16987630</v>
      </c>
      <c r="O85" t="s">
        <v>33</v>
      </c>
      <c r="P85" t="s">
        <v>33</v>
      </c>
      <c r="Q85">
        <v>1</v>
      </c>
      <c r="X85">
        <v>10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 t="s">
        <v>3</v>
      </c>
      <c r="AG85">
        <v>10</v>
      </c>
      <c r="AH85">
        <v>3</v>
      </c>
      <c r="AI85">
        <v>-1</v>
      </c>
      <c r="AJ85" t="s">
        <v>3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ROW(Source!A170)</f>
        <v>170</v>
      </c>
      <c r="B86">
        <v>1474039703</v>
      </c>
      <c r="C86">
        <v>1470921384</v>
      </c>
      <c r="D86">
        <v>1441819193</v>
      </c>
      <c r="E86">
        <v>15514512</v>
      </c>
      <c r="F86">
        <v>1</v>
      </c>
      <c r="G86">
        <v>15514512</v>
      </c>
      <c r="H86">
        <v>1</v>
      </c>
      <c r="I86" t="s">
        <v>600</v>
      </c>
      <c r="J86" t="s">
        <v>3</v>
      </c>
      <c r="K86" t="s">
        <v>601</v>
      </c>
      <c r="L86">
        <v>1191</v>
      </c>
      <c r="N86">
        <v>1013</v>
      </c>
      <c r="O86" t="s">
        <v>602</v>
      </c>
      <c r="P86" t="s">
        <v>602</v>
      </c>
      <c r="Q86">
        <v>1</v>
      </c>
      <c r="X86">
        <v>0.9</v>
      </c>
      <c r="Y86">
        <v>0</v>
      </c>
      <c r="Z86">
        <v>0</v>
      </c>
      <c r="AA86">
        <v>0</v>
      </c>
      <c r="AB86">
        <v>0</v>
      </c>
      <c r="AC86">
        <v>0</v>
      </c>
      <c r="AD86">
        <v>1</v>
      </c>
      <c r="AE86">
        <v>1</v>
      </c>
      <c r="AF86" t="s">
        <v>3</v>
      </c>
      <c r="AG86">
        <v>0.9</v>
      </c>
      <c r="AH86">
        <v>3</v>
      </c>
      <c r="AI86">
        <v>-1</v>
      </c>
      <c r="AJ86" t="s">
        <v>3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ROW(Source!A170)</f>
        <v>170</v>
      </c>
      <c r="B87">
        <v>1474039704</v>
      </c>
      <c r="C87">
        <v>1470921384</v>
      </c>
      <c r="D87">
        <v>1441836235</v>
      </c>
      <c r="E87">
        <v>1</v>
      </c>
      <c r="F87">
        <v>1</v>
      </c>
      <c r="G87">
        <v>15514512</v>
      </c>
      <c r="H87">
        <v>3</v>
      </c>
      <c r="I87" t="s">
        <v>614</v>
      </c>
      <c r="J87" t="s">
        <v>615</v>
      </c>
      <c r="K87" t="s">
        <v>616</v>
      </c>
      <c r="L87">
        <v>1346</v>
      </c>
      <c r="N87">
        <v>1009</v>
      </c>
      <c r="O87" t="s">
        <v>609</v>
      </c>
      <c r="P87" t="s">
        <v>609</v>
      </c>
      <c r="Q87">
        <v>1</v>
      </c>
      <c r="X87">
        <v>0.01</v>
      </c>
      <c r="Y87">
        <v>31.49</v>
      </c>
      <c r="Z87">
        <v>0</v>
      </c>
      <c r="AA87">
        <v>0</v>
      </c>
      <c r="AB87">
        <v>0</v>
      </c>
      <c r="AC87">
        <v>0</v>
      </c>
      <c r="AD87">
        <v>1</v>
      </c>
      <c r="AE87">
        <v>0</v>
      </c>
      <c r="AF87" t="s">
        <v>3</v>
      </c>
      <c r="AG87">
        <v>0.01</v>
      </c>
      <c r="AH87">
        <v>3</v>
      </c>
      <c r="AI87">
        <v>-1</v>
      </c>
      <c r="AJ87" t="s">
        <v>3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ROW(Source!A171)</f>
        <v>171</v>
      </c>
      <c r="B88">
        <v>1474039705</v>
      </c>
      <c r="C88">
        <v>1470921391</v>
      </c>
      <c r="D88">
        <v>1441819193</v>
      </c>
      <c r="E88">
        <v>15514512</v>
      </c>
      <c r="F88">
        <v>1</v>
      </c>
      <c r="G88">
        <v>15514512</v>
      </c>
      <c r="H88">
        <v>1</v>
      </c>
      <c r="I88" t="s">
        <v>600</v>
      </c>
      <c r="J88" t="s">
        <v>3</v>
      </c>
      <c r="K88" t="s">
        <v>601</v>
      </c>
      <c r="L88">
        <v>1191</v>
      </c>
      <c r="N88">
        <v>1013</v>
      </c>
      <c r="O88" t="s">
        <v>602</v>
      </c>
      <c r="P88" t="s">
        <v>602</v>
      </c>
      <c r="Q88">
        <v>1</v>
      </c>
      <c r="X88">
        <v>0.37</v>
      </c>
      <c r="Y88">
        <v>0</v>
      </c>
      <c r="Z88">
        <v>0</v>
      </c>
      <c r="AA88">
        <v>0</v>
      </c>
      <c r="AB88">
        <v>0</v>
      </c>
      <c r="AC88">
        <v>0</v>
      </c>
      <c r="AD88">
        <v>1</v>
      </c>
      <c r="AE88">
        <v>1</v>
      </c>
      <c r="AF88" t="s">
        <v>45</v>
      </c>
      <c r="AG88">
        <v>0.74</v>
      </c>
      <c r="AH88">
        <v>3</v>
      </c>
      <c r="AI88">
        <v>-1</v>
      </c>
      <c r="AJ88" t="s">
        <v>3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ROW(Source!A171)</f>
        <v>171</v>
      </c>
      <c r="B89">
        <v>1474039706</v>
      </c>
      <c r="C89">
        <v>1470921391</v>
      </c>
      <c r="D89">
        <v>1441834258</v>
      </c>
      <c r="E89">
        <v>1</v>
      </c>
      <c r="F89">
        <v>1</v>
      </c>
      <c r="G89">
        <v>15514512</v>
      </c>
      <c r="H89">
        <v>2</v>
      </c>
      <c r="I89" t="s">
        <v>643</v>
      </c>
      <c r="J89" t="s">
        <v>644</v>
      </c>
      <c r="K89" t="s">
        <v>645</v>
      </c>
      <c r="L89">
        <v>1368</v>
      </c>
      <c r="N89">
        <v>1011</v>
      </c>
      <c r="O89" t="s">
        <v>606</v>
      </c>
      <c r="P89" t="s">
        <v>606</v>
      </c>
      <c r="Q89">
        <v>1</v>
      </c>
      <c r="X89">
        <v>0.06</v>
      </c>
      <c r="Y89">
        <v>0</v>
      </c>
      <c r="Z89">
        <v>1303.01</v>
      </c>
      <c r="AA89">
        <v>826.2</v>
      </c>
      <c r="AB89">
        <v>0</v>
      </c>
      <c r="AC89">
        <v>0</v>
      </c>
      <c r="AD89">
        <v>1</v>
      </c>
      <c r="AE89">
        <v>0</v>
      </c>
      <c r="AF89" t="s">
        <v>45</v>
      </c>
      <c r="AG89">
        <v>0.12</v>
      </c>
      <c r="AH89">
        <v>3</v>
      </c>
      <c r="AI89">
        <v>-1</v>
      </c>
      <c r="AJ89" t="s">
        <v>3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ROW(Source!A207)</f>
        <v>207</v>
      </c>
      <c r="B90">
        <v>1474039707</v>
      </c>
      <c r="C90">
        <v>1470921398</v>
      </c>
      <c r="D90">
        <v>1441819193</v>
      </c>
      <c r="E90">
        <v>15514512</v>
      </c>
      <c r="F90">
        <v>1</v>
      </c>
      <c r="G90">
        <v>15514512</v>
      </c>
      <c r="H90">
        <v>1</v>
      </c>
      <c r="I90" t="s">
        <v>600</v>
      </c>
      <c r="J90" t="s">
        <v>3</v>
      </c>
      <c r="K90" t="s">
        <v>601</v>
      </c>
      <c r="L90">
        <v>1191</v>
      </c>
      <c r="N90">
        <v>1013</v>
      </c>
      <c r="O90" t="s">
        <v>602</v>
      </c>
      <c r="P90" t="s">
        <v>602</v>
      </c>
      <c r="Q90">
        <v>1</v>
      </c>
      <c r="X90">
        <v>1107</v>
      </c>
      <c r="Y90">
        <v>0</v>
      </c>
      <c r="Z90">
        <v>0</v>
      </c>
      <c r="AA90">
        <v>0</v>
      </c>
      <c r="AB90">
        <v>0</v>
      </c>
      <c r="AC90">
        <v>0</v>
      </c>
      <c r="AD90">
        <v>1</v>
      </c>
      <c r="AE90">
        <v>1</v>
      </c>
      <c r="AF90" t="s">
        <v>193</v>
      </c>
      <c r="AG90">
        <v>369</v>
      </c>
      <c r="AH90">
        <v>3</v>
      </c>
      <c r="AI90">
        <v>-1</v>
      </c>
      <c r="AJ90" t="s">
        <v>3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ROW(Source!A207)</f>
        <v>207</v>
      </c>
      <c r="B91">
        <v>1474039708</v>
      </c>
      <c r="C91">
        <v>1470921398</v>
      </c>
      <c r="D91">
        <v>1441835475</v>
      </c>
      <c r="E91">
        <v>1</v>
      </c>
      <c r="F91">
        <v>1</v>
      </c>
      <c r="G91">
        <v>15514512</v>
      </c>
      <c r="H91">
        <v>3</v>
      </c>
      <c r="I91" t="s">
        <v>681</v>
      </c>
      <c r="J91" t="s">
        <v>682</v>
      </c>
      <c r="K91" t="s">
        <v>683</v>
      </c>
      <c r="L91">
        <v>1348</v>
      </c>
      <c r="N91">
        <v>1009</v>
      </c>
      <c r="O91" t="s">
        <v>627</v>
      </c>
      <c r="P91" t="s">
        <v>627</v>
      </c>
      <c r="Q91">
        <v>1000</v>
      </c>
      <c r="X91">
        <v>1.8200000000000001E-2</v>
      </c>
      <c r="Y91">
        <v>155908.07999999999</v>
      </c>
      <c r="Z91">
        <v>0</v>
      </c>
      <c r="AA91">
        <v>0</v>
      </c>
      <c r="AB91">
        <v>0</v>
      </c>
      <c r="AC91">
        <v>0</v>
      </c>
      <c r="AD91">
        <v>1</v>
      </c>
      <c r="AE91">
        <v>0</v>
      </c>
      <c r="AF91" t="s">
        <v>193</v>
      </c>
      <c r="AG91">
        <v>6.0666666666666673E-3</v>
      </c>
      <c r="AH91">
        <v>3</v>
      </c>
      <c r="AI91">
        <v>-1</v>
      </c>
      <c r="AJ91" t="s">
        <v>3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ROW(Source!A207)</f>
        <v>207</v>
      </c>
      <c r="B92">
        <v>1474039709</v>
      </c>
      <c r="C92">
        <v>1470921398</v>
      </c>
      <c r="D92">
        <v>1441835549</v>
      </c>
      <c r="E92">
        <v>1</v>
      </c>
      <c r="F92">
        <v>1</v>
      </c>
      <c r="G92">
        <v>15514512</v>
      </c>
      <c r="H92">
        <v>3</v>
      </c>
      <c r="I92" t="s">
        <v>684</v>
      </c>
      <c r="J92" t="s">
        <v>685</v>
      </c>
      <c r="K92" t="s">
        <v>686</v>
      </c>
      <c r="L92">
        <v>1348</v>
      </c>
      <c r="N92">
        <v>1009</v>
      </c>
      <c r="O92" t="s">
        <v>627</v>
      </c>
      <c r="P92" t="s">
        <v>627</v>
      </c>
      <c r="Q92">
        <v>1000</v>
      </c>
      <c r="X92">
        <v>2.7000000000000001E-3</v>
      </c>
      <c r="Y92">
        <v>194655.19</v>
      </c>
      <c r="Z92">
        <v>0</v>
      </c>
      <c r="AA92">
        <v>0</v>
      </c>
      <c r="AB92">
        <v>0</v>
      </c>
      <c r="AC92">
        <v>0</v>
      </c>
      <c r="AD92">
        <v>1</v>
      </c>
      <c r="AE92">
        <v>0</v>
      </c>
      <c r="AF92" t="s">
        <v>193</v>
      </c>
      <c r="AG92">
        <v>9.0000000000000008E-4</v>
      </c>
      <c r="AH92">
        <v>3</v>
      </c>
      <c r="AI92">
        <v>-1</v>
      </c>
      <c r="AJ92" t="s">
        <v>3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ROW(Source!A207)</f>
        <v>207</v>
      </c>
      <c r="B93">
        <v>1474039710</v>
      </c>
      <c r="C93">
        <v>1470921398</v>
      </c>
      <c r="D93">
        <v>1441836325</v>
      </c>
      <c r="E93">
        <v>1</v>
      </c>
      <c r="F93">
        <v>1</v>
      </c>
      <c r="G93">
        <v>15514512</v>
      </c>
      <c r="H93">
        <v>3</v>
      </c>
      <c r="I93" t="s">
        <v>687</v>
      </c>
      <c r="J93" t="s">
        <v>688</v>
      </c>
      <c r="K93" t="s">
        <v>689</v>
      </c>
      <c r="L93">
        <v>1348</v>
      </c>
      <c r="N93">
        <v>1009</v>
      </c>
      <c r="O93" t="s">
        <v>627</v>
      </c>
      <c r="P93" t="s">
        <v>627</v>
      </c>
      <c r="Q93">
        <v>1000</v>
      </c>
      <c r="X93">
        <v>4.4999999999999997E-3</v>
      </c>
      <c r="Y93">
        <v>108798.39999999999</v>
      </c>
      <c r="Z93">
        <v>0</v>
      </c>
      <c r="AA93">
        <v>0</v>
      </c>
      <c r="AB93">
        <v>0</v>
      </c>
      <c r="AC93">
        <v>0</v>
      </c>
      <c r="AD93">
        <v>1</v>
      </c>
      <c r="AE93">
        <v>0</v>
      </c>
      <c r="AF93" t="s">
        <v>193</v>
      </c>
      <c r="AG93">
        <v>1.4999999999999998E-3</v>
      </c>
      <c r="AH93">
        <v>3</v>
      </c>
      <c r="AI93">
        <v>-1</v>
      </c>
      <c r="AJ93" t="s">
        <v>3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ROW(Source!A207)</f>
        <v>207</v>
      </c>
      <c r="B94">
        <v>1474039711</v>
      </c>
      <c r="C94">
        <v>1470921398</v>
      </c>
      <c r="D94">
        <v>1441838759</v>
      </c>
      <c r="E94">
        <v>1</v>
      </c>
      <c r="F94">
        <v>1</v>
      </c>
      <c r="G94">
        <v>15514512</v>
      </c>
      <c r="H94">
        <v>3</v>
      </c>
      <c r="I94" t="s">
        <v>690</v>
      </c>
      <c r="J94" t="s">
        <v>691</v>
      </c>
      <c r="K94" t="s">
        <v>692</v>
      </c>
      <c r="L94">
        <v>1348</v>
      </c>
      <c r="N94">
        <v>1009</v>
      </c>
      <c r="O94" t="s">
        <v>627</v>
      </c>
      <c r="P94" t="s">
        <v>627</v>
      </c>
      <c r="Q94">
        <v>1000</v>
      </c>
      <c r="X94">
        <v>6.7999999999999996E-3</v>
      </c>
      <c r="Y94">
        <v>1590701.16</v>
      </c>
      <c r="Z94">
        <v>0</v>
      </c>
      <c r="AA94">
        <v>0</v>
      </c>
      <c r="AB94">
        <v>0</v>
      </c>
      <c r="AC94">
        <v>0</v>
      </c>
      <c r="AD94">
        <v>1</v>
      </c>
      <c r="AE94">
        <v>0</v>
      </c>
      <c r="AF94" t="s">
        <v>193</v>
      </c>
      <c r="AG94">
        <v>2.2666666666666664E-3</v>
      </c>
      <c r="AH94">
        <v>3</v>
      </c>
      <c r="AI94">
        <v>-1</v>
      </c>
      <c r="AJ94" t="s">
        <v>3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ROW(Source!A207)</f>
        <v>207</v>
      </c>
      <c r="B95">
        <v>1474039712</v>
      </c>
      <c r="C95">
        <v>1470921398</v>
      </c>
      <c r="D95">
        <v>1441834635</v>
      </c>
      <c r="E95">
        <v>1</v>
      </c>
      <c r="F95">
        <v>1</v>
      </c>
      <c r="G95">
        <v>15514512</v>
      </c>
      <c r="H95">
        <v>3</v>
      </c>
      <c r="I95" t="s">
        <v>693</v>
      </c>
      <c r="J95" t="s">
        <v>694</v>
      </c>
      <c r="K95" t="s">
        <v>695</v>
      </c>
      <c r="L95">
        <v>1339</v>
      </c>
      <c r="N95">
        <v>1007</v>
      </c>
      <c r="O95" t="s">
        <v>613</v>
      </c>
      <c r="P95" t="s">
        <v>613</v>
      </c>
      <c r="Q95">
        <v>1</v>
      </c>
      <c r="X95">
        <v>34.6</v>
      </c>
      <c r="Y95">
        <v>103.4</v>
      </c>
      <c r="Z95">
        <v>0</v>
      </c>
      <c r="AA95">
        <v>0</v>
      </c>
      <c r="AB95">
        <v>0</v>
      </c>
      <c r="AC95">
        <v>0</v>
      </c>
      <c r="AD95">
        <v>1</v>
      </c>
      <c r="AE95">
        <v>0</v>
      </c>
      <c r="AF95" t="s">
        <v>193</v>
      </c>
      <c r="AG95">
        <v>11.533333333333333</v>
      </c>
      <c r="AH95">
        <v>3</v>
      </c>
      <c r="AI95">
        <v>-1</v>
      </c>
      <c r="AJ95" t="s">
        <v>3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ROW(Source!A207)</f>
        <v>207</v>
      </c>
      <c r="B96">
        <v>1474039713</v>
      </c>
      <c r="C96">
        <v>1470921398</v>
      </c>
      <c r="D96">
        <v>1441834627</v>
      </c>
      <c r="E96">
        <v>1</v>
      </c>
      <c r="F96">
        <v>1</v>
      </c>
      <c r="G96">
        <v>15514512</v>
      </c>
      <c r="H96">
        <v>3</v>
      </c>
      <c r="I96" t="s">
        <v>696</v>
      </c>
      <c r="J96" t="s">
        <v>697</v>
      </c>
      <c r="K96" t="s">
        <v>698</v>
      </c>
      <c r="L96">
        <v>1339</v>
      </c>
      <c r="N96">
        <v>1007</v>
      </c>
      <c r="O96" t="s">
        <v>613</v>
      </c>
      <c r="P96" t="s">
        <v>613</v>
      </c>
      <c r="Q96">
        <v>1</v>
      </c>
      <c r="X96">
        <v>18.899999999999999</v>
      </c>
      <c r="Y96">
        <v>875.46</v>
      </c>
      <c r="Z96">
        <v>0</v>
      </c>
      <c r="AA96">
        <v>0</v>
      </c>
      <c r="AB96">
        <v>0</v>
      </c>
      <c r="AC96">
        <v>0</v>
      </c>
      <c r="AD96">
        <v>1</v>
      </c>
      <c r="AE96">
        <v>0</v>
      </c>
      <c r="AF96" t="s">
        <v>193</v>
      </c>
      <c r="AG96">
        <v>6.3</v>
      </c>
      <c r="AH96">
        <v>3</v>
      </c>
      <c r="AI96">
        <v>-1</v>
      </c>
      <c r="AJ96" t="s">
        <v>3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ROW(Source!A207)</f>
        <v>207</v>
      </c>
      <c r="B97">
        <v>1474039714</v>
      </c>
      <c r="C97">
        <v>1470921398</v>
      </c>
      <c r="D97">
        <v>1441834671</v>
      </c>
      <c r="E97">
        <v>1</v>
      </c>
      <c r="F97">
        <v>1</v>
      </c>
      <c r="G97">
        <v>15514512</v>
      </c>
      <c r="H97">
        <v>3</v>
      </c>
      <c r="I97" t="s">
        <v>699</v>
      </c>
      <c r="J97" t="s">
        <v>700</v>
      </c>
      <c r="K97" t="s">
        <v>701</v>
      </c>
      <c r="L97">
        <v>1348</v>
      </c>
      <c r="N97">
        <v>1009</v>
      </c>
      <c r="O97" t="s">
        <v>627</v>
      </c>
      <c r="P97" t="s">
        <v>627</v>
      </c>
      <c r="Q97">
        <v>1000</v>
      </c>
      <c r="X97">
        <v>3.8E-3</v>
      </c>
      <c r="Y97">
        <v>184462.17</v>
      </c>
      <c r="Z97">
        <v>0</v>
      </c>
      <c r="AA97">
        <v>0</v>
      </c>
      <c r="AB97">
        <v>0</v>
      </c>
      <c r="AC97">
        <v>0</v>
      </c>
      <c r="AD97">
        <v>1</v>
      </c>
      <c r="AE97">
        <v>0</v>
      </c>
      <c r="AF97" t="s">
        <v>193</v>
      </c>
      <c r="AG97">
        <v>1.2666666666666666E-3</v>
      </c>
      <c r="AH97">
        <v>3</v>
      </c>
      <c r="AI97">
        <v>-1</v>
      </c>
      <c r="AJ97" t="s">
        <v>3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ROW(Source!A207)</f>
        <v>207</v>
      </c>
      <c r="B98">
        <v>1474039715</v>
      </c>
      <c r="C98">
        <v>1470921398</v>
      </c>
      <c r="D98">
        <v>1441834634</v>
      </c>
      <c r="E98">
        <v>1</v>
      </c>
      <c r="F98">
        <v>1</v>
      </c>
      <c r="G98">
        <v>15514512</v>
      </c>
      <c r="H98">
        <v>3</v>
      </c>
      <c r="I98" t="s">
        <v>702</v>
      </c>
      <c r="J98" t="s">
        <v>703</v>
      </c>
      <c r="K98" t="s">
        <v>704</v>
      </c>
      <c r="L98">
        <v>1348</v>
      </c>
      <c r="N98">
        <v>1009</v>
      </c>
      <c r="O98" t="s">
        <v>627</v>
      </c>
      <c r="P98" t="s">
        <v>627</v>
      </c>
      <c r="Q98">
        <v>1000</v>
      </c>
      <c r="X98">
        <v>2.5000000000000001E-3</v>
      </c>
      <c r="Y98">
        <v>88053.759999999995</v>
      </c>
      <c r="Z98">
        <v>0</v>
      </c>
      <c r="AA98">
        <v>0</v>
      </c>
      <c r="AB98">
        <v>0</v>
      </c>
      <c r="AC98">
        <v>0</v>
      </c>
      <c r="AD98">
        <v>1</v>
      </c>
      <c r="AE98">
        <v>0</v>
      </c>
      <c r="AF98" t="s">
        <v>193</v>
      </c>
      <c r="AG98">
        <v>8.3333333333333339E-4</v>
      </c>
      <c r="AH98">
        <v>3</v>
      </c>
      <c r="AI98">
        <v>-1</v>
      </c>
      <c r="AJ98" t="s">
        <v>3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ROW(Source!A207)</f>
        <v>207</v>
      </c>
      <c r="B99">
        <v>1474039716</v>
      </c>
      <c r="C99">
        <v>1470921398</v>
      </c>
      <c r="D99">
        <v>1441834836</v>
      </c>
      <c r="E99">
        <v>1</v>
      </c>
      <c r="F99">
        <v>1</v>
      </c>
      <c r="G99">
        <v>15514512</v>
      </c>
      <c r="H99">
        <v>3</v>
      </c>
      <c r="I99" t="s">
        <v>705</v>
      </c>
      <c r="J99" t="s">
        <v>706</v>
      </c>
      <c r="K99" t="s">
        <v>707</v>
      </c>
      <c r="L99">
        <v>1348</v>
      </c>
      <c r="N99">
        <v>1009</v>
      </c>
      <c r="O99" t="s">
        <v>627</v>
      </c>
      <c r="P99" t="s">
        <v>627</v>
      </c>
      <c r="Q99">
        <v>1000</v>
      </c>
      <c r="X99">
        <v>2.07E-2</v>
      </c>
      <c r="Y99">
        <v>93194.67</v>
      </c>
      <c r="Z99">
        <v>0</v>
      </c>
      <c r="AA99">
        <v>0</v>
      </c>
      <c r="AB99">
        <v>0</v>
      </c>
      <c r="AC99">
        <v>0</v>
      </c>
      <c r="AD99">
        <v>1</v>
      </c>
      <c r="AE99">
        <v>0</v>
      </c>
      <c r="AF99" t="s">
        <v>193</v>
      </c>
      <c r="AG99">
        <v>6.8999999999999999E-3</v>
      </c>
      <c r="AH99">
        <v>3</v>
      </c>
      <c r="AI99">
        <v>-1</v>
      </c>
      <c r="AJ99" t="s">
        <v>3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ROW(Source!A207)</f>
        <v>207</v>
      </c>
      <c r="B100">
        <v>1474039717</v>
      </c>
      <c r="C100">
        <v>1470921398</v>
      </c>
      <c r="D100">
        <v>1441834853</v>
      </c>
      <c r="E100">
        <v>1</v>
      </c>
      <c r="F100">
        <v>1</v>
      </c>
      <c r="G100">
        <v>15514512</v>
      </c>
      <c r="H100">
        <v>3</v>
      </c>
      <c r="I100" t="s">
        <v>708</v>
      </c>
      <c r="J100" t="s">
        <v>709</v>
      </c>
      <c r="K100" t="s">
        <v>710</v>
      </c>
      <c r="L100">
        <v>1348</v>
      </c>
      <c r="N100">
        <v>1009</v>
      </c>
      <c r="O100" t="s">
        <v>627</v>
      </c>
      <c r="P100" t="s">
        <v>627</v>
      </c>
      <c r="Q100">
        <v>1000</v>
      </c>
      <c r="X100">
        <v>1.29E-2</v>
      </c>
      <c r="Y100">
        <v>78065.73</v>
      </c>
      <c r="Z100">
        <v>0</v>
      </c>
      <c r="AA100">
        <v>0</v>
      </c>
      <c r="AB100">
        <v>0</v>
      </c>
      <c r="AC100">
        <v>0</v>
      </c>
      <c r="AD100">
        <v>1</v>
      </c>
      <c r="AE100">
        <v>0</v>
      </c>
      <c r="AF100" t="s">
        <v>193</v>
      </c>
      <c r="AG100">
        <v>4.3E-3</v>
      </c>
      <c r="AH100">
        <v>3</v>
      </c>
      <c r="AI100">
        <v>-1</v>
      </c>
      <c r="AJ100" t="s">
        <v>3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ROW(Source!A207)</f>
        <v>207</v>
      </c>
      <c r="B101">
        <v>1474039718</v>
      </c>
      <c r="C101">
        <v>1470921398</v>
      </c>
      <c r="D101">
        <v>1441822273</v>
      </c>
      <c r="E101">
        <v>15514512</v>
      </c>
      <c r="F101">
        <v>1</v>
      </c>
      <c r="G101">
        <v>15514512</v>
      </c>
      <c r="H101">
        <v>3</v>
      </c>
      <c r="I101" t="s">
        <v>673</v>
      </c>
      <c r="J101" t="s">
        <v>3</v>
      </c>
      <c r="K101" t="s">
        <v>675</v>
      </c>
      <c r="L101">
        <v>1348</v>
      </c>
      <c r="N101">
        <v>1009</v>
      </c>
      <c r="O101" t="s">
        <v>627</v>
      </c>
      <c r="P101" t="s">
        <v>627</v>
      </c>
      <c r="Q101">
        <v>1000</v>
      </c>
      <c r="X101">
        <v>2.3E-3</v>
      </c>
      <c r="Y101">
        <v>94640</v>
      </c>
      <c r="Z101">
        <v>0</v>
      </c>
      <c r="AA101">
        <v>0</v>
      </c>
      <c r="AB101">
        <v>0</v>
      </c>
      <c r="AC101">
        <v>0</v>
      </c>
      <c r="AD101">
        <v>1</v>
      </c>
      <c r="AE101">
        <v>0</v>
      </c>
      <c r="AF101" t="s">
        <v>193</v>
      </c>
      <c r="AG101">
        <v>7.6666666666666669E-4</v>
      </c>
      <c r="AH101">
        <v>3</v>
      </c>
      <c r="AI101">
        <v>-1</v>
      </c>
      <c r="AJ101" t="s">
        <v>3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ROW(Source!A208)</f>
        <v>208</v>
      </c>
      <c r="B102">
        <v>1474039719</v>
      </c>
      <c r="C102">
        <v>1470921435</v>
      </c>
      <c r="D102">
        <v>1441819193</v>
      </c>
      <c r="E102">
        <v>15514512</v>
      </c>
      <c r="F102">
        <v>1</v>
      </c>
      <c r="G102">
        <v>15514512</v>
      </c>
      <c r="H102">
        <v>1</v>
      </c>
      <c r="I102" t="s">
        <v>600</v>
      </c>
      <c r="J102" t="s">
        <v>3</v>
      </c>
      <c r="K102" t="s">
        <v>601</v>
      </c>
      <c r="L102">
        <v>1191</v>
      </c>
      <c r="N102">
        <v>1013</v>
      </c>
      <c r="O102" t="s">
        <v>602</v>
      </c>
      <c r="P102" t="s">
        <v>602</v>
      </c>
      <c r="Q102">
        <v>1</v>
      </c>
      <c r="X102">
        <v>17.34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1</v>
      </c>
      <c r="AE102">
        <v>1</v>
      </c>
      <c r="AF102" t="s">
        <v>3</v>
      </c>
      <c r="AG102">
        <v>17.34</v>
      </c>
      <c r="AH102">
        <v>3</v>
      </c>
      <c r="AI102">
        <v>-1</v>
      </c>
      <c r="AJ102" t="s">
        <v>3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 x14ac:dyDescent="0.2">
      <c r="A103">
        <f>ROW(Source!A208)</f>
        <v>208</v>
      </c>
      <c r="B103">
        <v>1474039720</v>
      </c>
      <c r="C103">
        <v>1470921435</v>
      </c>
      <c r="D103">
        <v>1441836235</v>
      </c>
      <c r="E103">
        <v>1</v>
      </c>
      <c r="F103">
        <v>1</v>
      </c>
      <c r="G103">
        <v>15514512</v>
      </c>
      <c r="H103">
        <v>3</v>
      </c>
      <c r="I103" t="s">
        <v>614</v>
      </c>
      <c r="J103" t="s">
        <v>615</v>
      </c>
      <c r="K103" t="s">
        <v>616</v>
      </c>
      <c r="L103">
        <v>1346</v>
      </c>
      <c r="N103">
        <v>1009</v>
      </c>
      <c r="O103" t="s">
        <v>609</v>
      </c>
      <c r="P103" t="s">
        <v>609</v>
      </c>
      <c r="Q103">
        <v>1</v>
      </c>
      <c r="X103">
        <v>0.2</v>
      </c>
      <c r="Y103">
        <v>31.49</v>
      </c>
      <c r="Z103">
        <v>0</v>
      </c>
      <c r="AA103">
        <v>0</v>
      </c>
      <c r="AB103">
        <v>0</v>
      </c>
      <c r="AC103">
        <v>0</v>
      </c>
      <c r="AD103">
        <v>1</v>
      </c>
      <c r="AE103">
        <v>0</v>
      </c>
      <c r="AF103" t="s">
        <v>3</v>
      </c>
      <c r="AG103">
        <v>0.2</v>
      </c>
      <c r="AH103">
        <v>3</v>
      </c>
      <c r="AI103">
        <v>-1</v>
      </c>
      <c r="AJ103" t="s">
        <v>3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 x14ac:dyDescent="0.2">
      <c r="A104">
        <f>ROW(Source!A208)</f>
        <v>208</v>
      </c>
      <c r="B104">
        <v>1474039721</v>
      </c>
      <c r="C104">
        <v>1470921435</v>
      </c>
      <c r="D104">
        <v>1441834659</v>
      </c>
      <c r="E104">
        <v>1</v>
      </c>
      <c r="F104">
        <v>1</v>
      </c>
      <c r="G104">
        <v>15514512</v>
      </c>
      <c r="H104">
        <v>3</v>
      </c>
      <c r="I104" t="s">
        <v>711</v>
      </c>
      <c r="J104" t="s">
        <v>712</v>
      </c>
      <c r="K104" t="s">
        <v>713</v>
      </c>
      <c r="L104">
        <v>1348</v>
      </c>
      <c r="N104">
        <v>1009</v>
      </c>
      <c r="O104" t="s">
        <v>627</v>
      </c>
      <c r="P104" t="s">
        <v>627</v>
      </c>
      <c r="Q104">
        <v>1000</v>
      </c>
      <c r="X104">
        <v>1.4999999999999999E-4</v>
      </c>
      <c r="Y104">
        <v>113415.03999999999</v>
      </c>
      <c r="Z104">
        <v>0</v>
      </c>
      <c r="AA104">
        <v>0</v>
      </c>
      <c r="AB104">
        <v>0</v>
      </c>
      <c r="AC104">
        <v>0</v>
      </c>
      <c r="AD104">
        <v>1</v>
      </c>
      <c r="AE104">
        <v>0</v>
      </c>
      <c r="AF104" t="s">
        <v>3</v>
      </c>
      <c r="AG104">
        <v>1.4999999999999999E-4</v>
      </c>
      <c r="AH104">
        <v>3</v>
      </c>
      <c r="AI104">
        <v>-1</v>
      </c>
      <c r="AJ104" t="s">
        <v>3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 x14ac:dyDescent="0.2">
      <c r="A105">
        <f>ROW(Source!A208)</f>
        <v>208</v>
      </c>
      <c r="B105">
        <v>1474039722</v>
      </c>
      <c r="C105">
        <v>1470921435</v>
      </c>
      <c r="D105">
        <v>1441852762</v>
      </c>
      <c r="E105">
        <v>1</v>
      </c>
      <c r="F105">
        <v>1</v>
      </c>
      <c r="G105">
        <v>15514512</v>
      </c>
      <c r="H105">
        <v>3</v>
      </c>
      <c r="I105" t="s">
        <v>714</v>
      </c>
      <c r="J105" t="s">
        <v>715</v>
      </c>
      <c r="K105" t="s">
        <v>716</v>
      </c>
      <c r="L105">
        <v>1355</v>
      </c>
      <c r="N105">
        <v>16987630</v>
      </c>
      <c r="O105" t="s">
        <v>58</v>
      </c>
      <c r="P105" t="s">
        <v>58</v>
      </c>
      <c r="Q105">
        <v>100</v>
      </c>
      <c r="X105">
        <v>0.5</v>
      </c>
      <c r="Y105">
        <v>214.54</v>
      </c>
      <c r="Z105">
        <v>0</v>
      </c>
      <c r="AA105">
        <v>0</v>
      </c>
      <c r="AB105">
        <v>0</v>
      </c>
      <c r="AC105">
        <v>0</v>
      </c>
      <c r="AD105">
        <v>1</v>
      </c>
      <c r="AE105">
        <v>0</v>
      </c>
      <c r="AF105" t="s">
        <v>3</v>
      </c>
      <c r="AG105">
        <v>0.5</v>
      </c>
      <c r="AH105">
        <v>3</v>
      </c>
      <c r="AI105">
        <v>-1</v>
      </c>
      <c r="AJ105" t="s">
        <v>3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 x14ac:dyDescent="0.2">
      <c r="A106">
        <f>ROW(Source!A209)</f>
        <v>209</v>
      </c>
      <c r="B106">
        <v>1474039724</v>
      </c>
      <c r="C106">
        <v>1470921448</v>
      </c>
      <c r="D106">
        <v>1441819193</v>
      </c>
      <c r="E106">
        <v>15514512</v>
      </c>
      <c r="F106">
        <v>1</v>
      </c>
      <c r="G106">
        <v>15514512</v>
      </c>
      <c r="H106">
        <v>1</v>
      </c>
      <c r="I106" t="s">
        <v>600</v>
      </c>
      <c r="J106" t="s">
        <v>3</v>
      </c>
      <c r="K106" t="s">
        <v>601</v>
      </c>
      <c r="L106">
        <v>1191</v>
      </c>
      <c r="N106">
        <v>1013</v>
      </c>
      <c r="O106" t="s">
        <v>602</v>
      </c>
      <c r="P106" t="s">
        <v>602</v>
      </c>
      <c r="Q106">
        <v>1</v>
      </c>
      <c r="X106">
        <v>0.45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1</v>
      </c>
      <c r="AE106">
        <v>1</v>
      </c>
      <c r="AF106" t="s">
        <v>200</v>
      </c>
      <c r="AG106">
        <v>54.9</v>
      </c>
      <c r="AH106">
        <v>3</v>
      </c>
      <c r="AI106">
        <v>-1</v>
      </c>
      <c r="AJ106" t="s">
        <v>3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 x14ac:dyDescent="0.2">
      <c r="A107">
        <f>ROW(Source!A210)</f>
        <v>210</v>
      </c>
      <c r="B107">
        <v>1474039725</v>
      </c>
      <c r="C107">
        <v>1470921452</v>
      </c>
      <c r="D107">
        <v>1441819193</v>
      </c>
      <c r="E107">
        <v>15514512</v>
      </c>
      <c r="F107">
        <v>1</v>
      </c>
      <c r="G107">
        <v>15514512</v>
      </c>
      <c r="H107">
        <v>1</v>
      </c>
      <c r="I107" t="s">
        <v>600</v>
      </c>
      <c r="J107" t="s">
        <v>3</v>
      </c>
      <c r="K107" t="s">
        <v>601</v>
      </c>
      <c r="L107">
        <v>1191</v>
      </c>
      <c r="N107">
        <v>1013</v>
      </c>
      <c r="O107" t="s">
        <v>602</v>
      </c>
      <c r="P107" t="s">
        <v>602</v>
      </c>
      <c r="Q107">
        <v>1</v>
      </c>
      <c r="X107">
        <v>4.9800000000000004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1</v>
      </c>
      <c r="AE107">
        <v>1</v>
      </c>
      <c r="AF107" t="s">
        <v>204</v>
      </c>
      <c r="AG107">
        <v>3.3200000000000003</v>
      </c>
      <c r="AH107">
        <v>3</v>
      </c>
      <c r="AI107">
        <v>-1</v>
      </c>
      <c r="AJ107" t="s">
        <v>3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 x14ac:dyDescent="0.2">
      <c r="A108">
        <f>ROW(Source!A210)</f>
        <v>210</v>
      </c>
      <c r="B108">
        <v>1474039726</v>
      </c>
      <c r="C108">
        <v>1470921452</v>
      </c>
      <c r="D108">
        <v>1441834258</v>
      </c>
      <c r="E108">
        <v>1</v>
      </c>
      <c r="F108">
        <v>1</v>
      </c>
      <c r="G108">
        <v>15514512</v>
      </c>
      <c r="H108">
        <v>2</v>
      </c>
      <c r="I108" t="s">
        <v>643</v>
      </c>
      <c r="J108" t="s">
        <v>644</v>
      </c>
      <c r="K108" t="s">
        <v>645</v>
      </c>
      <c r="L108">
        <v>1368</v>
      </c>
      <c r="N108">
        <v>1011</v>
      </c>
      <c r="O108" t="s">
        <v>606</v>
      </c>
      <c r="P108" t="s">
        <v>606</v>
      </c>
      <c r="Q108">
        <v>1</v>
      </c>
      <c r="X108">
        <v>1.84</v>
      </c>
      <c r="Y108">
        <v>0</v>
      </c>
      <c r="Z108">
        <v>1303.01</v>
      </c>
      <c r="AA108">
        <v>826.2</v>
      </c>
      <c r="AB108">
        <v>0</v>
      </c>
      <c r="AC108">
        <v>0</v>
      </c>
      <c r="AD108">
        <v>1</v>
      </c>
      <c r="AE108">
        <v>0</v>
      </c>
      <c r="AF108" t="s">
        <v>204</v>
      </c>
      <c r="AG108">
        <v>1.2266666666666668</v>
      </c>
      <c r="AH108">
        <v>3</v>
      </c>
      <c r="AI108">
        <v>-1</v>
      </c>
      <c r="AJ108" t="s">
        <v>3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 x14ac:dyDescent="0.2">
      <c r="A109">
        <f>ROW(Source!A210)</f>
        <v>210</v>
      </c>
      <c r="B109">
        <v>1474039727</v>
      </c>
      <c r="C109">
        <v>1470921452</v>
      </c>
      <c r="D109">
        <v>1441836235</v>
      </c>
      <c r="E109">
        <v>1</v>
      </c>
      <c r="F109">
        <v>1</v>
      </c>
      <c r="G109">
        <v>15514512</v>
      </c>
      <c r="H109">
        <v>3</v>
      </c>
      <c r="I109" t="s">
        <v>614</v>
      </c>
      <c r="J109" t="s">
        <v>615</v>
      </c>
      <c r="K109" t="s">
        <v>616</v>
      </c>
      <c r="L109">
        <v>1346</v>
      </c>
      <c r="N109">
        <v>1009</v>
      </c>
      <c r="O109" t="s">
        <v>609</v>
      </c>
      <c r="P109" t="s">
        <v>609</v>
      </c>
      <c r="Q109">
        <v>1</v>
      </c>
      <c r="X109">
        <v>0.24</v>
      </c>
      <c r="Y109">
        <v>31.49</v>
      </c>
      <c r="Z109">
        <v>0</v>
      </c>
      <c r="AA109">
        <v>0</v>
      </c>
      <c r="AB109">
        <v>0</v>
      </c>
      <c r="AC109">
        <v>0</v>
      </c>
      <c r="AD109">
        <v>1</v>
      </c>
      <c r="AE109">
        <v>0</v>
      </c>
      <c r="AF109" t="s">
        <v>204</v>
      </c>
      <c r="AG109">
        <v>0.16</v>
      </c>
      <c r="AH109">
        <v>3</v>
      </c>
      <c r="AI109">
        <v>-1</v>
      </c>
      <c r="AJ109" t="s">
        <v>3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 x14ac:dyDescent="0.2">
      <c r="A110">
        <f>ROW(Source!A211)</f>
        <v>211</v>
      </c>
      <c r="B110">
        <v>1474039728</v>
      </c>
      <c r="C110">
        <v>1470921462</v>
      </c>
      <c r="D110">
        <v>1441819193</v>
      </c>
      <c r="E110">
        <v>15514512</v>
      </c>
      <c r="F110">
        <v>1</v>
      </c>
      <c r="G110">
        <v>15514512</v>
      </c>
      <c r="H110">
        <v>1</v>
      </c>
      <c r="I110" t="s">
        <v>600</v>
      </c>
      <c r="J110" t="s">
        <v>3</v>
      </c>
      <c r="K110" t="s">
        <v>601</v>
      </c>
      <c r="L110">
        <v>1191</v>
      </c>
      <c r="N110">
        <v>1013</v>
      </c>
      <c r="O110" t="s">
        <v>602</v>
      </c>
      <c r="P110" t="s">
        <v>602</v>
      </c>
      <c r="Q110">
        <v>1</v>
      </c>
      <c r="X110">
        <v>0.42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1</v>
      </c>
      <c r="AE110">
        <v>1</v>
      </c>
      <c r="AF110" t="s">
        <v>20</v>
      </c>
      <c r="AG110">
        <v>1.68</v>
      </c>
      <c r="AH110">
        <v>3</v>
      </c>
      <c r="AI110">
        <v>-1</v>
      </c>
      <c r="AJ110" t="s">
        <v>3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 x14ac:dyDescent="0.2">
      <c r="A111">
        <f>ROW(Source!A211)</f>
        <v>211</v>
      </c>
      <c r="B111">
        <v>1474039729</v>
      </c>
      <c r="C111">
        <v>1470921462</v>
      </c>
      <c r="D111">
        <v>1441834258</v>
      </c>
      <c r="E111">
        <v>1</v>
      </c>
      <c r="F111">
        <v>1</v>
      </c>
      <c r="G111">
        <v>15514512</v>
      </c>
      <c r="H111">
        <v>2</v>
      </c>
      <c r="I111" t="s">
        <v>643</v>
      </c>
      <c r="J111" t="s">
        <v>644</v>
      </c>
      <c r="K111" t="s">
        <v>645</v>
      </c>
      <c r="L111">
        <v>1368</v>
      </c>
      <c r="N111">
        <v>1011</v>
      </c>
      <c r="O111" t="s">
        <v>606</v>
      </c>
      <c r="P111" t="s">
        <v>606</v>
      </c>
      <c r="Q111">
        <v>1</v>
      </c>
      <c r="X111">
        <v>0.15</v>
      </c>
      <c r="Y111">
        <v>0</v>
      </c>
      <c r="Z111">
        <v>1303.01</v>
      </c>
      <c r="AA111">
        <v>826.2</v>
      </c>
      <c r="AB111">
        <v>0</v>
      </c>
      <c r="AC111">
        <v>0</v>
      </c>
      <c r="AD111">
        <v>1</v>
      </c>
      <c r="AE111">
        <v>0</v>
      </c>
      <c r="AF111" t="s">
        <v>20</v>
      </c>
      <c r="AG111">
        <v>0.6</v>
      </c>
      <c r="AH111">
        <v>3</v>
      </c>
      <c r="AI111">
        <v>-1</v>
      </c>
      <c r="AJ111" t="s">
        <v>3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 x14ac:dyDescent="0.2">
      <c r="A112">
        <f>ROW(Source!A211)</f>
        <v>211</v>
      </c>
      <c r="B112">
        <v>1474039730</v>
      </c>
      <c r="C112">
        <v>1470921462</v>
      </c>
      <c r="D112">
        <v>1441836235</v>
      </c>
      <c r="E112">
        <v>1</v>
      </c>
      <c r="F112">
        <v>1</v>
      </c>
      <c r="G112">
        <v>15514512</v>
      </c>
      <c r="H112">
        <v>3</v>
      </c>
      <c r="I112" t="s">
        <v>614</v>
      </c>
      <c r="J112" t="s">
        <v>615</v>
      </c>
      <c r="K112" t="s">
        <v>616</v>
      </c>
      <c r="L112">
        <v>1346</v>
      </c>
      <c r="N112">
        <v>1009</v>
      </c>
      <c r="O112" t="s">
        <v>609</v>
      </c>
      <c r="P112" t="s">
        <v>609</v>
      </c>
      <c r="Q112">
        <v>1</v>
      </c>
      <c r="X112">
        <v>0.02</v>
      </c>
      <c r="Y112">
        <v>31.49</v>
      </c>
      <c r="Z112">
        <v>0</v>
      </c>
      <c r="AA112">
        <v>0</v>
      </c>
      <c r="AB112">
        <v>0</v>
      </c>
      <c r="AC112">
        <v>0</v>
      </c>
      <c r="AD112">
        <v>1</v>
      </c>
      <c r="AE112">
        <v>0</v>
      </c>
      <c r="AF112" t="s">
        <v>20</v>
      </c>
      <c r="AG112">
        <v>0.08</v>
      </c>
      <c r="AH112">
        <v>3</v>
      </c>
      <c r="AI112">
        <v>-1</v>
      </c>
      <c r="AJ112" t="s">
        <v>3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 x14ac:dyDescent="0.2">
      <c r="A113">
        <f>ROW(Source!A213)</f>
        <v>213</v>
      </c>
      <c r="B113">
        <v>1474039731</v>
      </c>
      <c r="C113">
        <v>1470921473</v>
      </c>
      <c r="D113">
        <v>1441819193</v>
      </c>
      <c r="E113">
        <v>15514512</v>
      </c>
      <c r="F113">
        <v>1</v>
      </c>
      <c r="G113">
        <v>15514512</v>
      </c>
      <c r="H113">
        <v>1</v>
      </c>
      <c r="I113" t="s">
        <v>600</v>
      </c>
      <c r="J113" t="s">
        <v>3</v>
      </c>
      <c r="K113" t="s">
        <v>601</v>
      </c>
      <c r="L113">
        <v>1191</v>
      </c>
      <c r="N113">
        <v>1013</v>
      </c>
      <c r="O113" t="s">
        <v>602</v>
      </c>
      <c r="P113" t="s">
        <v>602</v>
      </c>
      <c r="Q113">
        <v>1</v>
      </c>
      <c r="X113">
        <v>1.8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1</v>
      </c>
      <c r="AE113">
        <v>1</v>
      </c>
      <c r="AF113" t="s">
        <v>45</v>
      </c>
      <c r="AG113">
        <v>3.6</v>
      </c>
      <c r="AH113">
        <v>3</v>
      </c>
      <c r="AI113">
        <v>-1</v>
      </c>
      <c r="AJ113" t="s">
        <v>3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 x14ac:dyDescent="0.2">
      <c r="A114">
        <f>ROW(Source!A213)</f>
        <v>213</v>
      </c>
      <c r="B114">
        <v>1474039732</v>
      </c>
      <c r="C114">
        <v>1470921473</v>
      </c>
      <c r="D114">
        <v>1441836187</v>
      </c>
      <c r="E114">
        <v>1</v>
      </c>
      <c r="F114">
        <v>1</v>
      </c>
      <c r="G114">
        <v>15514512</v>
      </c>
      <c r="H114">
        <v>3</v>
      </c>
      <c r="I114" t="s">
        <v>628</v>
      </c>
      <c r="J114" t="s">
        <v>629</v>
      </c>
      <c r="K114" t="s">
        <v>630</v>
      </c>
      <c r="L114">
        <v>1346</v>
      </c>
      <c r="N114">
        <v>1009</v>
      </c>
      <c r="O114" t="s">
        <v>609</v>
      </c>
      <c r="P114" t="s">
        <v>609</v>
      </c>
      <c r="Q114">
        <v>1</v>
      </c>
      <c r="X114">
        <v>8.0000000000000002E-3</v>
      </c>
      <c r="Y114">
        <v>424.66</v>
      </c>
      <c r="Z114">
        <v>0</v>
      </c>
      <c r="AA114">
        <v>0</v>
      </c>
      <c r="AB114">
        <v>0</v>
      </c>
      <c r="AC114">
        <v>0</v>
      </c>
      <c r="AD114">
        <v>1</v>
      </c>
      <c r="AE114">
        <v>0</v>
      </c>
      <c r="AF114" t="s">
        <v>45</v>
      </c>
      <c r="AG114">
        <v>1.6E-2</v>
      </c>
      <c r="AH114">
        <v>3</v>
      </c>
      <c r="AI114">
        <v>-1</v>
      </c>
      <c r="AJ114" t="s">
        <v>3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  <row r="115" spans="1:44" x14ac:dyDescent="0.2">
      <c r="A115">
        <f>ROW(Source!A213)</f>
        <v>213</v>
      </c>
      <c r="B115">
        <v>1474039733</v>
      </c>
      <c r="C115">
        <v>1470921473</v>
      </c>
      <c r="D115">
        <v>1441836235</v>
      </c>
      <c r="E115">
        <v>1</v>
      </c>
      <c r="F115">
        <v>1</v>
      </c>
      <c r="G115">
        <v>15514512</v>
      </c>
      <c r="H115">
        <v>3</v>
      </c>
      <c r="I115" t="s">
        <v>614</v>
      </c>
      <c r="J115" t="s">
        <v>615</v>
      </c>
      <c r="K115" t="s">
        <v>616</v>
      </c>
      <c r="L115">
        <v>1346</v>
      </c>
      <c r="N115">
        <v>1009</v>
      </c>
      <c r="O115" t="s">
        <v>609</v>
      </c>
      <c r="P115" t="s">
        <v>609</v>
      </c>
      <c r="Q115">
        <v>1</v>
      </c>
      <c r="X115">
        <v>0.5</v>
      </c>
      <c r="Y115">
        <v>31.49</v>
      </c>
      <c r="Z115">
        <v>0</v>
      </c>
      <c r="AA115">
        <v>0</v>
      </c>
      <c r="AB115">
        <v>0</v>
      </c>
      <c r="AC115">
        <v>0</v>
      </c>
      <c r="AD115">
        <v>1</v>
      </c>
      <c r="AE115">
        <v>0</v>
      </c>
      <c r="AF115" t="s">
        <v>45</v>
      </c>
      <c r="AG115">
        <v>1</v>
      </c>
      <c r="AH115">
        <v>3</v>
      </c>
      <c r="AI115">
        <v>-1</v>
      </c>
      <c r="AJ115" t="s">
        <v>3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</row>
    <row r="116" spans="1:44" x14ac:dyDescent="0.2">
      <c r="A116">
        <f>ROW(Source!A214)</f>
        <v>214</v>
      </c>
      <c r="B116">
        <v>1474039734</v>
      </c>
      <c r="C116">
        <v>1470921483</v>
      </c>
      <c r="D116">
        <v>1441819193</v>
      </c>
      <c r="E116">
        <v>15514512</v>
      </c>
      <c r="F116">
        <v>1</v>
      </c>
      <c r="G116">
        <v>15514512</v>
      </c>
      <c r="H116">
        <v>1</v>
      </c>
      <c r="I116" t="s">
        <v>600</v>
      </c>
      <c r="J116" t="s">
        <v>3</v>
      </c>
      <c r="K116" t="s">
        <v>601</v>
      </c>
      <c r="L116">
        <v>1191</v>
      </c>
      <c r="N116">
        <v>1013</v>
      </c>
      <c r="O116" t="s">
        <v>602</v>
      </c>
      <c r="P116" t="s">
        <v>602</v>
      </c>
      <c r="Q116">
        <v>1</v>
      </c>
      <c r="X116">
        <v>1.33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1</v>
      </c>
      <c r="AE116">
        <v>1</v>
      </c>
      <c r="AF116" t="s">
        <v>45</v>
      </c>
      <c r="AG116">
        <v>2.66</v>
      </c>
      <c r="AH116">
        <v>3</v>
      </c>
      <c r="AI116">
        <v>-1</v>
      </c>
      <c r="AJ116" t="s">
        <v>3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</row>
    <row r="117" spans="1:44" x14ac:dyDescent="0.2">
      <c r="A117">
        <f>ROW(Source!A215)</f>
        <v>215</v>
      </c>
      <c r="B117">
        <v>1474039735</v>
      </c>
      <c r="C117">
        <v>1470921487</v>
      </c>
      <c r="D117">
        <v>1441819193</v>
      </c>
      <c r="E117">
        <v>15514512</v>
      </c>
      <c r="F117">
        <v>1</v>
      </c>
      <c r="G117">
        <v>15514512</v>
      </c>
      <c r="H117">
        <v>1</v>
      </c>
      <c r="I117" t="s">
        <v>600</v>
      </c>
      <c r="J117" t="s">
        <v>3</v>
      </c>
      <c r="K117" t="s">
        <v>601</v>
      </c>
      <c r="L117">
        <v>1191</v>
      </c>
      <c r="N117">
        <v>1013</v>
      </c>
      <c r="O117" t="s">
        <v>602</v>
      </c>
      <c r="P117" t="s">
        <v>602</v>
      </c>
      <c r="Q117">
        <v>1</v>
      </c>
      <c r="X117">
        <v>1.8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1</v>
      </c>
      <c r="AE117">
        <v>1</v>
      </c>
      <c r="AF117" t="s">
        <v>45</v>
      </c>
      <c r="AG117">
        <v>3.6</v>
      </c>
      <c r="AH117">
        <v>3</v>
      </c>
      <c r="AI117">
        <v>-1</v>
      </c>
      <c r="AJ117" t="s">
        <v>3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</row>
    <row r="118" spans="1:44" x14ac:dyDescent="0.2">
      <c r="A118">
        <f>ROW(Source!A215)</f>
        <v>215</v>
      </c>
      <c r="B118">
        <v>1474039736</v>
      </c>
      <c r="C118">
        <v>1470921487</v>
      </c>
      <c r="D118">
        <v>1441836187</v>
      </c>
      <c r="E118">
        <v>1</v>
      </c>
      <c r="F118">
        <v>1</v>
      </c>
      <c r="G118">
        <v>15514512</v>
      </c>
      <c r="H118">
        <v>3</v>
      </c>
      <c r="I118" t="s">
        <v>628</v>
      </c>
      <c r="J118" t="s">
        <v>629</v>
      </c>
      <c r="K118" t="s">
        <v>630</v>
      </c>
      <c r="L118">
        <v>1346</v>
      </c>
      <c r="N118">
        <v>1009</v>
      </c>
      <c r="O118" t="s">
        <v>609</v>
      </c>
      <c r="P118" t="s">
        <v>609</v>
      </c>
      <c r="Q118">
        <v>1</v>
      </c>
      <c r="X118">
        <v>8.0000000000000002E-3</v>
      </c>
      <c r="Y118">
        <v>424.66</v>
      </c>
      <c r="Z118">
        <v>0</v>
      </c>
      <c r="AA118">
        <v>0</v>
      </c>
      <c r="AB118">
        <v>0</v>
      </c>
      <c r="AC118">
        <v>0</v>
      </c>
      <c r="AD118">
        <v>1</v>
      </c>
      <c r="AE118">
        <v>0</v>
      </c>
      <c r="AF118" t="s">
        <v>45</v>
      </c>
      <c r="AG118">
        <v>1.6E-2</v>
      </c>
      <c r="AH118">
        <v>3</v>
      </c>
      <c r="AI118">
        <v>-1</v>
      </c>
      <c r="AJ118" t="s">
        <v>3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</row>
    <row r="119" spans="1:44" x14ac:dyDescent="0.2">
      <c r="A119">
        <f>ROW(Source!A215)</f>
        <v>215</v>
      </c>
      <c r="B119">
        <v>1474039737</v>
      </c>
      <c r="C119">
        <v>1470921487</v>
      </c>
      <c r="D119">
        <v>1441836235</v>
      </c>
      <c r="E119">
        <v>1</v>
      </c>
      <c r="F119">
        <v>1</v>
      </c>
      <c r="G119">
        <v>15514512</v>
      </c>
      <c r="H119">
        <v>3</v>
      </c>
      <c r="I119" t="s">
        <v>614</v>
      </c>
      <c r="J119" t="s">
        <v>615</v>
      </c>
      <c r="K119" t="s">
        <v>616</v>
      </c>
      <c r="L119">
        <v>1346</v>
      </c>
      <c r="N119">
        <v>1009</v>
      </c>
      <c r="O119" t="s">
        <v>609</v>
      </c>
      <c r="P119" t="s">
        <v>609</v>
      </c>
      <c r="Q119">
        <v>1</v>
      </c>
      <c r="X119">
        <v>0.5</v>
      </c>
      <c r="Y119">
        <v>31.49</v>
      </c>
      <c r="Z119">
        <v>0</v>
      </c>
      <c r="AA119">
        <v>0</v>
      </c>
      <c r="AB119">
        <v>0</v>
      </c>
      <c r="AC119">
        <v>0</v>
      </c>
      <c r="AD119">
        <v>1</v>
      </c>
      <c r="AE119">
        <v>0</v>
      </c>
      <c r="AF119" t="s">
        <v>45</v>
      </c>
      <c r="AG119">
        <v>1</v>
      </c>
      <c r="AH119">
        <v>3</v>
      </c>
      <c r="AI119">
        <v>-1</v>
      </c>
      <c r="AJ119" t="s">
        <v>3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</row>
    <row r="120" spans="1:44" x14ac:dyDescent="0.2">
      <c r="A120">
        <f>ROW(Source!A216)</f>
        <v>216</v>
      </c>
      <c r="B120">
        <v>1474039738</v>
      </c>
      <c r="C120">
        <v>1470921497</v>
      </c>
      <c r="D120">
        <v>1441819193</v>
      </c>
      <c r="E120">
        <v>15514512</v>
      </c>
      <c r="F120">
        <v>1</v>
      </c>
      <c r="G120">
        <v>15514512</v>
      </c>
      <c r="H120">
        <v>1</v>
      </c>
      <c r="I120" t="s">
        <v>600</v>
      </c>
      <c r="J120" t="s">
        <v>3</v>
      </c>
      <c r="K120" t="s">
        <v>601</v>
      </c>
      <c r="L120">
        <v>1191</v>
      </c>
      <c r="N120">
        <v>1013</v>
      </c>
      <c r="O120" t="s">
        <v>602</v>
      </c>
      <c r="P120" t="s">
        <v>602</v>
      </c>
      <c r="Q120">
        <v>1</v>
      </c>
      <c r="X120">
        <v>0.47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1</v>
      </c>
      <c r="AE120">
        <v>1</v>
      </c>
      <c r="AF120" t="s">
        <v>45</v>
      </c>
      <c r="AG120">
        <v>0.94</v>
      </c>
      <c r="AH120">
        <v>3</v>
      </c>
      <c r="AI120">
        <v>-1</v>
      </c>
      <c r="AJ120" t="s">
        <v>3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</row>
    <row r="121" spans="1:44" x14ac:dyDescent="0.2">
      <c r="A121">
        <f>ROW(Source!A216)</f>
        <v>216</v>
      </c>
      <c r="B121">
        <v>1474039739</v>
      </c>
      <c r="C121">
        <v>1470921497</v>
      </c>
      <c r="D121">
        <v>1441836187</v>
      </c>
      <c r="E121">
        <v>1</v>
      </c>
      <c r="F121">
        <v>1</v>
      </c>
      <c r="G121">
        <v>15514512</v>
      </c>
      <c r="H121">
        <v>3</v>
      </c>
      <c r="I121" t="s">
        <v>628</v>
      </c>
      <c r="J121" t="s">
        <v>629</v>
      </c>
      <c r="K121" t="s">
        <v>630</v>
      </c>
      <c r="L121">
        <v>1346</v>
      </c>
      <c r="N121">
        <v>1009</v>
      </c>
      <c r="O121" t="s">
        <v>609</v>
      </c>
      <c r="P121" t="s">
        <v>609</v>
      </c>
      <c r="Q121">
        <v>1</v>
      </c>
      <c r="X121">
        <v>8.0000000000000002E-3</v>
      </c>
      <c r="Y121">
        <v>424.66</v>
      </c>
      <c r="Z121">
        <v>0</v>
      </c>
      <c r="AA121">
        <v>0</v>
      </c>
      <c r="AB121">
        <v>0</v>
      </c>
      <c r="AC121">
        <v>0</v>
      </c>
      <c r="AD121">
        <v>1</v>
      </c>
      <c r="AE121">
        <v>0</v>
      </c>
      <c r="AF121" t="s">
        <v>45</v>
      </c>
      <c r="AG121">
        <v>1.6E-2</v>
      </c>
      <c r="AH121">
        <v>3</v>
      </c>
      <c r="AI121">
        <v>-1</v>
      </c>
      <c r="AJ121" t="s">
        <v>3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</row>
    <row r="122" spans="1:44" x14ac:dyDescent="0.2">
      <c r="A122">
        <f>ROW(Source!A216)</f>
        <v>216</v>
      </c>
      <c r="B122">
        <v>1474039740</v>
      </c>
      <c r="C122">
        <v>1470921497</v>
      </c>
      <c r="D122">
        <v>1441836235</v>
      </c>
      <c r="E122">
        <v>1</v>
      </c>
      <c r="F122">
        <v>1</v>
      </c>
      <c r="G122">
        <v>15514512</v>
      </c>
      <c r="H122">
        <v>3</v>
      </c>
      <c r="I122" t="s">
        <v>614</v>
      </c>
      <c r="J122" t="s">
        <v>615</v>
      </c>
      <c r="K122" t="s">
        <v>616</v>
      </c>
      <c r="L122">
        <v>1346</v>
      </c>
      <c r="N122">
        <v>1009</v>
      </c>
      <c r="O122" t="s">
        <v>609</v>
      </c>
      <c r="P122" t="s">
        <v>609</v>
      </c>
      <c r="Q122">
        <v>1</v>
      </c>
      <c r="X122">
        <v>0.5</v>
      </c>
      <c r="Y122">
        <v>31.49</v>
      </c>
      <c r="Z122">
        <v>0</v>
      </c>
      <c r="AA122">
        <v>0</v>
      </c>
      <c r="AB122">
        <v>0</v>
      </c>
      <c r="AC122">
        <v>0</v>
      </c>
      <c r="AD122">
        <v>1</v>
      </c>
      <c r="AE122">
        <v>0</v>
      </c>
      <c r="AF122" t="s">
        <v>45</v>
      </c>
      <c r="AG122">
        <v>1</v>
      </c>
      <c r="AH122">
        <v>3</v>
      </c>
      <c r="AI122">
        <v>-1</v>
      </c>
      <c r="AJ122" t="s">
        <v>3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</row>
    <row r="123" spans="1:44" x14ac:dyDescent="0.2">
      <c r="A123">
        <f>ROW(Source!A216)</f>
        <v>216</v>
      </c>
      <c r="B123">
        <v>1474039741</v>
      </c>
      <c r="C123">
        <v>1470921497</v>
      </c>
      <c r="D123">
        <v>1441834642</v>
      </c>
      <c r="E123">
        <v>1</v>
      </c>
      <c r="F123">
        <v>1</v>
      </c>
      <c r="G123">
        <v>15514512</v>
      </c>
      <c r="H123">
        <v>3</v>
      </c>
      <c r="I123" t="s">
        <v>717</v>
      </c>
      <c r="J123" t="s">
        <v>718</v>
      </c>
      <c r="K123" t="s">
        <v>719</v>
      </c>
      <c r="L123">
        <v>1296</v>
      </c>
      <c r="N123">
        <v>1002</v>
      </c>
      <c r="O123" t="s">
        <v>620</v>
      </c>
      <c r="P123" t="s">
        <v>620</v>
      </c>
      <c r="Q123">
        <v>1</v>
      </c>
      <c r="X123">
        <v>0.01</v>
      </c>
      <c r="Y123">
        <v>109.78</v>
      </c>
      <c r="Z123">
        <v>0</v>
      </c>
      <c r="AA123">
        <v>0</v>
      </c>
      <c r="AB123">
        <v>0</v>
      </c>
      <c r="AC123">
        <v>0</v>
      </c>
      <c r="AD123">
        <v>1</v>
      </c>
      <c r="AE123">
        <v>0</v>
      </c>
      <c r="AF123" t="s">
        <v>45</v>
      </c>
      <c r="AG123">
        <v>0.02</v>
      </c>
      <c r="AH123">
        <v>3</v>
      </c>
      <c r="AI123">
        <v>-1</v>
      </c>
      <c r="AJ123" t="s">
        <v>3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</row>
    <row r="124" spans="1:44" x14ac:dyDescent="0.2">
      <c r="A124">
        <f>ROW(Source!A217)</f>
        <v>217</v>
      </c>
      <c r="B124">
        <v>1474039743</v>
      </c>
      <c r="C124">
        <v>1470921510</v>
      </c>
      <c r="D124">
        <v>1441819193</v>
      </c>
      <c r="E124">
        <v>15514512</v>
      </c>
      <c r="F124">
        <v>1</v>
      </c>
      <c r="G124">
        <v>15514512</v>
      </c>
      <c r="H124">
        <v>1</v>
      </c>
      <c r="I124" t="s">
        <v>600</v>
      </c>
      <c r="J124" t="s">
        <v>3</v>
      </c>
      <c r="K124" t="s">
        <v>601</v>
      </c>
      <c r="L124">
        <v>1191</v>
      </c>
      <c r="N124">
        <v>1013</v>
      </c>
      <c r="O124" t="s">
        <v>602</v>
      </c>
      <c r="P124" t="s">
        <v>602</v>
      </c>
      <c r="Q124">
        <v>1</v>
      </c>
      <c r="X124">
        <v>12.5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1</v>
      </c>
      <c r="AE124">
        <v>1</v>
      </c>
      <c r="AF124" t="s">
        <v>45</v>
      </c>
      <c r="AG124">
        <v>25</v>
      </c>
      <c r="AH124">
        <v>3</v>
      </c>
      <c r="AI124">
        <v>-1</v>
      </c>
      <c r="AJ124" t="s">
        <v>3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</row>
    <row r="125" spans="1:44" x14ac:dyDescent="0.2">
      <c r="A125">
        <f>ROW(Source!A217)</f>
        <v>217</v>
      </c>
      <c r="B125">
        <v>1474039744</v>
      </c>
      <c r="C125">
        <v>1470921510</v>
      </c>
      <c r="D125">
        <v>1441836235</v>
      </c>
      <c r="E125">
        <v>1</v>
      </c>
      <c r="F125">
        <v>1</v>
      </c>
      <c r="G125">
        <v>15514512</v>
      </c>
      <c r="H125">
        <v>3</v>
      </c>
      <c r="I125" t="s">
        <v>614</v>
      </c>
      <c r="J125" t="s">
        <v>615</v>
      </c>
      <c r="K125" t="s">
        <v>616</v>
      </c>
      <c r="L125">
        <v>1346</v>
      </c>
      <c r="N125">
        <v>1009</v>
      </c>
      <c r="O125" t="s">
        <v>609</v>
      </c>
      <c r="P125" t="s">
        <v>609</v>
      </c>
      <c r="Q125">
        <v>1</v>
      </c>
      <c r="X125">
        <v>0.2</v>
      </c>
      <c r="Y125">
        <v>31.49</v>
      </c>
      <c r="Z125">
        <v>0</v>
      </c>
      <c r="AA125">
        <v>0</v>
      </c>
      <c r="AB125">
        <v>0</v>
      </c>
      <c r="AC125">
        <v>0</v>
      </c>
      <c r="AD125">
        <v>1</v>
      </c>
      <c r="AE125">
        <v>0</v>
      </c>
      <c r="AF125" t="s">
        <v>45</v>
      </c>
      <c r="AG125">
        <v>0.4</v>
      </c>
      <c r="AH125">
        <v>3</v>
      </c>
      <c r="AI125">
        <v>-1</v>
      </c>
      <c r="AJ125" t="s">
        <v>3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</row>
    <row r="126" spans="1:44" x14ac:dyDescent="0.2">
      <c r="A126">
        <f>ROW(Source!A217)</f>
        <v>217</v>
      </c>
      <c r="B126">
        <v>1474039745</v>
      </c>
      <c r="C126">
        <v>1470921510</v>
      </c>
      <c r="D126">
        <v>1441834628</v>
      </c>
      <c r="E126">
        <v>1</v>
      </c>
      <c r="F126">
        <v>1</v>
      </c>
      <c r="G126">
        <v>15514512</v>
      </c>
      <c r="H126">
        <v>3</v>
      </c>
      <c r="I126" t="s">
        <v>720</v>
      </c>
      <c r="J126" t="s">
        <v>721</v>
      </c>
      <c r="K126" t="s">
        <v>722</v>
      </c>
      <c r="L126">
        <v>1348</v>
      </c>
      <c r="N126">
        <v>1009</v>
      </c>
      <c r="O126" t="s">
        <v>627</v>
      </c>
      <c r="P126" t="s">
        <v>627</v>
      </c>
      <c r="Q126">
        <v>1000</v>
      </c>
      <c r="X126">
        <v>1.4999999999999999E-4</v>
      </c>
      <c r="Y126">
        <v>73951.73</v>
      </c>
      <c r="Z126">
        <v>0</v>
      </c>
      <c r="AA126">
        <v>0</v>
      </c>
      <c r="AB126">
        <v>0</v>
      </c>
      <c r="AC126">
        <v>0</v>
      </c>
      <c r="AD126">
        <v>1</v>
      </c>
      <c r="AE126">
        <v>0</v>
      </c>
      <c r="AF126" t="s">
        <v>45</v>
      </c>
      <c r="AG126">
        <v>2.9999999999999997E-4</v>
      </c>
      <c r="AH126">
        <v>3</v>
      </c>
      <c r="AI126">
        <v>-1</v>
      </c>
      <c r="AJ126" t="s">
        <v>3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</row>
    <row r="127" spans="1:44" x14ac:dyDescent="0.2">
      <c r="A127">
        <f>ROW(Source!A218)</f>
        <v>218</v>
      </c>
      <c r="B127">
        <v>1474039746</v>
      </c>
      <c r="C127">
        <v>1470921520</v>
      </c>
      <c r="D127">
        <v>1441819193</v>
      </c>
      <c r="E127">
        <v>15514512</v>
      </c>
      <c r="F127">
        <v>1</v>
      </c>
      <c r="G127">
        <v>15514512</v>
      </c>
      <c r="H127">
        <v>1</v>
      </c>
      <c r="I127" t="s">
        <v>600</v>
      </c>
      <c r="J127" t="s">
        <v>3</v>
      </c>
      <c r="K127" t="s">
        <v>601</v>
      </c>
      <c r="L127">
        <v>1191</v>
      </c>
      <c r="N127">
        <v>1013</v>
      </c>
      <c r="O127" t="s">
        <v>602</v>
      </c>
      <c r="P127" t="s">
        <v>602</v>
      </c>
      <c r="Q127">
        <v>1</v>
      </c>
      <c r="X127">
        <v>0.7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1</v>
      </c>
      <c r="AE127">
        <v>1</v>
      </c>
      <c r="AF127" t="s">
        <v>3</v>
      </c>
      <c r="AG127">
        <v>0.7</v>
      </c>
      <c r="AH127">
        <v>3</v>
      </c>
      <c r="AI127">
        <v>-1</v>
      </c>
      <c r="AJ127" t="s">
        <v>3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</row>
    <row r="128" spans="1:44" x14ac:dyDescent="0.2">
      <c r="A128">
        <f>ROW(Source!A219)</f>
        <v>219</v>
      </c>
      <c r="B128">
        <v>1474039747</v>
      </c>
      <c r="C128">
        <v>1470921524</v>
      </c>
      <c r="D128">
        <v>1441819193</v>
      </c>
      <c r="E128">
        <v>15514512</v>
      </c>
      <c r="F128">
        <v>1</v>
      </c>
      <c r="G128">
        <v>15514512</v>
      </c>
      <c r="H128">
        <v>1</v>
      </c>
      <c r="I128" t="s">
        <v>600</v>
      </c>
      <c r="J128" t="s">
        <v>3</v>
      </c>
      <c r="K128" t="s">
        <v>601</v>
      </c>
      <c r="L128">
        <v>1191</v>
      </c>
      <c r="N128">
        <v>1013</v>
      </c>
      <c r="O128" t="s">
        <v>602</v>
      </c>
      <c r="P128" t="s">
        <v>602</v>
      </c>
      <c r="Q128">
        <v>1</v>
      </c>
      <c r="X128">
        <v>1.06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1</v>
      </c>
      <c r="AE128">
        <v>1</v>
      </c>
      <c r="AF128" t="s">
        <v>45</v>
      </c>
      <c r="AG128">
        <v>2.12</v>
      </c>
      <c r="AH128">
        <v>3</v>
      </c>
      <c r="AI128">
        <v>-1</v>
      </c>
      <c r="AJ128" t="s">
        <v>3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</row>
    <row r="129" spans="1:44" x14ac:dyDescent="0.2">
      <c r="A129">
        <f>ROW(Source!A256)</f>
        <v>256</v>
      </c>
      <c r="B129">
        <v>1474039748</v>
      </c>
      <c r="C129">
        <v>1470921556</v>
      </c>
      <c r="D129">
        <v>1441819193</v>
      </c>
      <c r="E129">
        <v>15514512</v>
      </c>
      <c r="F129">
        <v>1</v>
      </c>
      <c r="G129">
        <v>15514512</v>
      </c>
      <c r="H129">
        <v>1</v>
      </c>
      <c r="I129" t="s">
        <v>600</v>
      </c>
      <c r="J129" t="s">
        <v>3</v>
      </c>
      <c r="K129" t="s">
        <v>601</v>
      </c>
      <c r="L129">
        <v>1191</v>
      </c>
      <c r="N129">
        <v>1013</v>
      </c>
      <c r="O129" t="s">
        <v>602</v>
      </c>
      <c r="P129" t="s">
        <v>602</v>
      </c>
      <c r="Q129">
        <v>1</v>
      </c>
      <c r="X129">
        <v>0.3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1</v>
      </c>
      <c r="AE129">
        <v>1</v>
      </c>
      <c r="AF129" t="s">
        <v>20</v>
      </c>
      <c r="AG129">
        <v>1.2</v>
      </c>
      <c r="AH129">
        <v>3</v>
      </c>
      <c r="AI129">
        <v>-1</v>
      </c>
      <c r="AJ129" t="s">
        <v>3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</row>
    <row r="130" spans="1:44" x14ac:dyDescent="0.2">
      <c r="A130">
        <f>ROW(Source!A256)</f>
        <v>256</v>
      </c>
      <c r="B130">
        <v>1474039749</v>
      </c>
      <c r="C130">
        <v>1470921556</v>
      </c>
      <c r="D130">
        <v>1441836235</v>
      </c>
      <c r="E130">
        <v>1</v>
      </c>
      <c r="F130">
        <v>1</v>
      </c>
      <c r="G130">
        <v>15514512</v>
      </c>
      <c r="H130">
        <v>3</v>
      </c>
      <c r="I130" t="s">
        <v>614</v>
      </c>
      <c r="J130" t="s">
        <v>615</v>
      </c>
      <c r="K130" t="s">
        <v>616</v>
      </c>
      <c r="L130">
        <v>1346</v>
      </c>
      <c r="N130">
        <v>1009</v>
      </c>
      <c r="O130" t="s">
        <v>609</v>
      </c>
      <c r="P130" t="s">
        <v>609</v>
      </c>
      <c r="Q130">
        <v>1</v>
      </c>
      <c r="X130">
        <v>5.0000000000000001E-4</v>
      </c>
      <c r="Y130">
        <v>31.49</v>
      </c>
      <c r="Z130">
        <v>0</v>
      </c>
      <c r="AA130">
        <v>0</v>
      </c>
      <c r="AB130">
        <v>0</v>
      </c>
      <c r="AC130">
        <v>0</v>
      </c>
      <c r="AD130">
        <v>1</v>
      </c>
      <c r="AE130">
        <v>0</v>
      </c>
      <c r="AF130" t="s">
        <v>20</v>
      </c>
      <c r="AG130">
        <v>2E-3</v>
      </c>
      <c r="AH130">
        <v>3</v>
      </c>
      <c r="AI130">
        <v>-1</v>
      </c>
      <c r="AJ130" t="s">
        <v>3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</row>
    <row r="131" spans="1:44" x14ac:dyDescent="0.2">
      <c r="A131">
        <f>ROW(Source!A257)</f>
        <v>257</v>
      </c>
      <c r="B131">
        <v>1474039750</v>
      </c>
      <c r="C131">
        <v>1470921563</v>
      </c>
      <c r="D131">
        <v>1441819193</v>
      </c>
      <c r="E131">
        <v>15514512</v>
      </c>
      <c r="F131">
        <v>1</v>
      </c>
      <c r="G131">
        <v>15514512</v>
      </c>
      <c r="H131">
        <v>1</v>
      </c>
      <c r="I131" t="s">
        <v>600</v>
      </c>
      <c r="J131" t="s">
        <v>3</v>
      </c>
      <c r="K131" t="s">
        <v>601</v>
      </c>
      <c r="L131">
        <v>1191</v>
      </c>
      <c r="N131">
        <v>1013</v>
      </c>
      <c r="O131" t="s">
        <v>602</v>
      </c>
      <c r="P131" t="s">
        <v>602</v>
      </c>
      <c r="Q131">
        <v>1</v>
      </c>
      <c r="X131">
        <v>0.3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1</v>
      </c>
      <c r="AE131">
        <v>1</v>
      </c>
      <c r="AF131" t="s">
        <v>20</v>
      </c>
      <c r="AG131">
        <v>1.2</v>
      </c>
      <c r="AH131">
        <v>3</v>
      </c>
      <c r="AI131">
        <v>-1</v>
      </c>
      <c r="AJ131" t="s">
        <v>3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</row>
    <row r="132" spans="1:44" x14ac:dyDescent="0.2">
      <c r="A132">
        <f>ROW(Source!A257)</f>
        <v>257</v>
      </c>
      <c r="B132">
        <v>1474039751</v>
      </c>
      <c r="C132">
        <v>1470921563</v>
      </c>
      <c r="D132">
        <v>1441836235</v>
      </c>
      <c r="E132">
        <v>1</v>
      </c>
      <c r="F132">
        <v>1</v>
      </c>
      <c r="G132">
        <v>15514512</v>
      </c>
      <c r="H132">
        <v>3</v>
      </c>
      <c r="I132" t="s">
        <v>614</v>
      </c>
      <c r="J132" t="s">
        <v>615</v>
      </c>
      <c r="K132" t="s">
        <v>616</v>
      </c>
      <c r="L132">
        <v>1346</v>
      </c>
      <c r="N132">
        <v>1009</v>
      </c>
      <c r="O132" t="s">
        <v>609</v>
      </c>
      <c r="P132" t="s">
        <v>609</v>
      </c>
      <c r="Q132">
        <v>1</v>
      </c>
      <c r="X132">
        <v>0.05</v>
      </c>
      <c r="Y132">
        <v>31.49</v>
      </c>
      <c r="Z132">
        <v>0</v>
      </c>
      <c r="AA132">
        <v>0</v>
      </c>
      <c r="AB132">
        <v>0</v>
      </c>
      <c r="AC132">
        <v>0</v>
      </c>
      <c r="AD132">
        <v>1</v>
      </c>
      <c r="AE132">
        <v>0</v>
      </c>
      <c r="AF132" t="s">
        <v>20</v>
      </c>
      <c r="AG132">
        <v>0.2</v>
      </c>
      <c r="AH132">
        <v>3</v>
      </c>
      <c r="AI132">
        <v>-1</v>
      </c>
      <c r="AJ132" t="s">
        <v>3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</row>
    <row r="133" spans="1:44" x14ac:dyDescent="0.2">
      <c r="A133">
        <f>ROW(Source!A257)</f>
        <v>257</v>
      </c>
      <c r="B133">
        <v>1474039752</v>
      </c>
      <c r="C133">
        <v>1470921563</v>
      </c>
      <c r="D133">
        <v>1441834628</v>
      </c>
      <c r="E133">
        <v>1</v>
      </c>
      <c r="F133">
        <v>1</v>
      </c>
      <c r="G133">
        <v>15514512</v>
      </c>
      <c r="H133">
        <v>3</v>
      </c>
      <c r="I133" t="s">
        <v>720</v>
      </c>
      <c r="J133" t="s">
        <v>721</v>
      </c>
      <c r="K133" t="s">
        <v>722</v>
      </c>
      <c r="L133">
        <v>1348</v>
      </c>
      <c r="N133">
        <v>1009</v>
      </c>
      <c r="O133" t="s">
        <v>627</v>
      </c>
      <c r="P133" t="s">
        <v>627</v>
      </c>
      <c r="Q133">
        <v>1000</v>
      </c>
      <c r="X133">
        <v>4.0000000000000003E-5</v>
      </c>
      <c r="Y133">
        <v>73951.73</v>
      </c>
      <c r="Z133">
        <v>0</v>
      </c>
      <c r="AA133">
        <v>0</v>
      </c>
      <c r="AB133">
        <v>0</v>
      </c>
      <c r="AC133">
        <v>0</v>
      </c>
      <c r="AD133">
        <v>1</v>
      </c>
      <c r="AE133">
        <v>0</v>
      </c>
      <c r="AF133" t="s">
        <v>20</v>
      </c>
      <c r="AG133">
        <v>1.6000000000000001E-4</v>
      </c>
      <c r="AH133">
        <v>3</v>
      </c>
      <c r="AI133">
        <v>-1</v>
      </c>
      <c r="AJ133" t="s">
        <v>3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</row>
    <row r="134" spans="1:44" x14ac:dyDescent="0.2">
      <c r="A134">
        <f>ROW(Source!A258)</f>
        <v>258</v>
      </c>
      <c r="B134">
        <v>1474039754</v>
      </c>
      <c r="C134">
        <v>1470921573</v>
      </c>
      <c r="D134">
        <v>1441819193</v>
      </c>
      <c r="E134">
        <v>15514512</v>
      </c>
      <c r="F134">
        <v>1</v>
      </c>
      <c r="G134">
        <v>15514512</v>
      </c>
      <c r="H134">
        <v>1</v>
      </c>
      <c r="I134" t="s">
        <v>600</v>
      </c>
      <c r="J134" t="s">
        <v>3</v>
      </c>
      <c r="K134" t="s">
        <v>601</v>
      </c>
      <c r="L134">
        <v>1191</v>
      </c>
      <c r="N134">
        <v>1013</v>
      </c>
      <c r="O134" t="s">
        <v>602</v>
      </c>
      <c r="P134" t="s">
        <v>602</v>
      </c>
      <c r="Q134">
        <v>1</v>
      </c>
      <c r="X134">
        <v>0.75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1</v>
      </c>
      <c r="AE134">
        <v>1</v>
      </c>
      <c r="AF134" t="s">
        <v>20</v>
      </c>
      <c r="AG134">
        <v>3</v>
      </c>
      <c r="AH134">
        <v>3</v>
      </c>
      <c r="AI134">
        <v>-1</v>
      </c>
      <c r="AJ134" t="s">
        <v>3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</row>
    <row r="135" spans="1:44" x14ac:dyDescent="0.2">
      <c r="A135">
        <f>ROW(Source!A258)</f>
        <v>258</v>
      </c>
      <c r="B135">
        <v>1474039755</v>
      </c>
      <c r="C135">
        <v>1470921573</v>
      </c>
      <c r="D135">
        <v>1441836235</v>
      </c>
      <c r="E135">
        <v>1</v>
      </c>
      <c r="F135">
        <v>1</v>
      </c>
      <c r="G135">
        <v>15514512</v>
      </c>
      <c r="H135">
        <v>3</v>
      </c>
      <c r="I135" t="s">
        <v>614</v>
      </c>
      <c r="J135" t="s">
        <v>615</v>
      </c>
      <c r="K135" t="s">
        <v>616</v>
      </c>
      <c r="L135">
        <v>1346</v>
      </c>
      <c r="N135">
        <v>1009</v>
      </c>
      <c r="O135" t="s">
        <v>609</v>
      </c>
      <c r="P135" t="s">
        <v>609</v>
      </c>
      <c r="Q135">
        <v>1</v>
      </c>
      <c r="X135">
        <v>0.03</v>
      </c>
      <c r="Y135">
        <v>31.49</v>
      </c>
      <c r="Z135">
        <v>0</v>
      </c>
      <c r="AA135">
        <v>0</v>
      </c>
      <c r="AB135">
        <v>0</v>
      </c>
      <c r="AC135">
        <v>0</v>
      </c>
      <c r="AD135">
        <v>1</v>
      </c>
      <c r="AE135">
        <v>0</v>
      </c>
      <c r="AF135" t="s">
        <v>20</v>
      </c>
      <c r="AG135">
        <v>0.12</v>
      </c>
      <c r="AH135">
        <v>3</v>
      </c>
      <c r="AI135">
        <v>-1</v>
      </c>
      <c r="AJ135" t="s">
        <v>3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</row>
    <row r="136" spans="1:44" x14ac:dyDescent="0.2">
      <c r="A136">
        <f>ROW(Source!A259)</f>
        <v>259</v>
      </c>
      <c r="B136">
        <v>1474039757</v>
      </c>
      <c r="C136">
        <v>1470921580</v>
      </c>
      <c r="D136">
        <v>1441819193</v>
      </c>
      <c r="E136">
        <v>15514512</v>
      </c>
      <c r="F136">
        <v>1</v>
      </c>
      <c r="G136">
        <v>15514512</v>
      </c>
      <c r="H136">
        <v>1</v>
      </c>
      <c r="I136" t="s">
        <v>600</v>
      </c>
      <c r="J136" t="s">
        <v>3</v>
      </c>
      <c r="K136" t="s">
        <v>601</v>
      </c>
      <c r="L136">
        <v>1191</v>
      </c>
      <c r="N136">
        <v>1013</v>
      </c>
      <c r="O136" t="s">
        <v>602</v>
      </c>
      <c r="P136" t="s">
        <v>602</v>
      </c>
      <c r="Q136">
        <v>1</v>
      </c>
      <c r="X136">
        <v>0.38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1</v>
      </c>
      <c r="AE136">
        <v>1</v>
      </c>
      <c r="AF136" t="s">
        <v>3</v>
      </c>
      <c r="AG136">
        <v>0.38</v>
      </c>
      <c r="AH136">
        <v>3</v>
      </c>
      <c r="AI136">
        <v>-1</v>
      </c>
      <c r="AJ136" t="s">
        <v>3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</row>
    <row r="137" spans="1:44" x14ac:dyDescent="0.2">
      <c r="A137">
        <f>ROW(Source!A260)</f>
        <v>260</v>
      </c>
      <c r="B137">
        <v>1474039758</v>
      </c>
      <c r="C137">
        <v>1470921584</v>
      </c>
      <c r="D137">
        <v>1441819193</v>
      </c>
      <c r="E137">
        <v>15514512</v>
      </c>
      <c r="F137">
        <v>1</v>
      </c>
      <c r="G137">
        <v>15514512</v>
      </c>
      <c r="H137">
        <v>1</v>
      </c>
      <c r="I137" t="s">
        <v>600</v>
      </c>
      <c r="J137" t="s">
        <v>3</v>
      </c>
      <c r="K137" t="s">
        <v>601</v>
      </c>
      <c r="L137">
        <v>1191</v>
      </c>
      <c r="N137">
        <v>1013</v>
      </c>
      <c r="O137" t="s">
        <v>602</v>
      </c>
      <c r="P137" t="s">
        <v>602</v>
      </c>
      <c r="Q137">
        <v>1</v>
      </c>
      <c r="X137">
        <v>0.05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1</v>
      </c>
      <c r="AE137">
        <v>1</v>
      </c>
      <c r="AF137" t="s">
        <v>167</v>
      </c>
      <c r="AG137">
        <v>0.15000000000000002</v>
      </c>
      <c r="AH137">
        <v>3</v>
      </c>
      <c r="AI137">
        <v>-1</v>
      </c>
      <c r="AJ137" t="s">
        <v>3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</row>
    <row r="138" spans="1:44" x14ac:dyDescent="0.2">
      <c r="A138">
        <f>ROW(Source!A260)</f>
        <v>260</v>
      </c>
      <c r="B138">
        <v>1474039761</v>
      </c>
      <c r="C138">
        <v>1470921584</v>
      </c>
      <c r="D138">
        <v>1441836237</v>
      </c>
      <c r="E138">
        <v>1</v>
      </c>
      <c r="F138">
        <v>1</v>
      </c>
      <c r="G138">
        <v>15514512</v>
      </c>
      <c r="H138">
        <v>3</v>
      </c>
      <c r="I138" t="s">
        <v>723</v>
      </c>
      <c r="J138" t="s">
        <v>724</v>
      </c>
      <c r="K138" t="s">
        <v>725</v>
      </c>
      <c r="L138">
        <v>1346</v>
      </c>
      <c r="N138">
        <v>1009</v>
      </c>
      <c r="O138" t="s">
        <v>609</v>
      </c>
      <c r="P138" t="s">
        <v>609</v>
      </c>
      <c r="Q138">
        <v>1</v>
      </c>
      <c r="X138">
        <v>3.0000000000000001E-3</v>
      </c>
      <c r="Y138">
        <v>375.16</v>
      </c>
      <c r="Z138">
        <v>0</v>
      </c>
      <c r="AA138">
        <v>0</v>
      </c>
      <c r="AB138">
        <v>0</v>
      </c>
      <c r="AC138">
        <v>0</v>
      </c>
      <c r="AD138">
        <v>1</v>
      </c>
      <c r="AE138">
        <v>0</v>
      </c>
      <c r="AF138" t="s">
        <v>167</v>
      </c>
      <c r="AG138">
        <v>9.0000000000000011E-3</v>
      </c>
      <c r="AH138">
        <v>3</v>
      </c>
      <c r="AI138">
        <v>-1</v>
      </c>
      <c r="AJ138" t="s">
        <v>3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</row>
    <row r="139" spans="1:44" x14ac:dyDescent="0.2">
      <c r="A139">
        <f>ROW(Source!A260)</f>
        <v>260</v>
      </c>
      <c r="B139">
        <v>1474039759</v>
      </c>
      <c r="C139">
        <v>1470921584</v>
      </c>
      <c r="D139">
        <v>1441822228</v>
      </c>
      <c r="E139">
        <v>15514512</v>
      </c>
      <c r="F139">
        <v>1</v>
      </c>
      <c r="G139">
        <v>15514512</v>
      </c>
      <c r="H139">
        <v>3</v>
      </c>
      <c r="I139" t="s">
        <v>720</v>
      </c>
      <c r="J139" t="s">
        <v>3</v>
      </c>
      <c r="K139" t="s">
        <v>722</v>
      </c>
      <c r="L139">
        <v>1346</v>
      </c>
      <c r="N139">
        <v>1009</v>
      </c>
      <c r="O139" t="s">
        <v>609</v>
      </c>
      <c r="P139" t="s">
        <v>609</v>
      </c>
      <c r="Q139">
        <v>1</v>
      </c>
      <c r="X139">
        <v>2E-3</v>
      </c>
      <c r="Y139">
        <v>73.951729999999998</v>
      </c>
      <c r="Z139">
        <v>0</v>
      </c>
      <c r="AA139">
        <v>0</v>
      </c>
      <c r="AB139">
        <v>0</v>
      </c>
      <c r="AC139">
        <v>0</v>
      </c>
      <c r="AD139">
        <v>1</v>
      </c>
      <c r="AE139">
        <v>0</v>
      </c>
      <c r="AF139" t="s">
        <v>167</v>
      </c>
      <c r="AG139">
        <v>6.0000000000000001E-3</v>
      </c>
      <c r="AH139">
        <v>3</v>
      </c>
      <c r="AI139">
        <v>-1</v>
      </c>
      <c r="AJ139" t="s">
        <v>3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</row>
    <row r="140" spans="1:44" x14ac:dyDescent="0.2">
      <c r="A140">
        <f>ROW(Source!A260)</f>
        <v>260</v>
      </c>
      <c r="B140">
        <v>1474039760</v>
      </c>
      <c r="C140">
        <v>1470921584</v>
      </c>
      <c r="D140">
        <v>1441822196</v>
      </c>
      <c r="E140">
        <v>15514512</v>
      </c>
      <c r="F140">
        <v>1</v>
      </c>
      <c r="G140">
        <v>15514512</v>
      </c>
      <c r="H140">
        <v>3</v>
      </c>
      <c r="I140" t="s">
        <v>702</v>
      </c>
      <c r="J140" t="s">
        <v>3</v>
      </c>
      <c r="K140" t="s">
        <v>704</v>
      </c>
      <c r="L140">
        <v>1346</v>
      </c>
      <c r="N140">
        <v>1009</v>
      </c>
      <c r="O140" t="s">
        <v>609</v>
      </c>
      <c r="P140" t="s">
        <v>609</v>
      </c>
      <c r="Q140">
        <v>1</v>
      </c>
      <c r="X140">
        <v>2E-3</v>
      </c>
      <c r="Y140">
        <v>88.053759999999997</v>
      </c>
      <c r="Z140">
        <v>0</v>
      </c>
      <c r="AA140">
        <v>0</v>
      </c>
      <c r="AB140">
        <v>0</v>
      </c>
      <c r="AC140">
        <v>0</v>
      </c>
      <c r="AD140">
        <v>1</v>
      </c>
      <c r="AE140">
        <v>0</v>
      </c>
      <c r="AF140" t="s">
        <v>167</v>
      </c>
      <c r="AG140">
        <v>6.0000000000000001E-3</v>
      </c>
      <c r="AH140">
        <v>3</v>
      </c>
      <c r="AI140">
        <v>-1</v>
      </c>
      <c r="AJ140" t="s">
        <v>3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</row>
    <row r="141" spans="1:44" x14ac:dyDescent="0.2">
      <c r="A141">
        <f>ROW(Source!A261)</f>
        <v>261</v>
      </c>
      <c r="B141">
        <v>1474039762</v>
      </c>
      <c r="C141">
        <v>1470921597</v>
      </c>
      <c r="D141">
        <v>1441819193</v>
      </c>
      <c r="E141">
        <v>15514512</v>
      </c>
      <c r="F141">
        <v>1</v>
      </c>
      <c r="G141">
        <v>15514512</v>
      </c>
      <c r="H141">
        <v>1</v>
      </c>
      <c r="I141" t="s">
        <v>600</v>
      </c>
      <c r="J141" t="s">
        <v>3</v>
      </c>
      <c r="K141" t="s">
        <v>601</v>
      </c>
      <c r="L141">
        <v>1191</v>
      </c>
      <c r="N141">
        <v>1013</v>
      </c>
      <c r="O141" t="s">
        <v>602</v>
      </c>
      <c r="P141" t="s">
        <v>602</v>
      </c>
      <c r="Q141">
        <v>1</v>
      </c>
      <c r="X141">
        <v>1.5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1</v>
      </c>
      <c r="AE141">
        <v>1</v>
      </c>
      <c r="AF141" t="s">
        <v>3</v>
      </c>
      <c r="AG141">
        <v>1.5</v>
      </c>
      <c r="AH141">
        <v>3</v>
      </c>
      <c r="AI141">
        <v>-1</v>
      </c>
      <c r="AJ141" t="s">
        <v>3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</row>
    <row r="142" spans="1:44" x14ac:dyDescent="0.2">
      <c r="A142">
        <f>ROW(Source!A261)</f>
        <v>261</v>
      </c>
      <c r="B142">
        <v>1474039765</v>
      </c>
      <c r="C142">
        <v>1470921597</v>
      </c>
      <c r="D142">
        <v>1441836237</v>
      </c>
      <c r="E142">
        <v>1</v>
      </c>
      <c r="F142">
        <v>1</v>
      </c>
      <c r="G142">
        <v>15514512</v>
      </c>
      <c r="H142">
        <v>3</v>
      </c>
      <c r="I142" t="s">
        <v>723</v>
      </c>
      <c r="J142" t="s">
        <v>724</v>
      </c>
      <c r="K142" t="s">
        <v>725</v>
      </c>
      <c r="L142">
        <v>1346</v>
      </c>
      <c r="N142">
        <v>1009</v>
      </c>
      <c r="O142" t="s">
        <v>609</v>
      </c>
      <c r="P142" t="s">
        <v>609</v>
      </c>
      <c r="Q142">
        <v>1</v>
      </c>
      <c r="X142">
        <v>0.03</v>
      </c>
      <c r="Y142">
        <v>375.16</v>
      </c>
      <c r="Z142">
        <v>0</v>
      </c>
      <c r="AA142">
        <v>0</v>
      </c>
      <c r="AB142">
        <v>0</v>
      </c>
      <c r="AC142">
        <v>0</v>
      </c>
      <c r="AD142">
        <v>1</v>
      </c>
      <c r="AE142">
        <v>0</v>
      </c>
      <c r="AF142" t="s">
        <v>3</v>
      </c>
      <c r="AG142">
        <v>0.03</v>
      </c>
      <c r="AH142">
        <v>3</v>
      </c>
      <c r="AI142">
        <v>-1</v>
      </c>
      <c r="AJ142" t="s">
        <v>3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</row>
    <row r="143" spans="1:44" x14ac:dyDescent="0.2">
      <c r="A143">
        <f>ROW(Source!A261)</f>
        <v>261</v>
      </c>
      <c r="B143">
        <v>1474039766</v>
      </c>
      <c r="C143">
        <v>1470921597</v>
      </c>
      <c r="D143">
        <v>1441836235</v>
      </c>
      <c r="E143">
        <v>1</v>
      </c>
      <c r="F143">
        <v>1</v>
      </c>
      <c r="G143">
        <v>15514512</v>
      </c>
      <c r="H143">
        <v>3</v>
      </c>
      <c r="I143" t="s">
        <v>614</v>
      </c>
      <c r="J143" t="s">
        <v>615</v>
      </c>
      <c r="K143" t="s">
        <v>616</v>
      </c>
      <c r="L143">
        <v>1346</v>
      </c>
      <c r="N143">
        <v>1009</v>
      </c>
      <c r="O143" t="s">
        <v>609</v>
      </c>
      <c r="P143" t="s">
        <v>609</v>
      </c>
      <c r="Q143">
        <v>1</v>
      </c>
      <c r="X143">
        <v>8.9999999999999993E-3</v>
      </c>
      <c r="Y143">
        <v>31.49</v>
      </c>
      <c r="Z143">
        <v>0</v>
      </c>
      <c r="AA143">
        <v>0</v>
      </c>
      <c r="AB143">
        <v>0</v>
      </c>
      <c r="AC143">
        <v>0</v>
      </c>
      <c r="AD143">
        <v>1</v>
      </c>
      <c r="AE143">
        <v>0</v>
      </c>
      <c r="AF143" t="s">
        <v>3</v>
      </c>
      <c r="AG143">
        <v>8.9999999999999993E-3</v>
      </c>
      <c r="AH143">
        <v>3</v>
      </c>
      <c r="AI143">
        <v>-1</v>
      </c>
      <c r="AJ143" t="s">
        <v>3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</row>
    <row r="144" spans="1:44" x14ac:dyDescent="0.2">
      <c r="A144">
        <f>ROW(Source!A261)</f>
        <v>261</v>
      </c>
      <c r="B144">
        <v>1474039763</v>
      </c>
      <c r="C144">
        <v>1470921597</v>
      </c>
      <c r="D144">
        <v>1441822228</v>
      </c>
      <c r="E144">
        <v>15514512</v>
      </c>
      <c r="F144">
        <v>1</v>
      </c>
      <c r="G144">
        <v>15514512</v>
      </c>
      <c r="H144">
        <v>3</v>
      </c>
      <c r="I144" t="s">
        <v>720</v>
      </c>
      <c r="J144" t="s">
        <v>3</v>
      </c>
      <c r="K144" t="s">
        <v>722</v>
      </c>
      <c r="L144">
        <v>1346</v>
      </c>
      <c r="N144">
        <v>1009</v>
      </c>
      <c r="O144" t="s">
        <v>609</v>
      </c>
      <c r="P144" t="s">
        <v>609</v>
      </c>
      <c r="Q144">
        <v>1</v>
      </c>
      <c r="X144">
        <v>2.3E-2</v>
      </c>
      <c r="Y144">
        <v>73.951729999999998</v>
      </c>
      <c r="Z144">
        <v>0</v>
      </c>
      <c r="AA144">
        <v>0</v>
      </c>
      <c r="AB144">
        <v>0</v>
      </c>
      <c r="AC144">
        <v>0</v>
      </c>
      <c r="AD144">
        <v>1</v>
      </c>
      <c r="AE144">
        <v>0</v>
      </c>
      <c r="AF144" t="s">
        <v>3</v>
      </c>
      <c r="AG144">
        <v>2.3E-2</v>
      </c>
      <c r="AH144">
        <v>3</v>
      </c>
      <c r="AI144">
        <v>-1</v>
      </c>
      <c r="AJ144" t="s">
        <v>3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</row>
    <row r="145" spans="1:44" x14ac:dyDescent="0.2">
      <c r="A145">
        <f>ROW(Source!A261)</f>
        <v>261</v>
      </c>
      <c r="B145">
        <v>1474039764</v>
      </c>
      <c r="C145">
        <v>1470921597</v>
      </c>
      <c r="D145">
        <v>1441822196</v>
      </c>
      <c r="E145">
        <v>15514512</v>
      </c>
      <c r="F145">
        <v>1</v>
      </c>
      <c r="G145">
        <v>15514512</v>
      </c>
      <c r="H145">
        <v>3</v>
      </c>
      <c r="I145" t="s">
        <v>702</v>
      </c>
      <c r="J145" t="s">
        <v>3</v>
      </c>
      <c r="K145" t="s">
        <v>704</v>
      </c>
      <c r="L145">
        <v>1346</v>
      </c>
      <c r="N145">
        <v>1009</v>
      </c>
      <c r="O145" t="s">
        <v>609</v>
      </c>
      <c r="P145" t="s">
        <v>609</v>
      </c>
      <c r="Q145">
        <v>1</v>
      </c>
      <c r="X145">
        <v>2.3E-2</v>
      </c>
      <c r="Y145">
        <v>88.053759999999997</v>
      </c>
      <c r="Z145">
        <v>0</v>
      </c>
      <c r="AA145">
        <v>0</v>
      </c>
      <c r="AB145">
        <v>0</v>
      </c>
      <c r="AC145">
        <v>0</v>
      </c>
      <c r="AD145">
        <v>1</v>
      </c>
      <c r="AE145">
        <v>0</v>
      </c>
      <c r="AF145" t="s">
        <v>3</v>
      </c>
      <c r="AG145">
        <v>2.3E-2</v>
      </c>
      <c r="AH145">
        <v>3</v>
      </c>
      <c r="AI145">
        <v>-1</v>
      </c>
      <c r="AJ145" t="s">
        <v>3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</row>
    <row r="146" spans="1:44" x14ac:dyDescent="0.2">
      <c r="A146">
        <f>ROW(Source!A261)</f>
        <v>261</v>
      </c>
      <c r="B146">
        <v>1474039767</v>
      </c>
      <c r="C146">
        <v>1470921597</v>
      </c>
      <c r="D146">
        <v>1441820992</v>
      </c>
      <c r="E146">
        <v>15514512</v>
      </c>
      <c r="F146">
        <v>1</v>
      </c>
      <c r="G146">
        <v>15514512</v>
      </c>
      <c r="H146">
        <v>3</v>
      </c>
      <c r="I146" t="s">
        <v>708</v>
      </c>
      <c r="J146" t="s">
        <v>3</v>
      </c>
      <c r="K146" t="s">
        <v>710</v>
      </c>
      <c r="L146">
        <v>1346</v>
      </c>
      <c r="N146">
        <v>1009</v>
      </c>
      <c r="O146" t="s">
        <v>609</v>
      </c>
      <c r="P146" t="s">
        <v>609</v>
      </c>
      <c r="Q146">
        <v>1</v>
      </c>
      <c r="X146">
        <v>8.9999999999999993E-3</v>
      </c>
      <c r="Y146">
        <v>78.065730000000002</v>
      </c>
      <c r="Z146">
        <v>0</v>
      </c>
      <c r="AA146">
        <v>0</v>
      </c>
      <c r="AB146">
        <v>0</v>
      </c>
      <c r="AC146">
        <v>0</v>
      </c>
      <c r="AD146">
        <v>1</v>
      </c>
      <c r="AE146">
        <v>0</v>
      </c>
      <c r="AF146" t="s">
        <v>3</v>
      </c>
      <c r="AG146">
        <v>8.9999999999999993E-3</v>
      </c>
      <c r="AH146">
        <v>3</v>
      </c>
      <c r="AI146">
        <v>-1</v>
      </c>
      <c r="AJ146" t="s">
        <v>3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</row>
    <row r="147" spans="1:44" x14ac:dyDescent="0.2">
      <c r="A147">
        <f>ROW(Source!A262)</f>
        <v>262</v>
      </c>
      <c r="B147">
        <v>1474039768</v>
      </c>
      <c r="C147">
        <v>1470921616</v>
      </c>
      <c r="D147">
        <v>1441819193</v>
      </c>
      <c r="E147">
        <v>15514512</v>
      </c>
      <c r="F147">
        <v>1</v>
      </c>
      <c r="G147">
        <v>15514512</v>
      </c>
      <c r="H147">
        <v>1</v>
      </c>
      <c r="I147" t="s">
        <v>600</v>
      </c>
      <c r="J147" t="s">
        <v>3</v>
      </c>
      <c r="K147" t="s">
        <v>601</v>
      </c>
      <c r="L147">
        <v>1191</v>
      </c>
      <c r="N147">
        <v>1013</v>
      </c>
      <c r="O147" t="s">
        <v>602</v>
      </c>
      <c r="P147" t="s">
        <v>602</v>
      </c>
      <c r="Q147">
        <v>1</v>
      </c>
      <c r="X147">
        <v>0.72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1</v>
      </c>
      <c r="AE147">
        <v>1</v>
      </c>
      <c r="AF147" t="s">
        <v>45</v>
      </c>
      <c r="AG147">
        <v>1.44</v>
      </c>
      <c r="AH147">
        <v>3</v>
      </c>
      <c r="AI147">
        <v>-1</v>
      </c>
      <c r="AJ147" t="s">
        <v>3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</row>
    <row r="148" spans="1:44" x14ac:dyDescent="0.2">
      <c r="A148">
        <f>ROW(Source!A262)</f>
        <v>262</v>
      </c>
      <c r="B148">
        <v>1474039769</v>
      </c>
      <c r="C148">
        <v>1470921616</v>
      </c>
      <c r="D148">
        <v>1441836187</v>
      </c>
      <c r="E148">
        <v>1</v>
      </c>
      <c r="F148">
        <v>1</v>
      </c>
      <c r="G148">
        <v>15514512</v>
      </c>
      <c r="H148">
        <v>3</v>
      </c>
      <c r="I148" t="s">
        <v>628</v>
      </c>
      <c r="J148" t="s">
        <v>629</v>
      </c>
      <c r="K148" t="s">
        <v>630</v>
      </c>
      <c r="L148">
        <v>1346</v>
      </c>
      <c r="N148">
        <v>1009</v>
      </c>
      <c r="O148" t="s">
        <v>609</v>
      </c>
      <c r="P148" t="s">
        <v>609</v>
      </c>
      <c r="Q148">
        <v>1</v>
      </c>
      <c r="X148">
        <v>5.0000000000000001E-4</v>
      </c>
      <c r="Y148">
        <v>424.66</v>
      </c>
      <c r="Z148">
        <v>0</v>
      </c>
      <c r="AA148">
        <v>0</v>
      </c>
      <c r="AB148">
        <v>0</v>
      </c>
      <c r="AC148">
        <v>0</v>
      </c>
      <c r="AD148">
        <v>1</v>
      </c>
      <c r="AE148">
        <v>0</v>
      </c>
      <c r="AF148" t="s">
        <v>45</v>
      </c>
      <c r="AG148">
        <v>1E-3</v>
      </c>
      <c r="AH148">
        <v>3</v>
      </c>
      <c r="AI148">
        <v>-1</v>
      </c>
      <c r="AJ148" t="s">
        <v>3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</row>
    <row r="149" spans="1:44" x14ac:dyDescent="0.2">
      <c r="A149">
        <f>ROW(Source!A262)</f>
        <v>262</v>
      </c>
      <c r="B149">
        <v>1474039770</v>
      </c>
      <c r="C149">
        <v>1470921616</v>
      </c>
      <c r="D149">
        <v>1441836230</v>
      </c>
      <c r="E149">
        <v>1</v>
      </c>
      <c r="F149">
        <v>1</v>
      </c>
      <c r="G149">
        <v>15514512</v>
      </c>
      <c r="H149">
        <v>3</v>
      </c>
      <c r="I149" t="s">
        <v>726</v>
      </c>
      <c r="J149" t="s">
        <v>727</v>
      </c>
      <c r="K149" t="s">
        <v>728</v>
      </c>
      <c r="L149">
        <v>1327</v>
      </c>
      <c r="N149">
        <v>1005</v>
      </c>
      <c r="O149" t="s">
        <v>729</v>
      </c>
      <c r="P149" t="s">
        <v>729</v>
      </c>
      <c r="Q149">
        <v>1</v>
      </c>
      <c r="X149">
        <v>0.05</v>
      </c>
      <c r="Y149">
        <v>46</v>
      </c>
      <c r="Z149">
        <v>0</v>
      </c>
      <c r="AA149">
        <v>0</v>
      </c>
      <c r="AB149">
        <v>0</v>
      </c>
      <c r="AC149">
        <v>0</v>
      </c>
      <c r="AD149">
        <v>1</v>
      </c>
      <c r="AE149">
        <v>0</v>
      </c>
      <c r="AF149" t="s">
        <v>45</v>
      </c>
      <c r="AG149">
        <v>0.1</v>
      </c>
      <c r="AH149">
        <v>3</v>
      </c>
      <c r="AI149">
        <v>-1</v>
      </c>
      <c r="AJ149" t="s">
        <v>3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</row>
    <row r="150" spans="1:44" x14ac:dyDescent="0.2">
      <c r="A150">
        <f>ROW(Source!A262)</f>
        <v>262</v>
      </c>
      <c r="B150">
        <v>1474039771</v>
      </c>
      <c r="C150">
        <v>1470921616</v>
      </c>
      <c r="D150">
        <v>1441836235</v>
      </c>
      <c r="E150">
        <v>1</v>
      </c>
      <c r="F150">
        <v>1</v>
      </c>
      <c r="G150">
        <v>15514512</v>
      </c>
      <c r="H150">
        <v>3</v>
      </c>
      <c r="I150" t="s">
        <v>614</v>
      </c>
      <c r="J150" t="s">
        <v>615</v>
      </c>
      <c r="K150" t="s">
        <v>616</v>
      </c>
      <c r="L150">
        <v>1346</v>
      </c>
      <c r="N150">
        <v>1009</v>
      </c>
      <c r="O150" t="s">
        <v>609</v>
      </c>
      <c r="P150" t="s">
        <v>609</v>
      </c>
      <c r="Q150">
        <v>1</v>
      </c>
      <c r="X150">
        <v>0.05</v>
      </c>
      <c r="Y150">
        <v>31.49</v>
      </c>
      <c r="Z150">
        <v>0</v>
      </c>
      <c r="AA150">
        <v>0</v>
      </c>
      <c r="AB150">
        <v>0</v>
      </c>
      <c r="AC150">
        <v>0</v>
      </c>
      <c r="AD150">
        <v>1</v>
      </c>
      <c r="AE150">
        <v>0</v>
      </c>
      <c r="AF150" t="s">
        <v>45</v>
      </c>
      <c r="AG150">
        <v>0.1</v>
      </c>
      <c r="AH150">
        <v>3</v>
      </c>
      <c r="AI150">
        <v>-1</v>
      </c>
      <c r="AJ150" t="s">
        <v>3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</row>
    <row r="151" spans="1:44" x14ac:dyDescent="0.2">
      <c r="A151">
        <f>ROW(Source!A263)</f>
        <v>263</v>
      </c>
      <c r="B151">
        <v>1474039772</v>
      </c>
      <c r="C151">
        <v>1470921629</v>
      </c>
      <c r="D151">
        <v>1441819193</v>
      </c>
      <c r="E151">
        <v>15514512</v>
      </c>
      <c r="F151">
        <v>1</v>
      </c>
      <c r="G151">
        <v>15514512</v>
      </c>
      <c r="H151">
        <v>1</v>
      </c>
      <c r="I151" t="s">
        <v>600</v>
      </c>
      <c r="J151" t="s">
        <v>3</v>
      </c>
      <c r="K151" t="s">
        <v>601</v>
      </c>
      <c r="L151">
        <v>1191</v>
      </c>
      <c r="N151">
        <v>1013</v>
      </c>
      <c r="O151" t="s">
        <v>602</v>
      </c>
      <c r="P151" t="s">
        <v>602</v>
      </c>
      <c r="Q151">
        <v>1</v>
      </c>
      <c r="X151">
        <v>0.2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1</v>
      </c>
      <c r="AE151">
        <v>1</v>
      </c>
      <c r="AF151" t="s">
        <v>45</v>
      </c>
      <c r="AG151">
        <v>0.4</v>
      </c>
      <c r="AH151">
        <v>3</v>
      </c>
      <c r="AI151">
        <v>-1</v>
      </c>
      <c r="AJ151" t="s">
        <v>3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</row>
    <row r="152" spans="1:44" x14ac:dyDescent="0.2">
      <c r="A152">
        <f>ROW(Source!A263)</f>
        <v>263</v>
      </c>
      <c r="B152">
        <v>1474039773</v>
      </c>
      <c r="C152">
        <v>1470921629</v>
      </c>
      <c r="D152">
        <v>1441836230</v>
      </c>
      <c r="E152">
        <v>1</v>
      </c>
      <c r="F152">
        <v>1</v>
      </c>
      <c r="G152">
        <v>15514512</v>
      </c>
      <c r="H152">
        <v>3</v>
      </c>
      <c r="I152" t="s">
        <v>726</v>
      </c>
      <c r="J152" t="s">
        <v>727</v>
      </c>
      <c r="K152" t="s">
        <v>728</v>
      </c>
      <c r="L152">
        <v>1327</v>
      </c>
      <c r="N152">
        <v>1005</v>
      </c>
      <c r="O152" t="s">
        <v>729</v>
      </c>
      <c r="P152" t="s">
        <v>729</v>
      </c>
      <c r="Q152">
        <v>1</v>
      </c>
      <c r="X152">
        <v>0.1</v>
      </c>
      <c r="Y152">
        <v>46</v>
      </c>
      <c r="Z152">
        <v>0</v>
      </c>
      <c r="AA152">
        <v>0</v>
      </c>
      <c r="AB152">
        <v>0</v>
      </c>
      <c r="AC152">
        <v>0</v>
      </c>
      <c r="AD152">
        <v>1</v>
      </c>
      <c r="AE152">
        <v>0</v>
      </c>
      <c r="AF152" t="s">
        <v>45</v>
      </c>
      <c r="AG152">
        <v>0.2</v>
      </c>
      <c r="AH152">
        <v>3</v>
      </c>
      <c r="AI152">
        <v>-1</v>
      </c>
      <c r="AJ152" t="s">
        <v>3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</row>
    <row r="153" spans="1:44" x14ac:dyDescent="0.2">
      <c r="A153">
        <f>ROW(Source!A263)</f>
        <v>263</v>
      </c>
      <c r="B153">
        <v>1474039774</v>
      </c>
      <c r="C153">
        <v>1470921629</v>
      </c>
      <c r="D153">
        <v>1441836235</v>
      </c>
      <c r="E153">
        <v>1</v>
      </c>
      <c r="F153">
        <v>1</v>
      </c>
      <c r="G153">
        <v>15514512</v>
      </c>
      <c r="H153">
        <v>3</v>
      </c>
      <c r="I153" t="s">
        <v>614</v>
      </c>
      <c r="J153" t="s">
        <v>615</v>
      </c>
      <c r="K153" t="s">
        <v>616</v>
      </c>
      <c r="L153">
        <v>1346</v>
      </c>
      <c r="N153">
        <v>1009</v>
      </c>
      <c r="O153" t="s">
        <v>609</v>
      </c>
      <c r="P153" t="s">
        <v>609</v>
      </c>
      <c r="Q153">
        <v>1</v>
      </c>
      <c r="X153">
        <v>0.1</v>
      </c>
      <c r="Y153">
        <v>31.49</v>
      </c>
      <c r="Z153">
        <v>0</v>
      </c>
      <c r="AA153">
        <v>0</v>
      </c>
      <c r="AB153">
        <v>0</v>
      </c>
      <c r="AC153">
        <v>0</v>
      </c>
      <c r="AD153">
        <v>1</v>
      </c>
      <c r="AE153">
        <v>0</v>
      </c>
      <c r="AF153" t="s">
        <v>45</v>
      </c>
      <c r="AG153">
        <v>0.2</v>
      </c>
      <c r="AH153">
        <v>3</v>
      </c>
      <c r="AI153">
        <v>-1</v>
      </c>
      <c r="AJ153" t="s">
        <v>3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</row>
    <row r="154" spans="1:44" x14ac:dyDescent="0.2">
      <c r="A154">
        <f>ROW(Source!A264)</f>
        <v>264</v>
      </c>
      <c r="B154">
        <v>1474039775</v>
      </c>
      <c r="C154">
        <v>1470921639</v>
      </c>
      <c r="D154">
        <v>1441819193</v>
      </c>
      <c r="E154">
        <v>15514512</v>
      </c>
      <c r="F154">
        <v>1</v>
      </c>
      <c r="G154">
        <v>15514512</v>
      </c>
      <c r="H154">
        <v>1</v>
      </c>
      <c r="I154" t="s">
        <v>600</v>
      </c>
      <c r="J154" t="s">
        <v>3</v>
      </c>
      <c r="K154" t="s">
        <v>601</v>
      </c>
      <c r="L154">
        <v>1191</v>
      </c>
      <c r="N154">
        <v>1013</v>
      </c>
      <c r="O154" t="s">
        <v>602</v>
      </c>
      <c r="P154" t="s">
        <v>602</v>
      </c>
      <c r="Q154">
        <v>1</v>
      </c>
      <c r="X154">
        <v>0.2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1</v>
      </c>
      <c r="AE154">
        <v>1</v>
      </c>
      <c r="AF154" t="s">
        <v>20</v>
      </c>
      <c r="AG154">
        <v>0.8</v>
      </c>
      <c r="AH154">
        <v>3</v>
      </c>
      <c r="AI154">
        <v>-1</v>
      </c>
      <c r="AJ154" t="s">
        <v>3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</row>
    <row r="155" spans="1:44" x14ac:dyDescent="0.2">
      <c r="A155">
        <f>ROW(Source!A264)</f>
        <v>264</v>
      </c>
      <c r="B155">
        <v>1474039776</v>
      </c>
      <c r="C155">
        <v>1470921639</v>
      </c>
      <c r="D155">
        <v>1441836235</v>
      </c>
      <c r="E155">
        <v>1</v>
      </c>
      <c r="F155">
        <v>1</v>
      </c>
      <c r="G155">
        <v>15514512</v>
      </c>
      <c r="H155">
        <v>3</v>
      </c>
      <c r="I155" t="s">
        <v>614</v>
      </c>
      <c r="J155" t="s">
        <v>615</v>
      </c>
      <c r="K155" t="s">
        <v>616</v>
      </c>
      <c r="L155">
        <v>1346</v>
      </c>
      <c r="N155">
        <v>1009</v>
      </c>
      <c r="O155" t="s">
        <v>609</v>
      </c>
      <c r="P155" t="s">
        <v>609</v>
      </c>
      <c r="Q155">
        <v>1</v>
      </c>
      <c r="X155">
        <v>0.1</v>
      </c>
      <c r="Y155">
        <v>31.49</v>
      </c>
      <c r="Z155">
        <v>0</v>
      </c>
      <c r="AA155">
        <v>0</v>
      </c>
      <c r="AB155">
        <v>0</v>
      </c>
      <c r="AC155">
        <v>0</v>
      </c>
      <c r="AD155">
        <v>1</v>
      </c>
      <c r="AE155">
        <v>0</v>
      </c>
      <c r="AF155" t="s">
        <v>20</v>
      </c>
      <c r="AG155">
        <v>0.4</v>
      </c>
      <c r="AH155">
        <v>3</v>
      </c>
      <c r="AI155">
        <v>-1</v>
      </c>
      <c r="AJ155" t="s">
        <v>3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</row>
    <row r="156" spans="1:44" x14ac:dyDescent="0.2">
      <c r="A156">
        <f>ROW(Source!A264)</f>
        <v>264</v>
      </c>
      <c r="B156">
        <v>1474039777</v>
      </c>
      <c r="C156">
        <v>1470921639</v>
      </c>
      <c r="D156">
        <v>1441834659</v>
      </c>
      <c r="E156">
        <v>1</v>
      </c>
      <c r="F156">
        <v>1</v>
      </c>
      <c r="G156">
        <v>15514512</v>
      </c>
      <c r="H156">
        <v>3</v>
      </c>
      <c r="I156" t="s">
        <v>711</v>
      </c>
      <c r="J156" t="s">
        <v>712</v>
      </c>
      <c r="K156" t="s">
        <v>713</v>
      </c>
      <c r="L156">
        <v>1348</v>
      </c>
      <c r="N156">
        <v>1009</v>
      </c>
      <c r="O156" t="s">
        <v>627</v>
      </c>
      <c r="P156" t="s">
        <v>627</v>
      </c>
      <c r="Q156">
        <v>1000</v>
      </c>
      <c r="X156">
        <v>1.0000000000000001E-5</v>
      </c>
      <c r="Y156">
        <v>113415.03999999999</v>
      </c>
      <c r="Z156">
        <v>0</v>
      </c>
      <c r="AA156">
        <v>0</v>
      </c>
      <c r="AB156">
        <v>0</v>
      </c>
      <c r="AC156">
        <v>0</v>
      </c>
      <c r="AD156">
        <v>1</v>
      </c>
      <c r="AE156">
        <v>0</v>
      </c>
      <c r="AF156" t="s">
        <v>20</v>
      </c>
      <c r="AG156">
        <v>4.0000000000000003E-5</v>
      </c>
      <c r="AH156">
        <v>3</v>
      </c>
      <c r="AI156">
        <v>-1</v>
      </c>
      <c r="AJ156" t="s">
        <v>3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</row>
    <row r="157" spans="1:44" x14ac:dyDescent="0.2">
      <c r="A157">
        <f>ROW(Source!A265)</f>
        <v>265</v>
      </c>
      <c r="B157">
        <v>1474039778</v>
      </c>
      <c r="C157">
        <v>1470921649</v>
      </c>
      <c r="D157">
        <v>1441819193</v>
      </c>
      <c r="E157">
        <v>15514512</v>
      </c>
      <c r="F157">
        <v>1</v>
      </c>
      <c r="G157">
        <v>15514512</v>
      </c>
      <c r="H157">
        <v>1</v>
      </c>
      <c r="I157" t="s">
        <v>600</v>
      </c>
      <c r="J157" t="s">
        <v>3</v>
      </c>
      <c r="K157" t="s">
        <v>601</v>
      </c>
      <c r="L157">
        <v>1191</v>
      </c>
      <c r="N157">
        <v>1013</v>
      </c>
      <c r="O157" t="s">
        <v>602</v>
      </c>
      <c r="P157" t="s">
        <v>602</v>
      </c>
      <c r="Q157">
        <v>1</v>
      </c>
      <c r="X157">
        <v>0.44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1</v>
      </c>
      <c r="AE157">
        <v>1</v>
      </c>
      <c r="AF157" t="s">
        <v>20</v>
      </c>
      <c r="AG157">
        <v>1.76</v>
      </c>
      <c r="AH157">
        <v>3</v>
      </c>
      <c r="AI157">
        <v>-1</v>
      </c>
      <c r="AJ157" t="s">
        <v>3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</row>
    <row r="158" spans="1:44" x14ac:dyDescent="0.2">
      <c r="A158">
        <f>ROW(Source!A266)</f>
        <v>266</v>
      </c>
      <c r="B158">
        <v>1474039780</v>
      </c>
      <c r="C158">
        <v>1470921653</v>
      </c>
      <c r="D158">
        <v>1441819193</v>
      </c>
      <c r="E158">
        <v>15514512</v>
      </c>
      <c r="F158">
        <v>1</v>
      </c>
      <c r="G158">
        <v>15514512</v>
      </c>
      <c r="H158">
        <v>1</v>
      </c>
      <c r="I158" t="s">
        <v>600</v>
      </c>
      <c r="J158" t="s">
        <v>3</v>
      </c>
      <c r="K158" t="s">
        <v>601</v>
      </c>
      <c r="L158">
        <v>1191</v>
      </c>
      <c r="N158">
        <v>1013</v>
      </c>
      <c r="O158" t="s">
        <v>602</v>
      </c>
      <c r="P158" t="s">
        <v>602</v>
      </c>
      <c r="Q158">
        <v>1</v>
      </c>
      <c r="X158">
        <v>1.21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1</v>
      </c>
      <c r="AE158">
        <v>1</v>
      </c>
      <c r="AF158" t="s">
        <v>283</v>
      </c>
      <c r="AG158">
        <v>0.84699999999999998</v>
      </c>
      <c r="AH158">
        <v>3</v>
      </c>
      <c r="AI158">
        <v>-1</v>
      </c>
      <c r="AJ158" t="s">
        <v>3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</row>
    <row r="159" spans="1:44" x14ac:dyDescent="0.2">
      <c r="A159">
        <f>ROW(Source!A266)</f>
        <v>266</v>
      </c>
      <c r="B159">
        <v>1474039781</v>
      </c>
      <c r="C159">
        <v>1470921653</v>
      </c>
      <c r="D159">
        <v>1441834258</v>
      </c>
      <c r="E159">
        <v>1</v>
      </c>
      <c r="F159">
        <v>1</v>
      </c>
      <c r="G159">
        <v>15514512</v>
      </c>
      <c r="H159">
        <v>2</v>
      </c>
      <c r="I159" t="s">
        <v>643</v>
      </c>
      <c r="J159" t="s">
        <v>644</v>
      </c>
      <c r="K159" t="s">
        <v>645</v>
      </c>
      <c r="L159">
        <v>1368</v>
      </c>
      <c r="N159">
        <v>1011</v>
      </c>
      <c r="O159" t="s">
        <v>606</v>
      </c>
      <c r="P159" t="s">
        <v>606</v>
      </c>
      <c r="Q159">
        <v>1</v>
      </c>
      <c r="X159">
        <v>0.15</v>
      </c>
      <c r="Y159">
        <v>0</v>
      </c>
      <c r="Z159">
        <v>1303.01</v>
      </c>
      <c r="AA159">
        <v>826.2</v>
      </c>
      <c r="AB159">
        <v>0</v>
      </c>
      <c r="AC159">
        <v>0</v>
      </c>
      <c r="AD159">
        <v>1</v>
      </c>
      <c r="AE159">
        <v>0</v>
      </c>
      <c r="AF159" t="s">
        <v>283</v>
      </c>
      <c r="AG159">
        <v>0.105</v>
      </c>
      <c r="AH159">
        <v>3</v>
      </c>
      <c r="AI159">
        <v>-1</v>
      </c>
      <c r="AJ159" t="s">
        <v>3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</row>
    <row r="160" spans="1:44" x14ac:dyDescent="0.2">
      <c r="A160">
        <f>ROW(Source!A266)</f>
        <v>266</v>
      </c>
      <c r="B160">
        <v>1474039782</v>
      </c>
      <c r="C160">
        <v>1470921653</v>
      </c>
      <c r="D160">
        <v>1441836187</v>
      </c>
      <c r="E160">
        <v>1</v>
      </c>
      <c r="F160">
        <v>1</v>
      </c>
      <c r="G160">
        <v>15514512</v>
      </c>
      <c r="H160">
        <v>3</v>
      </c>
      <c r="I160" t="s">
        <v>628</v>
      </c>
      <c r="J160" t="s">
        <v>629</v>
      </c>
      <c r="K160" t="s">
        <v>630</v>
      </c>
      <c r="L160">
        <v>1346</v>
      </c>
      <c r="N160">
        <v>1009</v>
      </c>
      <c r="O160" t="s">
        <v>609</v>
      </c>
      <c r="P160" t="s">
        <v>609</v>
      </c>
      <c r="Q160">
        <v>1</v>
      </c>
      <c r="X160">
        <v>2E-3</v>
      </c>
      <c r="Y160">
        <v>424.66</v>
      </c>
      <c r="Z160">
        <v>0</v>
      </c>
      <c r="AA160">
        <v>0</v>
      </c>
      <c r="AB160">
        <v>0</v>
      </c>
      <c r="AC160">
        <v>0</v>
      </c>
      <c r="AD160">
        <v>1</v>
      </c>
      <c r="AE160">
        <v>0</v>
      </c>
      <c r="AF160" t="s">
        <v>282</v>
      </c>
      <c r="AG160">
        <v>2E-3</v>
      </c>
      <c r="AH160">
        <v>3</v>
      </c>
      <c r="AI160">
        <v>-1</v>
      </c>
      <c r="AJ160" t="s">
        <v>3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</row>
    <row r="161" spans="1:44" x14ac:dyDescent="0.2">
      <c r="A161">
        <f>ROW(Source!A266)</f>
        <v>266</v>
      </c>
      <c r="B161">
        <v>1474039783</v>
      </c>
      <c r="C161">
        <v>1470921653</v>
      </c>
      <c r="D161">
        <v>1441836235</v>
      </c>
      <c r="E161">
        <v>1</v>
      </c>
      <c r="F161">
        <v>1</v>
      </c>
      <c r="G161">
        <v>15514512</v>
      </c>
      <c r="H161">
        <v>3</v>
      </c>
      <c r="I161" t="s">
        <v>614</v>
      </c>
      <c r="J161" t="s">
        <v>615</v>
      </c>
      <c r="K161" t="s">
        <v>616</v>
      </c>
      <c r="L161">
        <v>1346</v>
      </c>
      <c r="N161">
        <v>1009</v>
      </c>
      <c r="O161" t="s">
        <v>609</v>
      </c>
      <c r="P161" t="s">
        <v>609</v>
      </c>
      <c r="Q161">
        <v>1</v>
      </c>
      <c r="X161">
        <v>4.0000000000000001E-3</v>
      </c>
      <c r="Y161">
        <v>31.49</v>
      </c>
      <c r="Z161">
        <v>0</v>
      </c>
      <c r="AA161">
        <v>0</v>
      </c>
      <c r="AB161">
        <v>0</v>
      </c>
      <c r="AC161">
        <v>0</v>
      </c>
      <c r="AD161">
        <v>1</v>
      </c>
      <c r="AE161">
        <v>0</v>
      </c>
      <c r="AF161" t="s">
        <v>282</v>
      </c>
      <c r="AG161">
        <v>4.0000000000000001E-3</v>
      </c>
      <c r="AH161">
        <v>3</v>
      </c>
      <c r="AI161">
        <v>-1</v>
      </c>
      <c r="AJ161" t="s">
        <v>3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</row>
    <row r="162" spans="1:44" x14ac:dyDescent="0.2">
      <c r="A162">
        <f>ROW(Source!A266)</f>
        <v>266</v>
      </c>
      <c r="B162">
        <v>1474039784</v>
      </c>
      <c r="C162">
        <v>1470921653</v>
      </c>
      <c r="D162">
        <v>1441821907</v>
      </c>
      <c r="E162">
        <v>15514512</v>
      </c>
      <c r="F162">
        <v>1</v>
      </c>
      <c r="G162">
        <v>15514512</v>
      </c>
      <c r="H162">
        <v>3</v>
      </c>
      <c r="I162" t="s">
        <v>730</v>
      </c>
      <c r="J162" t="s">
        <v>3</v>
      </c>
      <c r="K162" t="s">
        <v>731</v>
      </c>
      <c r="L162">
        <v>1346</v>
      </c>
      <c r="N162">
        <v>1009</v>
      </c>
      <c r="O162" t="s">
        <v>609</v>
      </c>
      <c r="P162" t="s">
        <v>609</v>
      </c>
      <c r="Q162">
        <v>1</v>
      </c>
      <c r="X162">
        <v>1E-3</v>
      </c>
      <c r="Y162">
        <v>29.986899999999999</v>
      </c>
      <c r="Z162">
        <v>0</v>
      </c>
      <c r="AA162">
        <v>0</v>
      </c>
      <c r="AB162">
        <v>0</v>
      </c>
      <c r="AC162">
        <v>0</v>
      </c>
      <c r="AD162">
        <v>1</v>
      </c>
      <c r="AE162">
        <v>0</v>
      </c>
      <c r="AF162" t="s">
        <v>282</v>
      </c>
      <c r="AG162">
        <v>1E-3</v>
      </c>
      <c r="AH162">
        <v>3</v>
      </c>
      <c r="AI162">
        <v>-1</v>
      </c>
      <c r="AJ162" t="s">
        <v>3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</row>
    <row r="163" spans="1:44" x14ac:dyDescent="0.2">
      <c r="A163">
        <f>ROW(Source!A267)</f>
        <v>267</v>
      </c>
      <c r="B163">
        <v>1474039785</v>
      </c>
      <c r="C163">
        <v>1470921669</v>
      </c>
      <c r="D163">
        <v>1441819193</v>
      </c>
      <c r="E163">
        <v>15514512</v>
      </c>
      <c r="F163">
        <v>1</v>
      </c>
      <c r="G163">
        <v>15514512</v>
      </c>
      <c r="H163">
        <v>1</v>
      </c>
      <c r="I163" t="s">
        <v>600</v>
      </c>
      <c r="J163" t="s">
        <v>3</v>
      </c>
      <c r="K163" t="s">
        <v>601</v>
      </c>
      <c r="L163">
        <v>1191</v>
      </c>
      <c r="N163">
        <v>1013</v>
      </c>
      <c r="O163" t="s">
        <v>602</v>
      </c>
      <c r="P163" t="s">
        <v>602</v>
      </c>
      <c r="Q163">
        <v>1</v>
      </c>
      <c r="X163">
        <v>0.24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1</v>
      </c>
      <c r="AE163">
        <v>1</v>
      </c>
      <c r="AF163" t="s">
        <v>289</v>
      </c>
      <c r="AG163">
        <v>0.54</v>
      </c>
      <c r="AH163">
        <v>3</v>
      </c>
      <c r="AI163">
        <v>-1</v>
      </c>
      <c r="AJ163" t="s">
        <v>3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</row>
    <row r="164" spans="1:44" x14ac:dyDescent="0.2">
      <c r="A164">
        <f>ROW(Source!A267)</f>
        <v>267</v>
      </c>
      <c r="B164">
        <v>1474039786</v>
      </c>
      <c r="C164">
        <v>1470921669</v>
      </c>
      <c r="D164">
        <v>1441834258</v>
      </c>
      <c r="E164">
        <v>1</v>
      </c>
      <c r="F164">
        <v>1</v>
      </c>
      <c r="G164">
        <v>15514512</v>
      </c>
      <c r="H164">
        <v>2</v>
      </c>
      <c r="I164" t="s">
        <v>643</v>
      </c>
      <c r="J164" t="s">
        <v>644</v>
      </c>
      <c r="K164" t="s">
        <v>645</v>
      </c>
      <c r="L164">
        <v>1368</v>
      </c>
      <c r="N164">
        <v>1011</v>
      </c>
      <c r="O164" t="s">
        <v>606</v>
      </c>
      <c r="P164" t="s">
        <v>606</v>
      </c>
      <c r="Q164">
        <v>1</v>
      </c>
      <c r="X164">
        <v>0.03</v>
      </c>
      <c r="Y164">
        <v>0</v>
      </c>
      <c r="Z164">
        <v>1303.01</v>
      </c>
      <c r="AA164">
        <v>826.2</v>
      </c>
      <c r="AB164">
        <v>0</v>
      </c>
      <c r="AC164">
        <v>0</v>
      </c>
      <c r="AD164">
        <v>1</v>
      </c>
      <c r="AE164">
        <v>0</v>
      </c>
      <c r="AF164" t="s">
        <v>289</v>
      </c>
      <c r="AG164">
        <v>6.7500000000000004E-2</v>
      </c>
      <c r="AH164">
        <v>3</v>
      </c>
      <c r="AI164">
        <v>-1</v>
      </c>
      <c r="AJ164" t="s">
        <v>3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</row>
    <row r="165" spans="1:44" x14ac:dyDescent="0.2">
      <c r="A165">
        <f>ROW(Source!A267)</f>
        <v>267</v>
      </c>
      <c r="B165">
        <v>1474039787</v>
      </c>
      <c r="C165">
        <v>1470921669</v>
      </c>
      <c r="D165">
        <v>1441836187</v>
      </c>
      <c r="E165">
        <v>1</v>
      </c>
      <c r="F165">
        <v>1</v>
      </c>
      <c r="G165">
        <v>15514512</v>
      </c>
      <c r="H165">
        <v>3</v>
      </c>
      <c r="I165" t="s">
        <v>628</v>
      </c>
      <c r="J165" t="s">
        <v>629</v>
      </c>
      <c r="K165" t="s">
        <v>630</v>
      </c>
      <c r="L165">
        <v>1346</v>
      </c>
      <c r="N165">
        <v>1009</v>
      </c>
      <c r="O165" t="s">
        <v>609</v>
      </c>
      <c r="P165" t="s">
        <v>609</v>
      </c>
      <c r="Q165">
        <v>1</v>
      </c>
      <c r="X165">
        <v>2E-3</v>
      </c>
      <c r="Y165">
        <v>424.66</v>
      </c>
      <c r="Z165">
        <v>0</v>
      </c>
      <c r="AA165">
        <v>0</v>
      </c>
      <c r="AB165">
        <v>0</v>
      </c>
      <c r="AC165">
        <v>0</v>
      </c>
      <c r="AD165">
        <v>1</v>
      </c>
      <c r="AE165">
        <v>0</v>
      </c>
      <c r="AF165" t="s">
        <v>288</v>
      </c>
      <c r="AG165">
        <v>6.0000000000000001E-3</v>
      </c>
      <c r="AH165">
        <v>3</v>
      </c>
      <c r="AI165">
        <v>-1</v>
      </c>
      <c r="AJ165" t="s">
        <v>3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</row>
    <row r="166" spans="1:44" x14ac:dyDescent="0.2">
      <c r="A166">
        <f>ROW(Source!A267)</f>
        <v>267</v>
      </c>
      <c r="B166">
        <v>1474039788</v>
      </c>
      <c r="C166">
        <v>1470921669</v>
      </c>
      <c r="D166">
        <v>1441836235</v>
      </c>
      <c r="E166">
        <v>1</v>
      </c>
      <c r="F166">
        <v>1</v>
      </c>
      <c r="G166">
        <v>15514512</v>
      </c>
      <c r="H166">
        <v>3</v>
      </c>
      <c r="I166" t="s">
        <v>614</v>
      </c>
      <c r="J166" t="s">
        <v>615</v>
      </c>
      <c r="K166" t="s">
        <v>616</v>
      </c>
      <c r="L166">
        <v>1346</v>
      </c>
      <c r="N166">
        <v>1009</v>
      </c>
      <c r="O166" t="s">
        <v>609</v>
      </c>
      <c r="P166" t="s">
        <v>609</v>
      </c>
      <c r="Q166">
        <v>1</v>
      </c>
      <c r="X166">
        <v>4.0000000000000001E-3</v>
      </c>
      <c r="Y166">
        <v>31.49</v>
      </c>
      <c r="Z166">
        <v>0</v>
      </c>
      <c r="AA166">
        <v>0</v>
      </c>
      <c r="AB166">
        <v>0</v>
      </c>
      <c r="AC166">
        <v>0</v>
      </c>
      <c r="AD166">
        <v>1</v>
      </c>
      <c r="AE166">
        <v>0</v>
      </c>
      <c r="AF166" t="s">
        <v>288</v>
      </c>
      <c r="AG166">
        <v>1.2E-2</v>
      </c>
      <c r="AH166">
        <v>3</v>
      </c>
      <c r="AI166">
        <v>-1</v>
      </c>
      <c r="AJ166" t="s">
        <v>3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</row>
    <row r="167" spans="1:44" x14ac:dyDescent="0.2">
      <c r="A167">
        <f>ROW(Source!A267)</f>
        <v>267</v>
      </c>
      <c r="B167">
        <v>1474039789</v>
      </c>
      <c r="C167">
        <v>1470921669</v>
      </c>
      <c r="D167">
        <v>1441821907</v>
      </c>
      <c r="E167">
        <v>15514512</v>
      </c>
      <c r="F167">
        <v>1</v>
      </c>
      <c r="G167">
        <v>15514512</v>
      </c>
      <c r="H167">
        <v>3</v>
      </c>
      <c r="I167" t="s">
        <v>730</v>
      </c>
      <c r="J167" t="s">
        <v>3</v>
      </c>
      <c r="K167" t="s">
        <v>731</v>
      </c>
      <c r="L167">
        <v>1346</v>
      </c>
      <c r="N167">
        <v>1009</v>
      </c>
      <c r="O167" t="s">
        <v>609</v>
      </c>
      <c r="P167" t="s">
        <v>609</v>
      </c>
      <c r="Q167">
        <v>1</v>
      </c>
      <c r="X167">
        <v>1E-3</v>
      </c>
      <c r="Y167">
        <v>29.986899999999999</v>
      </c>
      <c r="Z167">
        <v>0</v>
      </c>
      <c r="AA167">
        <v>0</v>
      </c>
      <c r="AB167">
        <v>0</v>
      </c>
      <c r="AC167">
        <v>0</v>
      </c>
      <c r="AD167">
        <v>1</v>
      </c>
      <c r="AE167">
        <v>0</v>
      </c>
      <c r="AF167" t="s">
        <v>288</v>
      </c>
      <c r="AG167">
        <v>3.0000000000000001E-3</v>
      </c>
      <c r="AH167">
        <v>3</v>
      </c>
      <c r="AI167">
        <v>-1</v>
      </c>
      <c r="AJ167" t="s">
        <v>3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</row>
    <row r="168" spans="1:44" x14ac:dyDescent="0.2">
      <c r="A168">
        <f>ROW(Source!A268)</f>
        <v>268</v>
      </c>
      <c r="B168">
        <v>1474039790</v>
      </c>
      <c r="C168">
        <v>1470921685</v>
      </c>
      <c r="D168">
        <v>1441819193</v>
      </c>
      <c r="E168">
        <v>15514512</v>
      </c>
      <c r="F168">
        <v>1</v>
      </c>
      <c r="G168">
        <v>15514512</v>
      </c>
      <c r="H168">
        <v>1</v>
      </c>
      <c r="I168" t="s">
        <v>600</v>
      </c>
      <c r="J168" t="s">
        <v>3</v>
      </c>
      <c r="K168" t="s">
        <v>601</v>
      </c>
      <c r="L168">
        <v>1191</v>
      </c>
      <c r="N168">
        <v>1013</v>
      </c>
      <c r="O168" t="s">
        <v>602</v>
      </c>
      <c r="P168" t="s">
        <v>602</v>
      </c>
      <c r="Q168">
        <v>1</v>
      </c>
      <c r="X168">
        <v>0.33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1</v>
      </c>
      <c r="AE168">
        <v>1</v>
      </c>
      <c r="AF168" t="s">
        <v>20</v>
      </c>
      <c r="AG168">
        <v>1.32</v>
      </c>
      <c r="AH168">
        <v>3</v>
      </c>
      <c r="AI168">
        <v>-1</v>
      </c>
      <c r="AJ168" t="s">
        <v>3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</row>
    <row r="169" spans="1:44" x14ac:dyDescent="0.2">
      <c r="A169">
        <f>ROW(Source!A268)</f>
        <v>268</v>
      </c>
      <c r="B169">
        <v>1474039791</v>
      </c>
      <c r="C169">
        <v>1470921685</v>
      </c>
      <c r="D169">
        <v>1441836235</v>
      </c>
      <c r="E169">
        <v>1</v>
      </c>
      <c r="F169">
        <v>1</v>
      </c>
      <c r="G169">
        <v>15514512</v>
      </c>
      <c r="H169">
        <v>3</v>
      </c>
      <c r="I169" t="s">
        <v>614</v>
      </c>
      <c r="J169" t="s">
        <v>615</v>
      </c>
      <c r="K169" t="s">
        <v>616</v>
      </c>
      <c r="L169">
        <v>1346</v>
      </c>
      <c r="N169">
        <v>1009</v>
      </c>
      <c r="O169" t="s">
        <v>609</v>
      </c>
      <c r="P169" t="s">
        <v>609</v>
      </c>
      <c r="Q169">
        <v>1</v>
      </c>
      <c r="X169">
        <v>0.1</v>
      </c>
      <c r="Y169">
        <v>31.49</v>
      </c>
      <c r="Z169">
        <v>0</v>
      </c>
      <c r="AA169">
        <v>0</v>
      </c>
      <c r="AB169">
        <v>0</v>
      </c>
      <c r="AC169">
        <v>0</v>
      </c>
      <c r="AD169">
        <v>1</v>
      </c>
      <c r="AE169">
        <v>0</v>
      </c>
      <c r="AF169" t="s">
        <v>20</v>
      </c>
      <c r="AG169">
        <v>0.4</v>
      </c>
      <c r="AH169">
        <v>3</v>
      </c>
      <c r="AI169">
        <v>-1</v>
      </c>
      <c r="AJ169" t="s">
        <v>3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</row>
    <row r="170" spans="1:44" x14ac:dyDescent="0.2">
      <c r="A170">
        <f>ROW(Source!A268)</f>
        <v>268</v>
      </c>
      <c r="B170">
        <v>1474039792</v>
      </c>
      <c r="C170">
        <v>1470921685</v>
      </c>
      <c r="D170">
        <v>1441836383</v>
      </c>
      <c r="E170">
        <v>1</v>
      </c>
      <c r="F170">
        <v>1</v>
      </c>
      <c r="G170">
        <v>15514512</v>
      </c>
      <c r="H170">
        <v>3</v>
      </c>
      <c r="I170" t="s">
        <v>732</v>
      </c>
      <c r="J170" t="s">
        <v>733</v>
      </c>
      <c r="K170" t="s">
        <v>734</v>
      </c>
      <c r="L170">
        <v>1296</v>
      </c>
      <c r="N170">
        <v>1002</v>
      </c>
      <c r="O170" t="s">
        <v>620</v>
      </c>
      <c r="P170" t="s">
        <v>620</v>
      </c>
      <c r="Q170">
        <v>1</v>
      </c>
      <c r="X170">
        <v>0.06</v>
      </c>
      <c r="Y170">
        <v>575.44000000000005</v>
      </c>
      <c r="Z170">
        <v>0</v>
      </c>
      <c r="AA170">
        <v>0</v>
      </c>
      <c r="AB170">
        <v>0</v>
      </c>
      <c r="AC170">
        <v>0</v>
      </c>
      <c r="AD170">
        <v>1</v>
      </c>
      <c r="AE170">
        <v>0</v>
      </c>
      <c r="AF170" t="s">
        <v>20</v>
      </c>
      <c r="AG170">
        <v>0.24</v>
      </c>
      <c r="AH170">
        <v>3</v>
      </c>
      <c r="AI170">
        <v>-1</v>
      </c>
      <c r="AJ170" t="s">
        <v>3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</row>
    <row r="171" spans="1:44" x14ac:dyDescent="0.2">
      <c r="A171">
        <f>ROW(Source!A269)</f>
        <v>269</v>
      </c>
      <c r="B171">
        <v>1474039793</v>
      </c>
      <c r="C171">
        <v>1470921695</v>
      </c>
      <c r="D171">
        <v>1441819193</v>
      </c>
      <c r="E171">
        <v>15514512</v>
      </c>
      <c r="F171">
        <v>1</v>
      </c>
      <c r="G171">
        <v>15514512</v>
      </c>
      <c r="H171">
        <v>1</v>
      </c>
      <c r="I171" t="s">
        <v>600</v>
      </c>
      <c r="J171" t="s">
        <v>3</v>
      </c>
      <c r="K171" t="s">
        <v>601</v>
      </c>
      <c r="L171">
        <v>1191</v>
      </c>
      <c r="N171">
        <v>1013</v>
      </c>
      <c r="O171" t="s">
        <v>602</v>
      </c>
      <c r="P171" t="s">
        <v>602</v>
      </c>
      <c r="Q171">
        <v>1</v>
      </c>
      <c r="X171">
        <v>13.71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1</v>
      </c>
      <c r="AE171">
        <v>1</v>
      </c>
      <c r="AF171" t="s">
        <v>45</v>
      </c>
      <c r="AG171">
        <v>27.42</v>
      </c>
      <c r="AH171">
        <v>3</v>
      </c>
      <c r="AI171">
        <v>-1</v>
      </c>
      <c r="AJ171" t="s">
        <v>3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</row>
    <row r="172" spans="1:44" x14ac:dyDescent="0.2">
      <c r="A172">
        <f>ROW(Source!A339)</f>
        <v>339</v>
      </c>
      <c r="B172">
        <v>1474039794</v>
      </c>
      <c r="C172">
        <v>1470921699</v>
      </c>
      <c r="D172">
        <v>1441819193</v>
      </c>
      <c r="E172">
        <v>15514512</v>
      </c>
      <c r="F172">
        <v>1</v>
      </c>
      <c r="G172">
        <v>15514512</v>
      </c>
      <c r="H172">
        <v>1</v>
      </c>
      <c r="I172" t="s">
        <v>600</v>
      </c>
      <c r="J172" t="s">
        <v>3</v>
      </c>
      <c r="K172" t="s">
        <v>601</v>
      </c>
      <c r="L172">
        <v>1191</v>
      </c>
      <c r="N172">
        <v>1013</v>
      </c>
      <c r="O172" t="s">
        <v>602</v>
      </c>
      <c r="P172" t="s">
        <v>602</v>
      </c>
      <c r="Q172">
        <v>1</v>
      </c>
      <c r="X172">
        <v>7.56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1</v>
      </c>
      <c r="AE172">
        <v>1</v>
      </c>
      <c r="AF172" t="s">
        <v>45</v>
      </c>
      <c r="AG172">
        <v>15.12</v>
      </c>
      <c r="AH172">
        <v>3</v>
      </c>
      <c r="AI172">
        <v>-1</v>
      </c>
      <c r="AJ172" t="s">
        <v>3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</row>
    <row r="173" spans="1:44" x14ac:dyDescent="0.2">
      <c r="A173">
        <f>ROW(Source!A339)</f>
        <v>339</v>
      </c>
      <c r="B173">
        <v>1474039795</v>
      </c>
      <c r="C173">
        <v>1470921699</v>
      </c>
      <c r="D173">
        <v>1441833954</v>
      </c>
      <c r="E173">
        <v>1</v>
      </c>
      <c r="F173">
        <v>1</v>
      </c>
      <c r="G173">
        <v>15514512</v>
      </c>
      <c r="H173">
        <v>2</v>
      </c>
      <c r="I173" t="s">
        <v>735</v>
      </c>
      <c r="J173" t="s">
        <v>736</v>
      </c>
      <c r="K173" t="s">
        <v>737</v>
      </c>
      <c r="L173">
        <v>1368</v>
      </c>
      <c r="N173">
        <v>1011</v>
      </c>
      <c r="O173" t="s">
        <v>606</v>
      </c>
      <c r="P173" t="s">
        <v>606</v>
      </c>
      <c r="Q173">
        <v>1</v>
      </c>
      <c r="X173">
        <v>0.46</v>
      </c>
      <c r="Y173">
        <v>0</v>
      </c>
      <c r="Z173">
        <v>59.51</v>
      </c>
      <c r="AA173">
        <v>0.82</v>
      </c>
      <c r="AB173">
        <v>0</v>
      </c>
      <c r="AC173">
        <v>0</v>
      </c>
      <c r="AD173">
        <v>1</v>
      </c>
      <c r="AE173">
        <v>0</v>
      </c>
      <c r="AF173" t="s">
        <v>45</v>
      </c>
      <c r="AG173">
        <v>0.92</v>
      </c>
      <c r="AH173">
        <v>3</v>
      </c>
      <c r="AI173">
        <v>-1</v>
      </c>
      <c r="AJ173" t="s">
        <v>3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</row>
    <row r="174" spans="1:44" x14ac:dyDescent="0.2">
      <c r="A174">
        <f>ROW(Source!A339)</f>
        <v>339</v>
      </c>
      <c r="B174">
        <v>1474039796</v>
      </c>
      <c r="C174">
        <v>1470921699</v>
      </c>
      <c r="D174">
        <v>1441834258</v>
      </c>
      <c r="E174">
        <v>1</v>
      </c>
      <c r="F174">
        <v>1</v>
      </c>
      <c r="G174">
        <v>15514512</v>
      </c>
      <c r="H174">
        <v>2</v>
      </c>
      <c r="I174" t="s">
        <v>643</v>
      </c>
      <c r="J174" t="s">
        <v>644</v>
      </c>
      <c r="K174" t="s">
        <v>645</v>
      </c>
      <c r="L174">
        <v>1368</v>
      </c>
      <c r="N174">
        <v>1011</v>
      </c>
      <c r="O174" t="s">
        <v>606</v>
      </c>
      <c r="P174" t="s">
        <v>606</v>
      </c>
      <c r="Q174">
        <v>1</v>
      </c>
      <c r="X174">
        <v>2.83</v>
      </c>
      <c r="Y174">
        <v>0</v>
      </c>
      <c r="Z174">
        <v>1303.01</v>
      </c>
      <c r="AA174">
        <v>826.2</v>
      </c>
      <c r="AB174">
        <v>0</v>
      </c>
      <c r="AC174">
        <v>0</v>
      </c>
      <c r="AD174">
        <v>1</v>
      </c>
      <c r="AE174">
        <v>0</v>
      </c>
      <c r="AF174" t="s">
        <v>45</v>
      </c>
      <c r="AG174">
        <v>5.66</v>
      </c>
      <c r="AH174">
        <v>3</v>
      </c>
      <c r="AI174">
        <v>-1</v>
      </c>
      <c r="AJ174" t="s">
        <v>3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</row>
    <row r="175" spans="1:44" x14ac:dyDescent="0.2">
      <c r="A175">
        <f>ROW(Source!A339)</f>
        <v>339</v>
      </c>
      <c r="B175">
        <v>1474039797</v>
      </c>
      <c r="C175">
        <v>1470921699</v>
      </c>
      <c r="D175">
        <v>1441836235</v>
      </c>
      <c r="E175">
        <v>1</v>
      </c>
      <c r="F175">
        <v>1</v>
      </c>
      <c r="G175">
        <v>15514512</v>
      </c>
      <c r="H175">
        <v>3</v>
      </c>
      <c r="I175" t="s">
        <v>614</v>
      </c>
      <c r="J175" t="s">
        <v>615</v>
      </c>
      <c r="K175" t="s">
        <v>616</v>
      </c>
      <c r="L175">
        <v>1346</v>
      </c>
      <c r="N175">
        <v>1009</v>
      </c>
      <c r="O175" t="s">
        <v>609</v>
      </c>
      <c r="P175" t="s">
        <v>609</v>
      </c>
      <c r="Q175">
        <v>1</v>
      </c>
      <c r="X175">
        <v>0.18</v>
      </c>
      <c r="Y175">
        <v>31.49</v>
      </c>
      <c r="Z175">
        <v>0</v>
      </c>
      <c r="AA175">
        <v>0</v>
      </c>
      <c r="AB175">
        <v>0</v>
      </c>
      <c r="AC175">
        <v>0</v>
      </c>
      <c r="AD175">
        <v>1</v>
      </c>
      <c r="AE175">
        <v>0</v>
      </c>
      <c r="AF175" t="s">
        <v>45</v>
      </c>
      <c r="AG175">
        <v>0.36</v>
      </c>
      <c r="AH175">
        <v>3</v>
      </c>
      <c r="AI175">
        <v>-1</v>
      </c>
      <c r="AJ175" t="s">
        <v>3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</row>
    <row r="176" spans="1:44" x14ac:dyDescent="0.2">
      <c r="A176">
        <f>ROW(Source!A340)</f>
        <v>340</v>
      </c>
      <c r="B176">
        <v>1474039799</v>
      </c>
      <c r="C176">
        <v>1470921730</v>
      </c>
      <c r="D176">
        <v>1441819193</v>
      </c>
      <c r="E176">
        <v>15514512</v>
      </c>
      <c r="F176">
        <v>1</v>
      </c>
      <c r="G176">
        <v>15514512</v>
      </c>
      <c r="H176">
        <v>1</v>
      </c>
      <c r="I176" t="s">
        <v>600</v>
      </c>
      <c r="J176" t="s">
        <v>3</v>
      </c>
      <c r="K176" t="s">
        <v>601</v>
      </c>
      <c r="L176">
        <v>1191</v>
      </c>
      <c r="N176">
        <v>1013</v>
      </c>
      <c r="O176" t="s">
        <v>602</v>
      </c>
      <c r="P176" t="s">
        <v>602</v>
      </c>
      <c r="Q176">
        <v>1</v>
      </c>
      <c r="X176">
        <v>1.5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1</v>
      </c>
      <c r="AE176">
        <v>1</v>
      </c>
      <c r="AF176" t="s">
        <v>45</v>
      </c>
      <c r="AG176">
        <v>3</v>
      </c>
      <c r="AH176">
        <v>3</v>
      </c>
      <c r="AI176">
        <v>-1</v>
      </c>
      <c r="AJ176" t="s">
        <v>3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</row>
    <row r="177" spans="1:44" x14ac:dyDescent="0.2">
      <c r="A177">
        <f>ROW(Source!A340)</f>
        <v>340</v>
      </c>
      <c r="B177">
        <v>1474039800</v>
      </c>
      <c r="C177">
        <v>1470921730</v>
      </c>
      <c r="D177">
        <v>1441836235</v>
      </c>
      <c r="E177">
        <v>1</v>
      </c>
      <c r="F177">
        <v>1</v>
      </c>
      <c r="G177">
        <v>15514512</v>
      </c>
      <c r="H177">
        <v>3</v>
      </c>
      <c r="I177" t="s">
        <v>614</v>
      </c>
      <c r="J177" t="s">
        <v>615</v>
      </c>
      <c r="K177" t="s">
        <v>616</v>
      </c>
      <c r="L177">
        <v>1346</v>
      </c>
      <c r="N177">
        <v>1009</v>
      </c>
      <c r="O177" t="s">
        <v>609</v>
      </c>
      <c r="P177" t="s">
        <v>609</v>
      </c>
      <c r="Q177">
        <v>1</v>
      </c>
      <c r="X177">
        <v>4.1999999999999997E-3</v>
      </c>
      <c r="Y177">
        <v>31.49</v>
      </c>
      <c r="Z177">
        <v>0</v>
      </c>
      <c r="AA177">
        <v>0</v>
      </c>
      <c r="AB177">
        <v>0</v>
      </c>
      <c r="AC177">
        <v>0</v>
      </c>
      <c r="AD177">
        <v>1</v>
      </c>
      <c r="AE177">
        <v>0</v>
      </c>
      <c r="AF177" t="s">
        <v>45</v>
      </c>
      <c r="AG177">
        <v>8.3999999999999995E-3</v>
      </c>
      <c r="AH177">
        <v>3</v>
      </c>
      <c r="AI177">
        <v>-1</v>
      </c>
      <c r="AJ177" t="s">
        <v>3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</row>
    <row r="178" spans="1:44" x14ac:dyDescent="0.2">
      <c r="A178">
        <f>ROW(Source!A341)</f>
        <v>341</v>
      </c>
      <c r="B178">
        <v>1474039801</v>
      </c>
      <c r="C178">
        <v>1470921737</v>
      </c>
      <c r="D178">
        <v>1441819193</v>
      </c>
      <c r="E178">
        <v>15514512</v>
      </c>
      <c r="F178">
        <v>1</v>
      </c>
      <c r="G178">
        <v>15514512</v>
      </c>
      <c r="H178">
        <v>1</v>
      </c>
      <c r="I178" t="s">
        <v>600</v>
      </c>
      <c r="J178" t="s">
        <v>3</v>
      </c>
      <c r="K178" t="s">
        <v>601</v>
      </c>
      <c r="L178">
        <v>1191</v>
      </c>
      <c r="N178">
        <v>1013</v>
      </c>
      <c r="O178" t="s">
        <v>602</v>
      </c>
      <c r="P178" t="s">
        <v>602</v>
      </c>
      <c r="Q178">
        <v>1</v>
      </c>
      <c r="X178">
        <v>7.98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1</v>
      </c>
      <c r="AE178">
        <v>1</v>
      </c>
      <c r="AF178" t="s">
        <v>3</v>
      </c>
      <c r="AG178">
        <v>7.98</v>
      </c>
      <c r="AH178">
        <v>3</v>
      </c>
      <c r="AI178">
        <v>-1</v>
      </c>
      <c r="AJ178" t="s">
        <v>3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</row>
    <row r="179" spans="1:44" x14ac:dyDescent="0.2">
      <c r="A179">
        <f>ROW(Source!A341)</f>
        <v>341</v>
      </c>
      <c r="B179">
        <v>1474039802</v>
      </c>
      <c r="C179">
        <v>1470921737</v>
      </c>
      <c r="D179">
        <v>1441836235</v>
      </c>
      <c r="E179">
        <v>1</v>
      </c>
      <c r="F179">
        <v>1</v>
      </c>
      <c r="G179">
        <v>15514512</v>
      </c>
      <c r="H179">
        <v>3</v>
      </c>
      <c r="I179" t="s">
        <v>614</v>
      </c>
      <c r="J179" t="s">
        <v>615</v>
      </c>
      <c r="K179" t="s">
        <v>616</v>
      </c>
      <c r="L179">
        <v>1346</v>
      </c>
      <c r="N179">
        <v>1009</v>
      </c>
      <c r="O179" t="s">
        <v>609</v>
      </c>
      <c r="P179" t="s">
        <v>609</v>
      </c>
      <c r="Q179">
        <v>1</v>
      </c>
      <c r="X179">
        <v>0.06</v>
      </c>
      <c r="Y179">
        <v>31.49</v>
      </c>
      <c r="Z179">
        <v>0</v>
      </c>
      <c r="AA179">
        <v>0</v>
      </c>
      <c r="AB179">
        <v>0</v>
      </c>
      <c r="AC179">
        <v>0</v>
      </c>
      <c r="AD179">
        <v>1</v>
      </c>
      <c r="AE179">
        <v>0</v>
      </c>
      <c r="AF179" t="s">
        <v>3</v>
      </c>
      <c r="AG179">
        <v>0.06</v>
      </c>
      <c r="AH179">
        <v>3</v>
      </c>
      <c r="AI179">
        <v>-1</v>
      </c>
      <c r="AJ179" t="s">
        <v>3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</row>
    <row r="180" spans="1:44" x14ac:dyDescent="0.2">
      <c r="A180">
        <f>ROW(Source!A341)</f>
        <v>341</v>
      </c>
      <c r="B180">
        <v>1474039803</v>
      </c>
      <c r="C180">
        <v>1470921737</v>
      </c>
      <c r="D180">
        <v>1441821379</v>
      </c>
      <c r="E180">
        <v>15514512</v>
      </c>
      <c r="F180">
        <v>1</v>
      </c>
      <c r="G180">
        <v>15514512</v>
      </c>
      <c r="H180">
        <v>3</v>
      </c>
      <c r="I180" t="s">
        <v>671</v>
      </c>
      <c r="J180" t="s">
        <v>3</v>
      </c>
      <c r="K180" t="s">
        <v>672</v>
      </c>
      <c r="L180">
        <v>1346</v>
      </c>
      <c r="N180">
        <v>1009</v>
      </c>
      <c r="O180" t="s">
        <v>609</v>
      </c>
      <c r="P180" t="s">
        <v>609</v>
      </c>
      <c r="Q180">
        <v>1</v>
      </c>
      <c r="X180">
        <v>0.05</v>
      </c>
      <c r="Y180">
        <v>89.933959999999999</v>
      </c>
      <c r="Z180">
        <v>0</v>
      </c>
      <c r="AA180">
        <v>0</v>
      </c>
      <c r="AB180">
        <v>0</v>
      </c>
      <c r="AC180">
        <v>0</v>
      </c>
      <c r="AD180">
        <v>1</v>
      </c>
      <c r="AE180">
        <v>0</v>
      </c>
      <c r="AF180" t="s">
        <v>3</v>
      </c>
      <c r="AG180">
        <v>0.05</v>
      </c>
      <c r="AH180">
        <v>3</v>
      </c>
      <c r="AI180">
        <v>-1</v>
      </c>
      <c r="AJ180" t="s">
        <v>3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</row>
    <row r="181" spans="1:44" x14ac:dyDescent="0.2">
      <c r="A181">
        <f>ROW(Source!A342)</f>
        <v>342</v>
      </c>
      <c r="B181">
        <v>1474039804</v>
      </c>
      <c r="C181">
        <v>1470921747</v>
      </c>
      <c r="D181">
        <v>1441819193</v>
      </c>
      <c r="E181">
        <v>15514512</v>
      </c>
      <c r="F181">
        <v>1</v>
      </c>
      <c r="G181">
        <v>15514512</v>
      </c>
      <c r="H181">
        <v>1</v>
      </c>
      <c r="I181" t="s">
        <v>600</v>
      </c>
      <c r="J181" t="s">
        <v>3</v>
      </c>
      <c r="K181" t="s">
        <v>601</v>
      </c>
      <c r="L181">
        <v>1191</v>
      </c>
      <c r="N181">
        <v>1013</v>
      </c>
      <c r="O181" t="s">
        <v>602</v>
      </c>
      <c r="P181" t="s">
        <v>602</v>
      </c>
      <c r="Q181">
        <v>1</v>
      </c>
      <c r="X181">
        <v>2.78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1</v>
      </c>
      <c r="AE181">
        <v>1</v>
      </c>
      <c r="AF181" t="s">
        <v>45</v>
      </c>
      <c r="AG181">
        <v>5.56</v>
      </c>
      <c r="AH181">
        <v>3</v>
      </c>
      <c r="AI181">
        <v>-1</v>
      </c>
      <c r="AJ181" t="s">
        <v>3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</row>
    <row r="182" spans="1:44" x14ac:dyDescent="0.2">
      <c r="A182">
        <f>ROW(Source!A342)</f>
        <v>342</v>
      </c>
      <c r="B182">
        <v>1474039805</v>
      </c>
      <c r="C182">
        <v>1470921747</v>
      </c>
      <c r="D182">
        <v>1441836235</v>
      </c>
      <c r="E182">
        <v>1</v>
      </c>
      <c r="F182">
        <v>1</v>
      </c>
      <c r="G182">
        <v>15514512</v>
      </c>
      <c r="H182">
        <v>3</v>
      </c>
      <c r="I182" t="s">
        <v>614</v>
      </c>
      <c r="J182" t="s">
        <v>615</v>
      </c>
      <c r="K182" t="s">
        <v>616</v>
      </c>
      <c r="L182">
        <v>1346</v>
      </c>
      <c r="N182">
        <v>1009</v>
      </c>
      <c r="O182" t="s">
        <v>609</v>
      </c>
      <c r="P182" t="s">
        <v>609</v>
      </c>
      <c r="Q182">
        <v>1</v>
      </c>
      <c r="X182">
        <v>4.0000000000000001E-3</v>
      </c>
      <c r="Y182">
        <v>31.49</v>
      </c>
      <c r="Z182">
        <v>0</v>
      </c>
      <c r="AA182">
        <v>0</v>
      </c>
      <c r="AB182">
        <v>0</v>
      </c>
      <c r="AC182">
        <v>0</v>
      </c>
      <c r="AD182">
        <v>1</v>
      </c>
      <c r="AE182">
        <v>0</v>
      </c>
      <c r="AF182" t="s">
        <v>45</v>
      </c>
      <c r="AG182">
        <v>8.0000000000000002E-3</v>
      </c>
      <c r="AH182">
        <v>3</v>
      </c>
      <c r="AI182">
        <v>-1</v>
      </c>
      <c r="AJ182" t="s">
        <v>3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</row>
    <row r="183" spans="1:44" x14ac:dyDescent="0.2">
      <c r="A183">
        <f>ROW(Source!A343)</f>
        <v>343</v>
      </c>
      <c r="B183">
        <v>1474039806</v>
      </c>
      <c r="C183">
        <v>1470921754</v>
      </c>
      <c r="D183">
        <v>1441819193</v>
      </c>
      <c r="E183">
        <v>15514512</v>
      </c>
      <c r="F183">
        <v>1</v>
      </c>
      <c r="G183">
        <v>15514512</v>
      </c>
      <c r="H183">
        <v>1</v>
      </c>
      <c r="I183" t="s">
        <v>600</v>
      </c>
      <c r="J183" t="s">
        <v>3</v>
      </c>
      <c r="K183" t="s">
        <v>601</v>
      </c>
      <c r="L183">
        <v>1191</v>
      </c>
      <c r="N183">
        <v>1013</v>
      </c>
      <c r="O183" t="s">
        <v>602</v>
      </c>
      <c r="P183" t="s">
        <v>602</v>
      </c>
      <c r="Q183">
        <v>1</v>
      </c>
      <c r="X183">
        <v>1.96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1</v>
      </c>
      <c r="AE183">
        <v>1</v>
      </c>
      <c r="AF183" t="s">
        <v>45</v>
      </c>
      <c r="AG183">
        <v>3.92</v>
      </c>
      <c r="AH183">
        <v>3</v>
      </c>
      <c r="AI183">
        <v>-1</v>
      </c>
      <c r="AJ183" t="s">
        <v>3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</row>
    <row r="184" spans="1:44" x14ac:dyDescent="0.2">
      <c r="A184">
        <f>ROW(Source!A343)</f>
        <v>343</v>
      </c>
      <c r="B184">
        <v>1474039807</v>
      </c>
      <c r="C184">
        <v>1470921754</v>
      </c>
      <c r="D184">
        <v>1441833954</v>
      </c>
      <c r="E184">
        <v>1</v>
      </c>
      <c r="F184">
        <v>1</v>
      </c>
      <c r="G184">
        <v>15514512</v>
      </c>
      <c r="H184">
        <v>2</v>
      </c>
      <c r="I184" t="s">
        <v>735</v>
      </c>
      <c r="J184" t="s">
        <v>736</v>
      </c>
      <c r="K184" t="s">
        <v>737</v>
      </c>
      <c r="L184">
        <v>1368</v>
      </c>
      <c r="N184">
        <v>1011</v>
      </c>
      <c r="O184" t="s">
        <v>606</v>
      </c>
      <c r="P184" t="s">
        <v>606</v>
      </c>
      <c r="Q184">
        <v>1</v>
      </c>
      <c r="X184">
        <v>0.05</v>
      </c>
      <c r="Y184">
        <v>0</v>
      </c>
      <c r="Z184">
        <v>59.51</v>
      </c>
      <c r="AA184">
        <v>0.82</v>
      </c>
      <c r="AB184">
        <v>0</v>
      </c>
      <c r="AC184">
        <v>0</v>
      </c>
      <c r="AD184">
        <v>1</v>
      </c>
      <c r="AE184">
        <v>0</v>
      </c>
      <c r="AF184" t="s">
        <v>45</v>
      </c>
      <c r="AG184">
        <v>0.1</v>
      </c>
      <c r="AH184">
        <v>3</v>
      </c>
      <c r="AI184">
        <v>-1</v>
      </c>
      <c r="AJ184" t="s">
        <v>3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</row>
    <row r="185" spans="1:44" x14ac:dyDescent="0.2">
      <c r="A185">
        <f>ROW(Source!A343)</f>
        <v>343</v>
      </c>
      <c r="B185">
        <v>1474039808</v>
      </c>
      <c r="C185">
        <v>1470921754</v>
      </c>
      <c r="D185">
        <v>1441836235</v>
      </c>
      <c r="E185">
        <v>1</v>
      </c>
      <c r="F185">
        <v>1</v>
      </c>
      <c r="G185">
        <v>15514512</v>
      </c>
      <c r="H185">
        <v>3</v>
      </c>
      <c r="I185" t="s">
        <v>614</v>
      </c>
      <c r="J185" t="s">
        <v>615</v>
      </c>
      <c r="K185" t="s">
        <v>616</v>
      </c>
      <c r="L185">
        <v>1346</v>
      </c>
      <c r="N185">
        <v>1009</v>
      </c>
      <c r="O185" t="s">
        <v>609</v>
      </c>
      <c r="P185" t="s">
        <v>609</v>
      </c>
      <c r="Q185">
        <v>1</v>
      </c>
      <c r="X185">
        <v>0.03</v>
      </c>
      <c r="Y185">
        <v>31.49</v>
      </c>
      <c r="Z185">
        <v>0</v>
      </c>
      <c r="AA185">
        <v>0</v>
      </c>
      <c r="AB185">
        <v>0</v>
      </c>
      <c r="AC185">
        <v>0</v>
      </c>
      <c r="AD185">
        <v>1</v>
      </c>
      <c r="AE185">
        <v>0</v>
      </c>
      <c r="AF185" t="s">
        <v>45</v>
      </c>
      <c r="AG185">
        <v>0.06</v>
      </c>
      <c r="AH185">
        <v>3</v>
      </c>
      <c r="AI185">
        <v>-1</v>
      </c>
      <c r="AJ185" t="s">
        <v>3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</row>
    <row r="186" spans="1:44" x14ac:dyDescent="0.2">
      <c r="A186">
        <f>ROW(Source!A344)</f>
        <v>344</v>
      </c>
      <c r="B186">
        <v>1474039814</v>
      </c>
      <c r="C186">
        <v>1470921764</v>
      </c>
      <c r="D186">
        <v>1441819193</v>
      </c>
      <c r="E186">
        <v>15514512</v>
      </c>
      <c r="F186">
        <v>1</v>
      </c>
      <c r="G186">
        <v>15514512</v>
      </c>
      <c r="H186">
        <v>1</v>
      </c>
      <c r="I186" t="s">
        <v>600</v>
      </c>
      <c r="J186" t="s">
        <v>3</v>
      </c>
      <c r="K186" t="s">
        <v>601</v>
      </c>
      <c r="L186">
        <v>1191</v>
      </c>
      <c r="N186">
        <v>1013</v>
      </c>
      <c r="O186" t="s">
        <v>602</v>
      </c>
      <c r="P186" t="s">
        <v>602</v>
      </c>
      <c r="Q186">
        <v>1</v>
      </c>
      <c r="X186">
        <v>3.78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1</v>
      </c>
      <c r="AE186">
        <v>1</v>
      </c>
      <c r="AF186" t="s">
        <v>45</v>
      </c>
      <c r="AG186">
        <v>7.56</v>
      </c>
      <c r="AH186">
        <v>3</v>
      </c>
      <c r="AI186">
        <v>-1</v>
      </c>
      <c r="AJ186" t="s">
        <v>3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</row>
    <row r="187" spans="1:44" x14ac:dyDescent="0.2">
      <c r="A187">
        <f>ROW(Source!A344)</f>
        <v>344</v>
      </c>
      <c r="B187">
        <v>1474039815</v>
      </c>
      <c r="C187">
        <v>1470921764</v>
      </c>
      <c r="D187">
        <v>1441833954</v>
      </c>
      <c r="E187">
        <v>1</v>
      </c>
      <c r="F187">
        <v>1</v>
      </c>
      <c r="G187">
        <v>15514512</v>
      </c>
      <c r="H187">
        <v>2</v>
      </c>
      <c r="I187" t="s">
        <v>735</v>
      </c>
      <c r="J187" t="s">
        <v>736</v>
      </c>
      <c r="K187" t="s">
        <v>737</v>
      </c>
      <c r="L187">
        <v>1368</v>
      </c>
      <c r="N187">
        <v>1011</v>
      </c>
      <c r="O187" t="s">
        <v>606</v>
      </c>
      <c r="P187" t="s">
        <v>606</v>
      </c>
      <c r="Q187">
        <v>1</v>
      </c>
      <c r="X187">
        <v>0.05</v>
      </c>
      <c r="Y187">
        <v>0</v>
      </c>
      <c r="Z187">
        <v>59.51</v>
      </c>
      <c r="AA187">
        <v>0.82</v>
      </c>
      <c r="AB187">
        <v>0</v>
      </c>
      <c r="AC187">
        <v>0</v>
      </c>
      <c r="AD187">
        <v>1</v>
      </c>
      <c r="AE187">
        <v>0</v>
      </c>
      <c r="AF187" t="s">
        <v>45</v>
      </c>
      <c r="AG187">
        <v>0.1</v>
      </c>
      <c r="AH187">
        <v>3</v>
      </c>
      <c r="AI187">
        <v>-1</v>
      </c>
      <c r="AJ187" t="s">
        <v>3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</row>
    <row r="188" spans="1:44" x14ac:dyDescent="0.2">
      <c r="A188">
        <f>ROW(Source!A344)</f>
        <v>344</v>
      </c>
      <c r="B188">
        <v>1474039816</v>
      </c>
      <c r="C188">
        <v>1470921764</v>
      </c>
      <c r="D188">
        <v>1441836235</v>
      </c>
      <c r="E188">
        <v>1</v>
      </c>
      <c r="F188">
        <v>1</v>
      </c>
      <c r="G188">
        <v>15514512</v>
      </c>
      <c r="H188">
        <v>3</v>
      </c>
      <c r="I188" t="s">
        <v>614</v>
      </c>
      <c r="J188" t="s">
        <v>615</v>
      </c>
      <c r="K188" t="s">
        <v>616</v>
      </c>
      <c r="L188">
        <v>1346</v>
      </c>
      <c r="N188">
        <v>1009</v>
      </c>
      <c r="O188" t="s">
        <v>609</v>
      </c>
      <c r="P188" t="s">
        <v>609</v>
      </c>
      <c r="Q188">
        <v>1</v>
      </c>
      <c r="X188">
        <v>0.56999999999999995</v>
      </c>
      <c r="Y188">
        <v>31.49</v>
      </c>
      <c r="Z188">
        <v>0</v>
      </c>
      <c r="AA188">
        <v>0</v>
      </c>
      <c r="AB188">
        <v>0</v>
      </c>
      <c r="AC188">
        <v>0</v>
      </c>
      <c r="AD188">
        <v>1</v>
      </c>
      <c r="AE188">
        <v>0</v>
      </c>
      <c r="AF188" t="s">
        <v>45</v>
      </c>
      <c r="AG188">
        <v>1.1399999999999999</v>
      </c>
      <c r="AH188">
        <v>3</v>
      </c>
      <c r="AI188">
        <v>-1</v>
      </c>
      <c r="AJ188" t="s">
        <v>3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</row>
    <row r="189" spans="1:44" x14ac:dyDescent="0.2">
      <c r="A189">
        <f>ROW(Source!A345)</f>
        <v>345</v>
      </c>
      <c r="B189">
        <v>1474039818</v>
      </c>
      <c r="C189">
        <v>1470921774</v>
      </c>
      <c r="D189">
        <v>1441819193</v>
      </c>
      <c r="E189">
        <v>15514512</v>
      </c>
      <c r="F189">
        <v>1</v>
      </c>
      <c r="G189">
        <v>15514512</v>
      </c>
      <c r="H189">
        <v>1</v>
      </c>
      <c r="I189" t="s">
        <v>600</v>
      </c>
      <c r="J189" t="s">
        <v>3</v>
      </c>
      <c r="K189" t="s">
        <v>601</v>
      </c>
      <c r="L189">
        <v>1191</v>
      </c>
      <c r="N189">
        <v>1013</v>
      </c>
      <c r="O189" t="s">
        <v>602</v>
      </c>
      <c r="P189" t="s">
        <v>602</v>
      </c>
      <c r="Q189">
        <v>1</v>
      </c>
      <c r="X189">
        <v>9.5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1</v>
      </c>
      <c r="AE189">
        <v>1</v>
      </c>
      <c r="AF189" t="s">
        <v>3</v>
      </c>
      <c r="AG189">
        <v>9.5</v>
      </c>
      <c r="AH189">
        <v>3</v>
      </c>
      <c r="AI189">
        <v>-1</v>
      </c>
      <c r="AJ189" t="s">
        <v>3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</row>
    <row r="190" spans="1:44" x14ac:dyDescent="0.2">
      <c r="A190">
        <f>ROW(Source!A345)</f>
        <v>345</v>
      </c>
      <c r="B190">
        <v>1474039819</v>
      </c>
      <c r="C190">
        <v>1470921774</v>
      </c>
      <c r="D190">
        <v>1441833954</v>
      </c>
      <c r="E190">
        <v>1</v>
      </c>
      <c r="F190">
        <v>1</v>
      </c>
      <c r="G190">
        <v>15514512</v>
      </c>
      <c r="H190">
        <v>2</v>
      </c>
      <c r="I190" t="s">
        <v>735</v>
      </c>
      <c r="J190" t="s">
        <v>736</v>
      </c>
      <c r="K190" t="s">
        <v>737</v>
      </c>
      <c r="L190">
        <v>1368</v>
      </c>
      <c r="N190">
        <v>1011</v>
      </c>
      <c r="O190" t="s">
        <v>606</v>
      </c>
      <c r="P190" t="s">
        <v>606</v>
      </c>
      <c r="Q190">
        <v>1</v>
      </c>
      <c r="X190">
        <v>0.27</v>
      </c>
      <c r="Y190">
        <v>0</v>
      </c>
      <c r="Z190">
        <v>59.51</v>
      </c>
      <c r="AA190">
        <v>0.82</v>
      </c>
      <c r="AB190">
        <v>0</v>
      </c>
      <c r="AC190">
        <v>0</v>
      </c>
      <c r="AD190">
        <v>1</v>
      </c>
      <c r="AE190">
        <v>0</v>
      </c>
      <c r="AF190" t="s">
        <v>3</v>
      </c>
      <c r="AG190">
        <v>0.27</v>
      </c>
      <c r="AH190">
        <v>3</v>
      </c>
      <c r="AI190">
        <v>-1</v>
      </c>
      <c r="AJ190" t="s">
        <v>3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</row>
    <row r="191" spans="1:44" x14ac:dyDescent="0.2">
      <c r="A191">
        <f>ROW(Source!A345)</f>
        <v>345</v>
      </c>
      <c r="B191">
        <v>1474039820</v>
      </c>
      <c r="C191">
        <v>1470921774</v>
      </c>
      <c r="D191">
        <v>1441836235</v>
      </c>
      <c r="E191">
        <v>1</v>
      </c>
      <c r="F191">
        <v>1</v>
      </c>
      <c r="G191">
        <v>15514512</v>
      </c>
      <c r="H191">
        <v>3</v>
      </c>
      <c r="I191" t="s">
        <v>614</v>
      </c>
      <c r="J191" t="s">
        <v>615</v>
      </c>
      <c r="K191" t="s">
        <v>616</v>
      </c>
      <c r="L191">
        <v>1346</v>
      </c>
      <c r="N191">
        <v>1009</v>
      </c>
      <c r="O191" t="s">
        <v>609</v>
      </c>
      <c r="P191" t="s">
        <v>609</v>
      </c>
      <c r="Q191">
        <v>1</v>
      </c>
      <c r="X191">
        <v>0.59</v>
      </c>
      <c r="Y191">
        <v>31.49</v>
      </c>
      <c r="Z191">
        <v>0</v>
      </c>
      <c r="AA191">
        <v>0</v>
      </c>
      <c r="AB191">
        <v>0</v>
      </c>
      <c r="AC191">
        <v>0</v>
      </c>
      <c r="AD191">
        <v>1</v>
      </c>
      <c r="AE191">
        <v>0</v>
      </c>
      <c r="AF191" t="s">
        <v>3</v>
      </c>
      <c r="AG191">
        <v>0.59</v>
      </c>
      <c r="AH191">
        <v>3</v>
      </c>
      <c r="AI191">
        <v>-1</v>
      </c>
      <c r="AJ191" t="s">
        <v>3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</row>
    <row r="192" spans="1:44" x14ac:dyDescent="0.2">
      <c r="A192">
        <f>ROW(Source!A345)</f>
        <v>345</v>
      </c>
      <c r="B192">
        <v>1474039821</v>
      </c>
      <c r="C192">
        <v>1470921774</v>
      </c>
      <c r="D192">
        <v>1441821379</v>
      </c>
      <c r="E192">
        <v>15514512</v>
      </c>
      <c r="F192">
        <v>1</v>
      </c>
      <c r="G192">
        <v>15514512</v>
      </c>
      <c r="H192">
        <v>3</v>
      </c>
      <c r="I192" t="s">
        <v>671</v>
      </c>
      <c r="J192" t="s">
        <v>3</v>
      </c>
      <c r="K192" t="s">
        <v>672</v>
      </c>
      <c r="L192">
        <v>1346</v>
      </c>
      <c r="N192">
        <v>1009</v>
      </c>
      <c r="O192" t="s">
        <v>609</v>
      </c>
      <c r="P192" t="s">
        <v>609</v>
      </c>
      <c r="Q192">
        <v>1</v>
      </c>
      <c r="X192">
        <v>4.2999999999999997E-2</v>
      </c>
      <c r="Y192">
        <v>89.933959999999999</v>
      </c>
      <c r="Z192">
        <v>0</v>
      </c>
      <c r="AA192">
        <v>0</v>
      </c>
      <c r="AB192">
        <v>0</v>
      </c>
      <c r="AC192">
        <v>0</v>
      </c>
      <c r="AD192">
        <v>1</v>
      </c>
      <c r="AE192">
        <v>0</v>
      </c>
      <c r="AF192" t="s">
        <v>3</v>
      </c>
      <c r="AG192">
        <v>4.2999999999999997E-2</v>
      </c>
      <c r="AH192">
        <v>3</v>
      </c>
      <c r="AI192">
        <v>-1</v>
      </c>
      <c r="AJ192" t="s">
        <v>3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</row>
    <row r="193" spans="1:44" x14ac:dyDescent="0.2">
      <c r="A193">
        <f>ROW(Source!A346)</f>
        <v>346</v>
      </c>
      <c r="B193">
        <v>1474039822</v>
      </c>
      <c r="C193">
        <v>1470921787</v>
      </c>
      <c r="D193">
        <v>1441819193</v>
      </c>
      <c r="E193">
        <v>15514512</v>
      </c>
      <c r="F193">
        <v>1</v>
      </c>
      <c r="G193">
        <v>15514512</v>
      </c>
      <c r="H193">
        <v>1</v>
      </c>
      <c r="I193" t="s">
        <v>600</v>
      </c>
      <c r="J193" t="s">
        <v>3</v>
      </c>
      <c r="K193" t="s">
        <v>601</v>
      </c>
      <c r="L193">
        <v>1191</v>
      </c>
      <c r="N193">
        <v>1013</v>
      </c>
      <c r="O193" t="s">
        <v>602</v>
      </c>
      <c r="P193" t="s">
        <v>602</v>
      </c>
      <c r="Q193">
        <v>1</v>
      </c>
      <c r="X193">
        <v>1.1000000000000001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1</v>
      </c>
      <c r="AE193">
        <v>1</v>
      </c>
      <c r="AF193" t="s">
        <v>45</v>
      </c>
      <c r="AG193">
        <v>2.2000000000000002</v>
      </c>
      <c r="AH193">
        <v>3</v>
      </c>
      <c r="AI193">
        <v>-1</v>
      </c>
      <c r="AJ193" t="s">
        <v>3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</row>
    <row r="194" spans="1:44" x14ac:dyDescent="0.2">
      <c r="A194">
        <f>ROW(Source!A346)</f>
        <v>346</v>
      </c>
      <c r="B194">
        <v>1474039823</v>
      </c>
      <c r="C194">
        <v>1470921787</v>
      </c>
      <c r="D194">
        <v>1441836235</v>
      </c>
      <c r="E194">
        <v>1</v>
      </c>
      <c r="F194">
        <v>1</v>
      </c>
      <c r="G194">
        <v>15514512</v>
      </c>
      <c r="H194">
        <v>3</v>
      </c>
      <c r="I194" t="s">
        <v>614</v>
      </c>
      <c r="J194" t="s">
        <v>615</v>
      </c>
      <c r="K194" t="s">
        <v>616</v>
      </c>
      <c r="L194">
        <v>1346</v>
      </c>
      <c r="N194">
        <v>1009</v>
      </c>
      <c r="O194" t="s">
        <v>609</v>
      </c>
      <c r="P194" t="s">
        <v>609</v>
      </c>
      <c r="Q194">
        <v>1</v>
      </c>
      <c r="X194">
        <v>1.1999999999999999E-3</v>
      </c>
      <c r="Y194">
        <v>31.49</v>
      </c>
      <c r="Z194">
        <v>0</v>
      </c>
      <c r="AA194">
        <v>0</v>
      </c>
      <c r="AB194">
        <v>0</v>
      </c>
      <c r="AC194">
        <v>0</v>
      </c>
      <c r="AD194">
        <v>1</v>
      </c>
      <c r="AE194">
        <v>0</v>
      </c>
      <c r="AF194" t="s">
        <v>45</v>
      </c>
      <c r="AG194">
        <v>2.3999999999999998E-3</v>
      </c>
      <c r="AH194">
        <v>3</v>
      </c>
      <c r="AI194">
        <v>-1</v>
      </c>
      <c r="AJ194" t="s">
        <v>3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</row>
    <row r="195" spans="1:44" x14ac:dyDescent="0.2">
      <c r="A195">
        <f>ROW(Source!A347)</f>
        <v>347</v>
      </c>
      <c r="B195">
        <v>1474039824</v>
      </c>
      <c r="C195">
        <v>1470921794</v>
      </c>
      <c r="D195">
        <v>1441819193</v>
      </c>
      <c r="E195">
        <v>15514512</v>
      </c>
      <c r="F195">
        <v>1</v>
      </c>
      <c r="G195">
        <v>15514512</v>
      </c>
      <c r="H195">
        <v>1</v>
      </c>
      <c r="I195" t="s">
        <v>600</v>
      </c>
      <c r="J195" t="s">
        <v>3</v>
      </c>
      <c r="K195" t="s">
        <v>601</v>
      </c>
      <c r="L195">
        <v>1191</v>
      </c>
      <c r="N195">
        <v>1013</v>
      </c>
      <c r="O195" t="s">
        <v>602</v>
      </c>
      <c r="P195" t="s">
        <v>602</v>
      </c>
      <c r="Q195">
        <v>1</v>
      </c>
      <c r="X195">
        <v>2.38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1</v>
      </c>
      <c r="AE195">
        <v>1</v>
      </c>
      <c r="AF195" t="s">
        <v>45</v>
      </c>
      <c r="AG195">
        <v>4.76</v>
      </c>
      <c r="AH195">
        <v>3</v>
      </c>
      <c r="AI195">
        <v>-1</v>
      </c>
      <c r="AJ195" t="s">
        <v>3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</row>
    <row r="196" spans="1:44" x14ac:dyDescent="0.2">
      <c r="A196">
        <f>ROW(Source!A347)</f>
        <v>347</v>
      </c>
      <c r="B196">
        <v>1474039825</v>
      </c>
      <c r="C196">
        <v>1470921794</v>
      </c>
      <c r="D196">
        <v>1441836235</v>
      </c>
      <c r="E196">
        <v>1</v>
      </c>
      <c r="F196">
        <v>1</v>
      </c>
      <c r="G196">
        <v>15514512</v>
      </c>
      <c r="H196">
        <v>3</v>
      </c>
      <c r="I196" t="s">
        <v>614</v>
      </c>
      <c r="J196" t="s">
        <v>615</v>
      </c>
      <c r="K196" t="s">
        <v>616</v>
      </c>
      <c r="L196">
        <v>1346</v>
      </c>
      <c r="N196">
        <v>1009</v>
      </c>
      <c r="O196" t="s">
        <v>609</v>
      </c>
      <c r="P196" t="s">
        <v>609</v>
      </c>
      <c r="Q196">
        <v>1</v>
      </c>
      <c r="X196">
        <v>1E-3</v>
      </c>
      <c r="Y196">
        <v>31.49</v>
      </c>
      <c r="Z196">
        <v>0</v>
      </c>
      <c r="AA196">
        <v>0</v>
      </c>
      <c r="AB196">
        <v>0</v>
      </c>
      <c r="AC196">
        <v>0</v>
      </c>
      <c r="AD196">
        <v>1</v>
      </c>
      <c r="AE196">
        <v>0</v>
      </c>
      <c r="AF196" t="s">
        <v>45</v>
      </c>
      <c r="AG196">
        <v>2E-3</v>
      </c>
      <c r="AH196">
        <v>3</v>
      </c>
      <c r="AI196">
        <v>-1</v>
      </c>
      <c r="AJ196" t="s">
        <v>3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</row>
    <row r="197" spans="1:44" x14ac:dyDescent="0.2">
      <c r="A197">
        <f>ROW(Source!A348)</f>
        <v>348</v>
      </c>
      <c r="B197">
        <v>1474039827</v>
      </c>
      <c r="C197">
        <v>1470921801</v>
      </c>
      <c r="D197">
        <v>1441819193</v>
      </c>
      <c r="E197">
        <v>15514512</v>
      </c>
      <c r="F197">
        <v>1</v>
      </c>
      <c r="G197">
        <v>15514512</v>
      </c>
      <c r="H197">
        <v>1</v>
      </c>
      <c r="I197" t="s">
        <v>600</v>
      </c>
      <c r="J197" t="s">
        <v>3</v>
      </c>
      <c r="K197" t="s">
        <v>601</v>
      </c>
      <c r="L197">
        <v>1191</v>
      </c>
      <c r="N197">
        <v>1013</v>
      </c>
      <c r="O197" t="s">
        <v>602</v>
      </c>
      <c r="P197" t="s">
        <v>602</v>
      </c>
      <c r="Q197">
        <v>1</v>
      </c>
      <c r="X197">
        <v>5.5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1</v>
      </c>
      <c r="AE197">
        <v>1</v>
      </c>
      <c r="AF197" t="s">
        <v>3</v>
      </c>
      <c r="AG197">
        <v>5.5</v>
      </c>
      <c r="AH197">
        <v>3</v>
      </c>
      <c r="AI197">
        <v>-1</v>
      </c>
      <c r="AJ197" t="s">
        <v>3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</row>
    <row r="198" spans="1:44" x14ac:dyDescent="0.2">
      <c r="A198">
        <f>ROW(Source!A348)</f>
        <v>348</v>
      </c>
      <c r="B198">
        <v>1474039828</v>
      </c>
      <c r="C198">
        <v>1470921801</v>
      </c>
      <c r="D198">
        <v>1441836235</v>
      </c>
      <c r="E198">
        <v>1</v>
      </c>
      <c r="F198">
        <v>1</v>
      </c>
      <c r="G198">
        <v>15514512</v>
      </c>
      <c r="H198">
        <v>3</v>
      </c>
      <c r="I198" t="s">
        <v>614</v>
      </c>
      <c r="J198" t="s">
        <v>615</v>
      </c>
      <c r="K198" t="s">
        <v>616</v>
      </c>
      <c r="L198">
        <v>1346</v>
      </c>
      <c r="N198">
        <v>1009</v>
      </c>
      <c r="O198" t="s">
        <v>609</v>
      </c>
      <c r="P198" t="s">
        <v>609</v>
      </c>
      <c r="Q198">
        <v>1</v>
      </c>
      <c r="X198">
        <v>0.02</v>
      </c>
      <c r="Y198">
        <v>31.49</v>
      </c>
      <c r="Z198">
        <v>0</v>
      </c>
      <c r="AA198">
        <v>0</v>
      </c>
      <c r="AB198">
        <v>0</v>
      </c>
      <c r="AC198">
        <v>0</v>
      </c>
      <c r="AD198">
        <v>1</v>
      </c>
      <c r="AE198">
        <v>0</v>
      </c>
      <c r="AF198" t="s">
        <v>3</v>
      </c>
      <c r="AG198">
        <v>0.02</v>
      </c>
      <c r="AH198">
        <v>3</v>
      </c>
      <c r="AI198">
        <v>-1</v>
      </c>
      <c r="AJ198" t="s">
        <v>3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</row>
    <row r="199" spans="1:44" x14ac:dyDescent="0.2">
      <c r="A199">
        <f>ROW(Source!A348)</f>
        <v>348</v>
      </c>
      <c r="B199">
        <v>1474039829</v>
      </c>
      <c r="C199">
        <v>1470921801</v>
      </c>
      <c r="D199">
        <v>1441821379</v>
      </c>
      <c r="E199">
        <v>15514512</v>
      </c>
      <c r="F199">
        <v>1</v>
      </c>
      <c r="G199">
        <v>15514512</v>
      </c>
      <c r="H199">
        <v>3</v>
      </c>
      <c r="I199" t="s">
        <v>671</v>
      </c>
      <c r="J199" t="s">
        <v>3</v>
      </c>
      <c r="K199" t="s">
        <v>672</v>
      </c>
      <c r="L199">
        <v>1346</v>
      </c>
      <c r="N199">
        <v>1009</v>
      </c>
      <c r="O199" t="s">
        <v>609</v>
      </c>
      <c r="P199" t="s">
        <v>609</v>
      </c>
      <c r="Q199">
        <v>1</v>
      </c>
      <c r="X199">
        <v>2.4E-2</v>
      </c>
      <c r="Y199">
        <v>89.933959999999999</v>
      </c>
      <c r="Z199">
        <v>0</v>
      </c>
      <c r="AA199">
        <v>0</v>
      </c>
      <c r="AB199">
        <v>0</v>
      </c>
      <c r="AC199">
        <v>0</v>
      </c>
      <c r="AD199">
        <v>1</v>
      </c>
      <c r="AE199">
        <v>0</v>
      </c>
      <c r="AF199" t="s">
        <v>3</v>
      </c>
      <c r="AG199">
        <v>2.4E-2</v>
      </c>
      <c r="AH199">
        <v>3</v>
      </c>
      <c r="AI199">
        <v>-1</v>
      </c>
      <c r="AJ199" t="s">
        <v>3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</row>
    <row r="200" spans="1:44" x14ac:dyDescent="0.2">
      <c r="A200">
        <f>ROW(Source!A349)</f>
        <v>349</v>
      </c>
      <c r="B200">
        <v>1474039830</v>
      </c>
      <c r="C200">
        <v>1470921811</v>
      </c>
      <c r="D200">
        <v>1441819193</v>
      </c>
      <c r="E200">
        <v>15514512</v>
      </c>
      <c r="F200">
        <v>1</v>
      </c>
      <c r="G200">
        <v>15514512</v>
      </c>
      <c r="H200">
        <v>1</v>
      </c>
      <c r="I200" t="s">
        <v>600</v>
      </c>
      <c r="J200" t="s">
        <v>3</v>
      </c>
      <c r="K200" t="s">
        <v>601</v>
      </c>
      <c r="L200">
        <v>1191</v>
      </c>
      <c r="N200">
        <v>1013</v>
      </c>
      <c r="O200" t="s">
        <v>602</v>
      </c>
      <c r="P200" t="s">
        <v>602</v>
      </c>
      <c r="Q200">
        <v>1</v>
      </c>
      <c r="X200">
        <v>53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1</v>
      </c>
      <c r="AE200">
        <v>1</v>
      </c>
      <c r="AF200" t="s">
        <v>193</v>
      </c>
      <c r="AG200">
        <v>17.666666666666668</v>
      </c>
      <c r="AH200">
        <v>3</v>
      </c>
      <c r="AI200">
        <v>-1</v>
      </c>
      <c r="AJ200" t="s">
        <v>3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</row>
    <row r="201" spans="1:44" x14ac:dyDescent="0.2">
      <c r="A201">
        <f>ROW(Source!A349)</f>
        <v>349</v>
      </c>
      <c r="B201">
        <v>1474039831</v>
      </c>
      <c r="C201">
        <v>1470921811</v>
      </c>
      <c r="D201">
        <v>1441835475</v>
      </c>
      <c r="E201">
        <v>1</v>
      </c>
      <c r="F201">
        <v>1</v>
      </c>
      <c r="G201">
        <v>15514512</v>
      </c>
      <c r="H201">
        <v>3</v>
      </c>
      <c r="I201" t="s">
        <v>681</v>
      </c>
      <c r="J201" t="s">
        <v>682</v>
      </c>
      <c r="K201" t="s">
        <v>683</v>
      </c>
      <c r="L201">
        <v>1348</v>
      </c>
      <c r="N201">
        <v>1009</v>
      </c>
      <c r="O201" t="s">
        <v>627</v>
      </c>
      <c r="P201" t="s">
        <v>627</v>
      </c>
      <c r="Q201">
        <v>1000</v>
      </c>
      <c r="X201">
        <v>1.8E-3</v>
      </c>
      <c r="Y201">
        <v>155908.07999999999</v>
      </c>
      <c r="Z201">
        <v>0</v>
      </c>
      <c r="AA201">
        <v>0</v>
      </c>
      <c r="AB201">
        <v>0</v>
      </c>
      <c r="AC201">
        <v>0</v>
      </c>
      <c r="AD201">
        <v>1</v>
      </c>
      <c r="AE201">
        <v>0</v>
      </c>
      <c r="AF201" t="s">
        <v>193</v>
      </c>
      <c r="AG201">
        <v>5.9999999999999995E-4</v>
      </c>
      <c r="AH201">
        <v>3</v>
      </c>
      <c r="AI201">
        <v>-1</v>
      </c>
      <c r="AJ201" t="s">
        <v>3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</row>
    <row r="202" spans="1:44" x14ac:dyDescent="0.2">
      <c r="A202">
        <f>ROW(Source!A349)</f>
        <v>349</v>
      </c>
      <c r="B202">
        <v>1474039832</v>
      </c>
      <c r="C202">
        <v>1470921811</v>
      </c>
      <c r="D202">
        <v>1441835549</v>
      </c>
      <c r="E202">
        <v>1</v>
      </c>
      <c r="F202">
        <v>1</v>
      </c>
      <c r="G202">
        <v>15514512</v>
      </c>
      <c r="H202">
        <v>3</v>
      </c>
      <c r="I202" t="s">
        <v>684</v>
      </c>
      <c r="J202" t="s">
        <v>685</v>
      </c>
      <c r="K202" t="s">
        <v>686</v>
      </c>
      <c r="L202">
        <v>1348</v>
      </c>
      <c r="N202">
        <v>1009</v>
      </c>
      <c r="O202" t="s">
        <v>627</v>
      </c>
      <c r="P202" t="s">
        <v>627</v>
      </c>
      <c r="Q202">
        <v>1000</v>
      </c>
      <c r="X202">
        <v>2.9999999999999997E-4</v>
      </c>
      <c r="Y202">
        <v>194655.19</v>
      </c>
      <c r="Z202">
        <v>0</v>
      </c>
      <c r="AA202">
        <v>0</v>
      </c>
      <c r="AB202">
        <v>0</v>
      </c>
      <c r="AC202">
        <v>0</v>
      </c>
      <c r="AD202">
        <v>1</v>
      </c>
      <c r="AE202">
        <v>0</v>
      </c>
      <c r="AF202" t="s">
        <v>193</v>
      </c>
      <c r="AG202">
        <v>9.9999999999999991E-5</v>
      </c>
      <c r="AH202">
        <v>3</v>
      </c>
      <c r="AI202">
        <v>-1</v>
      </c>
      <c r="AJ202" t="s">
        <v>3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</row>
    <row r="203" spans="1:44" x14ac:dyDescent="0.2">
      <c r="A203">
        <f>ROW(Source!A349)</f>
        <v>349</v>
      </c>
      <c r="B203">
        <v>1474039833</v>
      </c>
      <c r="C203">
        <v>1470921811</v>
      </c>
      <c r="D203">
        <v>1441838531</v>
      </c>
      <c r="E203">
        <v>1</v>
      </c>
      <c r="F203">
        <v>1</v>
      </c>
      <c r="G203">
        <v>15514512</v>
      </c>
      <c r="H203">
        <v>3</v>
      </c>
      <c r="I203" t="s">
        <v>738</v>
      </c>
      <c r="J203" t="s">
        <v>739</v>
      </c>
      <c r="K203" t="s">
        <v>740</v>
      </c>
      <c r="L203">
        <v>1348</v>
      </c>
      <c r="N203">
        <v>1009</v>
      </c>
      <c r="O203" t="s">
        <v>627</v>
      </c>
      <c r="P203" t="s">
        <v>627</v>
      </c>
      <c r="Q203">
        <v>1000</v>
      </c>
      <c r="X203">
        <v>8.0000000000000004E-4</v>
      </c>
      <c r="Y203">
        <v>370783.55</v>
      </c>
      <c r="Z203">
        <v>0</v>
      </c>
      <c r="AA203">
        <v>0</v>
      </c>
      <c r="AB203">
        <v>0</v>
      </c>
      <c r="AC203">
        <v>0</v>
      </c>
      <c r="AD203">
        <v>1</v>
      </c>
      <c r="AE203">
        <v>0</v>
      </c>
      <c r="AF203" t="s">
        <v>193</v>
      </c>
      <c r="AG203">
        <v>2.6666666666666668E-4</v>
      </c>
      <c r="AH203">
        <v>3</v>
      </c>
      <c r="AI203">
        <v>-1</v>
      </c>
      <c r="AJ203" t="s">
        <v>3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</row>
    <row r="204" spans="1:44" x14ac:dyDescent="0.2">
      <c r="A204">
        <f>ROW(Source!A350)</f>
        <v>350</v>
      </c>
      <c r="B204">
        <v>1474039835</v>
      </c>
      <c r="C204">
        <v>1470921825</v>
      </c>
      <c r="D204">
        <v>1441819193</v>
      </c>
      <c r="E204">
        <v>15514512</v>
      </c>
      <c r="F204">
        <v>1</v>
      </c>
      <c r="G204">
        <v>15514512</v>
      </c>
      <c r="H204">
        <v>1</v>
      </c>
      <c r="I204" t="s">
        <v>600</v>
      </c>
      <c r="J204" t="s">
        <v>3</v>
      </c>
      <c r="K204" t="s">
        <v>601</v>
      </c>
      <c r="L204">
        <v>1191</v>
      </c>
      <c r="N204">
        <v>1013</v>
      </c>
      <c r="O204" t="s">
        <v>602</v>
      </c>
      <c r="P204" t="s">
        <v>602</v>
      </c>
      <c r="Q204">
        <v>1</v>
      </c>
      <c r="X204">
        <v>3.96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1</v>
      </c>
      <c r="AE204">
        <v>1</v>
      </c>
      <c r="AF204" t="s">
        <v>341</v>
      </c>
      <c r="AG204">
        <v>23.759999999999998</v>
      </c>
      <c r="AH204">
        <v>3</v>
      </c>
      <c r="AI204">
        <v>-1</v>
      </c>
      <c r="AJ204" t="s">
        <v>3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</row>
    <row r="205" spans="1:44" x14ac:dyDescent="0.2">
      <c r="A205">
        <f>ROW(Source!A350)</f>
        <v>350</v>
      </c>
      <c r="B205">
        <v>1474039836</v>
      </c>
      <c r="C205">
        <v>1470921825</v>
      </c>
      <c r="D205">
        <v>1441833845</v>
      </c>
      <c r="E205">
        <v>1</v>
      </c>
      <c r="F205">
        <v>1</v>
      </c>
      <c r="G205">
        <v>15514512</v>
      </c>
      <c r="H205">
        <v>2</v>
      </c>
      <c r="I205" t="s">
        <v>603</v>
      </c>
      <c r="J205" t="s">
        <v>604</v>
      </c>
      <c r="K205" t="s">
        <v>605</v>
      </c>
      <c r="L205">
        <v>1368</v>
      </c>
      <c r="N205">
        <v>1011</v>
      </c>
      <c r="O205" t="s">
        <v>606</v>
      </c>
      <c r="P205" t="s">
        <v>606</v>
      </c>
      <c r="Q205">
        <v>1</v>
      </c>
      <c r="X205">
        <v>0.46</v>
      </c>
      <c r="Y205">
        <v>0</v>
      </c>
      <c r="Z205">
        <v>17.95</v>
      </c>
      <c r="AA205">
        <v>0.05</v>
      </c>
      <c r="AB205">
        <v>0</v>
      </c>
      <c r="AC205">
        <v>0</v>
      </c>
      <c r="AD205">
        <v>1</v>
      </c>
      <c r="AE205">
        <v>0</v>
      </c>
      <c r="AF205" t="s">
        <v>341</v>
      </c>
      <c r="AG205">
        <v>2.7600000000000002</v>
      </c>
      <c r="AH205">
        <v>3</v>
      </c>
      <c r="AI205">
        <v>-1</v>
      </c>
      <c r="AJ205" t="s">
        <v>3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</row>
    <row r="206" spans="1:44" x14ac:dyDescent="0.2">
      <c r="A206">
        <f>ROW(Source!A350)</f>
        <v>350</v>
      </c>
      <c r="B206">
        <v>1474039837</v>
      </c>
      <c r="C206">
        <v>1470921825</v>
      </c>
      <c r="D206">
        <v>1441834258</v>
      </c>
      <c r="E206">
        <v>1</v>
      </c>
      <c r="F206">
        <v>1</v>
      </c>
      <c r="G206">
        <v>15514512</v>
      </c>
      <c r="H206">
        <v>2</v>
      </c>
      <c r="I206" t="s">
        <v>643</v>
      </c>
      <c r="J206" t="s">
        <v>644</v>
      </c>
      <c r="K206" t="s">
        <v>645</v>
      </c>
      <c r="L206">
        <v>1368</v>
      </c>
      <c r="N206">
        <v>1011</v>
      </c>
      <c r="O206" t="s">
        <v>606</v>
      </c>
      <c r="P206" t="s">
        <v>606</v>
      </c>
      <c r="Q206">
        <v>1</v>
      </c>
      <c r="X206">
        <v>0.33</v>
      </c>
      <c r="Y206">
        <v>0</v>
      </c>
      <c r="Z206">
        <v>1303.01</v>
      </c>
      <c r="AA206">
        <v>826.2</v>
      </c>
      <c r="AB206">
        <v>0</v>
      </c>
      <c r="AC206">
        <v>0</v>
      </c>
      <c r="AD206">
        <v>1</v>
      </c>
      <c r="AE206">
        <v>0</v>
      </c>
      <c r="AF206" t="s">
        <v>341</v>
      </c>
      <c r="AG206">
        <v>1.98</v>
      </c>
      <c r="AH206">
        <v>3</v>
      </c>
      <c r="AI206">
        <v>-1</v>
      </c>
      <c r="AJ206" t="s">
        <v>3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</row>
    <row r="207" spans="1:44" x14ac:dyDescent="0.2">
      <c r="A207">
        <f>ROW(Source!A350)</f>
        <v>350</v>
      </c>
      <c r="B207">
        <v>1474039838</v>
      </c>
      <c r="C207">
        <v>1470921825</v>
      </c>
      <c r="D207">
        <v>1441836235</v>
      </c>
      <c r="E207">
        <v>1</v>
      </c>
      <c r="F207">
        <v>1</v>
      </c>
      <c r="G207">
        <v>15514512</v>
      </c>
      <c r="H207">
        <v>3</v>
      </c>
      <c r="I207" t="s">
        <v>614</v>
      </c>
      <c r="J207" t="s">
        <v>615</v>
      </c>
      <c r="K207" t="s">
        <v>616</v>
      </c>
      <c r="L207">
        <v>1346</v>
      </c>
      <c r="N207">
        <v>1009</v>
      </c>
      <c r="O207" t="s">
        <v>609</v>
      </c>
      <c r="P207" t="s">
        <v>609</v>
      </c>
      <c r="Q207">
        <v>1</v>
      </c>
      <c r="X207">
        <v>0.4</v>
      </c>
      <c r="Y207">
        <v>31.49</v>
      </c>
      <c r="Z207">
        <v>0</v>
      </c>
      <c r="AA207">
        <v>0</v>
      </c>
      <c r="AB207">
        <v>0</v>
      </c>
      <c r="AC207">
        <v>0</v>
      </c>
      <c r="AD207">
        <v>1</v>
      </c>
      <c r="AE207">
        <v>0</v>
      </c>
      <c r="AF207" t="s">
        <v>341</v>
      </c>
      <c r="AG207">
        <v>2.4000000000000004</v>
      </c>
      <c r="AH207">
        <v>3</v>
      </c>
      <c r="AI207">
        <v>-1</v>
      </c>
      <c r="AJ207" t="s">
        <v>3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</row>
    <row r="208" spans="1:44" x14ac:dyDescent="0.2">
      <c r="A208">
        <f>ROW(Source!A351)</f>
        <v>351</v>
      </c>
      <c r="B208">
        <v>1474039839</v>
      </c>
      <c r="C208">
        <v>1470921838</v>
      </c>
      <c r="D208">
        <v>1441819193</v>
      </c>
      <c r="E208">
        <v>15514512</v>
      </c>
      <c r="F208">
        <v>1</v>
      </c>
      <c r="G208">
        <v>15514512</v>
      </c>
      <c r="H208">
        <v>1</v>
      </c>
      <c r="I208" t="s">
        <v>600</v>
      </c>
      <c r="J208" t="s">
        <v>3</v>
      </c>
      <c r="K208" t="s">
        <v>601</v>
      </c>
      <c r="L208">
        <v>1191</v>
      </c>
      <c r="N208">
        <v>1013</v>
      </c>
      <c r="O208" t="s">
        <v>602</v>
      </c>
      <c r="P208" t="s">
        <v>602</v>
      </c>
      <c r="Q208">
        <v>1</v>
      </c>
      <c r="X208">
        <v>6.54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1</v>
      </c>
      <c r="AE208">
        <v>1</v>
      </c>
      <c r="AF208" t="s">
        <v>45</v>
      </c>
      <c r="AG208">
        <v>13.08</v>
      </c>
      <c r="AH208">
        <v>3</v>
      </c>
      <c r="AI208">
        <v>-1</v>
      </c>
      <c r="AJ208" t="s">
        <v>3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</row>
    <row r="209" spans="1:44" x14ac:dyDescent="0.2">
      <c r="A209">
        <f>ROW(Source!A351)</f>
        <v>351</v>
      </c>
      <c r="B209">
        <v>1474039840</v>
      </c>
      <c r="C209">
        <v>1470921838</v>
      </c>
      <c r="D209">
        <v>1441833845</v>
      </c>
      <c r="E209">
        <v>1</v>
      </c>
      <c r="F209">
        <v>1</v>
      </c>
      <c r="G209">
        <v>15514512</v>
      </c>
      <c r="H209">
        <v>2</v>
      </c>
      <c r="I209" t="s">
        <v>603</v>
      </c>
      <c r="J209" t="s">
        <v>604</v>
      </c>
      <c r="K209" t="s">
        <v>605</v>
      </c>
      <c r="L209">
        <v>1368</v>
      </c>
      <c r="N209">
        <v>1011</v>
      </c>
      <c r="O209" t="s">
        <v>606</v>
      </c>
      <c r="P209" t="s">
        <v>606</v>
      </c>
      <c r="Q209">
        <v>1</v>
      </c>
      <c r="X209">
        <v>0.46</v>
      </c>
      <c r="Y209">
        <v>0</v>
      </c>
      <c r="Z209">
        <v>17.95</v>
      </c>
      <c r="AA209">
        <v>0.05</v>
      </c>
      <c r="AB209">
        <v>0</v>
      </c>
      <c r="AC209">
        <v>0</v>
      </c>
      <c r="AD209">
        <v>1</v>
      </c>
      <c r="AE209">
        <v>0</v>
      </c>
      <c r="AF209" t="s">
        <v>45</v>
      </c>
      <c r="AG209">
        <v>0.92</v>
      </c>
      <c r="AH209">
        <v>3</v>
      </c>
      <c r="AI209">
        <v>-1</v>
      </c>
      <c r="AJ209" t="s">
        <v>3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</row>
    <row r="210" spans="1:44" x14ac:dyDescent="0.2">
      <c r="A210">
        <f>ROW(Source!A351)</f>
        <v>351</v>
      </c>
      <c r="B210">
        <v>1474039841</v>
      </c>
      <c r="C210">
        <v>1470921838</v>
      </c>
      <c r="D210">
        <v>1441834146</v>
      </c>
      <c r="E210">
        <v>1</v>
      </c>
      <c r="F210">
        <v>1</v>
      </c>
      <c r="G210">
        <v>15514512</v>
      </c>
      <c r="H210">
        <v>2</v>
      </c>
      <c r="I210" t="s">
        <v>741</v>
      </c>
      <c r="J210" t="s">
        <v>742</v>
      </c>
      <c r="K210" t="s">
        <v>743</v>
      </c>
      <c r="L210">
        <v>1368</v>
      </c>
      <c r="N210">
        <v>1011</v>
      </c>
      <c r="O210" t="s">
        <v>606</v>
      </c>
      <c r="P210" t="s">
        <v>606</v>
      </c>
      <c r="Q210">
        <v>1</v>
      </c>
      <c r="X210">
        <v>0.61</v>
      </c>
      <c r="Y210">
        <v>0</v>
      </c>
      <c r="Z210">
        <v>20.55</v>
      </c>
      <c r="AA210">
        <v>0.31</v>
      </c>
      <c r="AB210">
        <v>0</v>
      </c>
      <c r="AC210">
        <v>0</v>
      </c>
      <c r="AD210">
        <v>1</v>
      </c>
      <c r="AE210">
        <v>0</v>
      </c>
      <c r="AF210" t="s">
        <v>45</v>
      </c>
      <c r="AG210">
        <v>1.22</v>
      </c>
      <c r="AH210">
        <v>3</v>
      </c>
      <c r="AI210">
        <v>-1</v>
      </c>
      <c r="AJ210" t="s">
        <v>3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</row>
    <row r="211" spans="1:44" x14ac:dyDescent="0.2">
      <c r="A211">
        <f>ROW(Source!A351)</f>
        <v>351</v>
      </c>
      <c r="B211">
        <v>1474039842</v>
      </c>
      <c r="C211">
        <v>1470921838</v>
      </c>
      <c r="D211">
        <v>1441834258</v>
      </c>
      <c r="E211">
        <v>1</v>
      </c>
      <c r="F211">
        <v>1</v>
      </c>
      <c r="G211">
        <v>15514512</v>
      </c>
      <c r="H211">
        <v>2</v>
      </c>
      <c r="I211" t="s">
        <v>643</v>
      </c>
      <c r="J211" t="s">
        <v>644</v>
      </c>
      <c r="K211" t="s">
        <v>645</v>
      </c>
      <c r="L211">
        <v>1368</v>
      </c>
      <c r="N211">
        <v>1011</v>
      </c>
      <c r="O211" t="s">
        <v>606</v>
      </c>
      <c r="P211" t="s">
        <v>606</v>
      </c>
      <c r="Q211">
        <v>1</v>
      </c>
      <c r="X211">
        <v>0.33</v>
      </c>
      <c r="Y211">
        <v>0</v>
      </c>
      <c r="Z211">
        <v>1303.01</v>
      </c>
      <c r="AA211">
        <v>826.2</v>
      </c>
      <c r="AB211">
        <v>0</v>
      </c>
      <c r="AC211">
        <v>0</v>
      </c>
      <c r="AD211">
        <v>1</v>
      </c>
      <c r="AE211">
        <v>0</v>
      </c>
      <c r="AF211" t="s">
        <v>45</v>
      </c>
      <c r="AG211">
        <v>0.66</v>
      </c>
      <c r="AH211">
        <v>3</v>
      </c>
      <c r="AI211">
        <v>-1</v>
      </c>
      <c r="AJ211" t="s">
        <v>3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</row>
    <row r="212" spans="1:44" x14ac:dyDescent="0.2">
      <c r="A212">
        <f>ROW(Source!A351)</f>
        <v>351</v>
      </c>
      <c r="B212">
        <v>1474039843</v>
      </c>
      <c r="C212">
        <v>1470921838</v>
      </c>
      <c r="D212">
        <v>1441836235</v>
      </c>
      <c r="E212">
        <v>1</v>
      </c>
      <c r="F212">
        <v>1</v>
      </c>
      <c r="G212">
        <v>15514512</v>
      </c>
      <c r="H212">
        <v>3</v>
      </c>
      <c r="I212" t="s">
        <v>614</v>
      </c>
      <c r="J212" t="s">
        <v>615</v>
      </c>
      <c r="K212" t="s">
        <v>616</v>
      </c>
      <c r="L212">
        <v>1346</v>
      </c>
      <c r="N212">
        <v>1009</v>
      </c>
      <c r="O212" t="s">
        <v>609</v>
      </c>
      <c r="P212" t="s">
        <v>609</v>
      </c>
      <c r="Q212">
        <v>1</v>
      </c>
      <c r="X212">
        <v>0.8</v>
      </c>
      <c r="Y212">
        <v>31.49</v>
      </c>
      <c r="Z212">
        <v>0</v>
      </c>
      <c r="AA212">
        <v>0</v>
      </c>
      <c r="AB212">
        <v>0</v>
      </c>
      <c r="AC212">
        <v>0</v>
      </c>
      <c r="AD212">
        <v>1</v>
      </c>
      <c r="AE212">
        <v>0</v>
      </c>
      <c r="AF212" t="s">
        <v>45</v>
      </c>
      <c r="AG212">
        <v>1.6</v>
      </c>
      <c r="AH212">
        <v>3</v>
      </c>
      <c r="AI212">
        <v>-1</v>
      </c>
      <c r="AJ212" t="s">
        <v>3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</row>
    <row r="213" spans="1:44" x14ac:dyDescent="0.2">
      <c r="A213">
        <f>ROW(Source!A351)</f>
        <v>351</v>
      </c>
      <c r="B213">
        <v>1474039844</v>
      </c>
      <c r="C213">
        <v>1470921838</v>
      </c>
      <c r="D213">
        <v>1441836381</v>
      </c>
      <c r="E213">
        <v>1</v>
      </c>
      <c r="F213">
        <v>1</v>
      </c>
      <c r="G213">
        <v>15514512</v>
      </c>
      <c r="H213">
        <v>3</v>
      </c>
      <c r="I213" t="s">
        <v>744</v>
      </c>
      <c r="J213" t="s">
        <v>745</v>
      </c>
      <c r="K213" t="s">
        <v>746</v>
      </c>
      <c r="L213">
        <v>1296</v>
      </c>
      <c r="N213">
        <v>1002</v>
      </c>
      <c r="O213" t="s">
        <v>620</v>
      </c>
      <c r="P213" t="s">
        <v>620</v>
      </c>
      <c r="Q213">
        <v>1</v>
      </c>
      <c r="X213">
        <v>1.8</v>
      </c>
      <c r="Y213">
        <v>256.36</v>
      </c>
      <c r="Z213">
        <v>0</v>
      </c>
      <c r="AA213">
        <v>0</v>
      </c>
      <c r="AB213">
        <v>0</v>
      </c>
      <c r="AC213">
        <v>0</v>
      </c>
      <c r="AD213">
        <v>1</v>
      </c>
      <c r="AE213">
        <v>0</v>
      </c>
      <c r="AF213" t="s">
        <v>45</v>
      </c>
      <c r="AG213">
        <v>3.6</v>
      </c>
      <c r="AH213">
        <v>3</v>
      </c>
      <c r="AI213">
        <v>-1</v>
      </c>
      <c r="AJ213" t="s">
        <v>3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</row>
    <row r="214" spans="1:44" x14ac:dyDescent="0.2">
      <c r="A214">
        <f>ROW(Source!A351)</f>
        <v>351</v>
      </c>
      <c r="B214">
        <v>1474039845</v>
      </c>
      <c r="C214">
        <v>1470921838</v>
      </c>
      <c r="D214">
        <v>1441836514</v>
      </c>
      <c r="E214">
        <v>1</v>
      </c>
      <c r="F214">
        <v>1</v>
      </c>
      <c r="G214">
        <v>15514512</v>
      </c>
      <c r="H214">
        <v>3</v>
      </c>
      <c r="I214" t="s">
        <v>610</v>
      </c>
      <c r="J214" t="s">
        <v>611</v>
      </c>
      <c r="K214" t="s">
        <v>612</v>
      </c>
      <c r="L214">
        <v>1339</v>
      </c>
      <c r="N214">
        <v>1007</v>
      </c>
      <c r="O214" t="s">
        <v>613</v>
      </c>
      <c r="P214" t="s">
        <v>613</v>
      </c>
      <c r="Q214">
        <v>1</v>
      </c>
      <c r="X214">
        <v>8.5000000000000006E-2</v>
      </c>
      <c r="Y214">
        <v>54.81</v>
      </c>
      <c r="Z214">
        <v>0</v>
      </c>
      <c r="AA214">
        <v>0</v>
      </c>
      <c r="AB214">
        <v>0</v>
      </c>
      <c r="AC214">
        <v>0</v>
      </c>
      <c r="AD214">
        <v>1</v>
      </c>
      <c r="AE214">
        <v>0</v>
      </c>
      <c r="AF214" t="s">
        <v>45</v>
      </c>
      <c r="AG214">
        <v>0.17</v>
      </c>
      <c r="AH214">
        <v>3</v>
      </c>
      <c r="AI214">
        <v>-1</v>
      </c>
      <c r="AJ214" t="s">
        <v>3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</row>
    <row r="215" spans="1:44" x14ac:dyDescent="0.2">
      <c r="A215">
        <f>ROW(Source!A387)</f>
        <v>387</v>
      </c>
      <c r="B215">
        <v>1474039846</v>
      </c>
      <c r="C215">
        <v>1470921860</v>
      </c>
      <c r="D215">
        <v>1441819193</v>
      </c>
      <c r="E215">
        <v>15514512</v>
      </c>
      <c r="F215">
        <v>1</v>
      </c>
      <c r="G215">
        <v>15514512</v>
      </c>
      <c r="H215">
        <v>1</v>
      </c>
      <c r="I215" t="s">
        <v>600</v>
      </c>
      <c r="J215" t="s">
        <v>3</v>
      </c>
      <c r="K215" t="s">
        <v>601</v>
      </c>
      <c r="L215">
        <v>1191</v>
      </c>
      <c r="N215">
        <v>1013</v>
      </c>
      <c r="O215" t="s">
        <v>602</v>
      </c>
      <c r="P215" t="s">
        <v>602</v>
      </c>
      <c r="Q215">
        <v>1</v>
      </c>
      <c r="X215">
        <v>13.13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1</v>
      </c>
      <c r="AE215">
        <v>1</v>
      </c>
      <c r="AF215" t="s">
        <v>3</v>
      </c>
      <c r="AG215">
        <v>13.13</v>
      </c>
      <c r="AH215">
        <v>3</v>
      </c>
      <c r="AI215">
        <v>-1</v>
      </c>
      <c r="AJ215" t="s">
        <v>3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</row>
    <row r="216" spans="1:44" x14ac:dyDescent="0.2">
      <c r="A216">
        <f>ROW(Source!A387)</f>
        <v>387</v>
      </c>
      <c r="B216">
        <v>1474039847</v>
      </c>
      <c r="C216">
        <v>1470921860</v>
      </c>
      <c r="D216">
        <v>1441834138</v>
      </c>
      <c r="E216">
        <v>1</v>
      </c>
      <c r="F216">
        <v>1</v>
      </c>
      <c r="G216">
        <v>15514512</v>
      </c>
      <c r="H216">
        <v>2</v>
      </c>
      <c r="I216" t="s">
        <v>747</v>
      </c>
      <c r="J216" t="s">
        <v>748</v>
      </c>
      <c r="K216" t="s">
        <v>749</v>
      </c>
      <c r="L216">
        <v>1368</v>
      </c>
      <c r="N216">
        <v>1011</v>
      </c>
      <c r="O216" t="s">
        <v>606</v>
      </c>
      <c r="P216" t="s">
        <v>606</v>
      </c>
      <c r="Q216">
        <v>1</v>
      </c>
      <c r="X216">
        <v>1.7</v>
      </c>
      <c r="Y216">
        <v>0</v>
      </c>
      <c r="Z216">
        <v>45.56</v>
      </c>
      <c r="AA216">
        <v>0.57999999999999996</v>
      </c>
      <c r="AB216">
        <v>0</v>
      </c>
      <c r="AC216">
        <v>0</v>
      </c>
      <c r="AD216">
        <v>1</v>
      </c>
      <c r="AE216">
        <v>0</v>
      </c>
      <c r="AF216" t="s">
        <v>3</v>
      </c>
      <c r="AG216">
        <v>1.7</v>
      </c>
      <c r="AH216">
        <v>3</v>
      </c>
      <c r="AI216">
        <v>-1</v>
      </c>
      <c r="AJ216" t="s">
        <v>3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</row>
    <row r="217" spans="1:44" x14ac:dyDescent="0.2">
      <c r="A217">
        <f>ROW(Source!A387)</f>
        <v>387</v>
      </c>
      <c r="B217">
        <v>1474039848</v>
      </c>
      <c r="C217">
        <v>1470921860</v>
      </c>
      <c r="D217">
        <v>1441834143</v>
      </c>
      <c r="E217">
        <v>1</v>
      </c>
      <c r="F217">
        <v>1</v>
      </c>
      <c r="G217">
        <v>15514512</v>
      </c>
      <c r="H217">
        <v>2</v>
      </c>
      <c r="I217" t="s">
        <v>750</v>
      </c>
      <c r="J217" t="s">
        <v>751</v>
      </c>
      <c r="K217" t="s">
        <v>752</v>
      </c>
      <c r="L217">
        <v>1368</v>
      </c>
      <c r="N217">
        <v>1011</v>
      </c>
      <c r="O217" t="s">
        <v>606</v>
      </c>
      <c r="P217" t="s">
        <v>606</v>
      </c>
      <c r="Q217">
        <v>1</v>
      </c>
      <c r="X217">
        <v>1.7</v>
      </c>
      <c r="Y217">
        <v>0</v>
      </c>
      <c r="Z217">
        <v>61.25</v>
      </c>
      <c r="AA217">
        <v>3.11</v>
      </c>
      <c r="AB217">
        <v>0</v>
      </c>
      <c r="AC217">
        <v>0</v>
      </c>
      <c r="AD217">
        <v>1</v>
      </c>
      <c r="AE217">
        <v>0</v>
      </c>
      <c r="AF217" t="s">
        <v>3</v>
      </c>
      <c r="AG217">
        <v>1.7</v>
      </c>
      <c r="AH217">
        <v>3</v>
      </c>
      <c r="AI217">
        <v>-1</v>
      </c>
      <c r="AJ217" t="s">
        <v>3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</row>
    <row r="218" spans="1:44" x14ac:dyDescent="0.2">
      <c r="A218">
        <f>ROW(Source!A387)</f>
        <v>387</v>
      </c>
      <c r="B218">
        <v>1474039849</v>
      </c>
      <c r="C218">
        <v>1470921860</v>
      </c>
      <c r="D218">
        <v>1441834258</v>
      </c>
      <c r="E218">
        <v>1</v>
      </c>
      <c r="F218">
        <v>1</v>
      </c>
      <c r="G218">
        <v>15514512</v>
      </c>
      <c r="H218">
        <v>2</v>
      </c>
      <c r="I218" t="s">
        <v>643</v>
      </c>
      <c r="J218" t="s">
        <v>644</v>
      </c>
      <c r="K218" t="s">
        <v>645</v>
      </c>
      <c r="L218">
        <v>1368</v>
      </c>
      <c r="N218">
        <v>1011</v>
      </c>
      <c r="O218" t="s">
        <v>606</v>
      </c>
      <c r="P218" t="s">
        <v>606</v>
      </c>
      <c r="Q218">
        <v>1</v>
      </c>
      <c r="X218">
        <v>3.31</v>
      </c>
      <c r="Y218">
        <v>0</v>
      </c>
      <c r="Z218">
        <v>1303.01</v>
      </c>
      <c r="AA218">
        <v>826.2</v>
      </c>
      <c r="AB218">
        <v>0</v>
      </c>
      <c r="AC218">
        <v>0</v>
      </c>
      <c r="AD218">
        <v>1</v>
      </c>
      <c r="AE218">
        <v>0</v>
      </c>
      <c r="AF218" t="s">
        <v>3</v>
      </c>
      <c r="AG218">
        <v>3.31</v>
      </c>
      <c r="AH218">
        <v>3</v>
      </c>
      <c r="AI218">
        <v>-1</v>
      </c>
      <c r="AJ218" t="s">
        <v>3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</row>
    <row r="219" spans="1:44" x14ac:dyDescent="0.2">
      <c r="A219">
        <f>ROW(Source!A387)</f>
        <v>387</v>
      </c>
      <c r="B219">
        <v>1474039850</v>
      </c>
      <c r="C219">
        <v>1470921860</v>
      </c>
      <c r="D219">
        <v>1441834334</v>
      </c>
      <c r="E219">
        <v>1</v>
      </c>
      <c r="F219">
        <v>1</v>
      </c>
      <c r="G219">
        <v>15514512</v>
      </c>
      <c r="H219">
        <v>2</v>
      </c>
      <c r="I219" t="s">
        <v>652</v>
      </c>
      <c r="J219" t="s">
        <v>653</v>
      </c>
      <c r="K219" t="s">
        <v>654</v>
      </c>
      <c r="L219">
        <v>1368</v>
      </c>
      <c r="N219">
        <v>1011</v>
      </c>
      <c r="O219" t="s">
        <v>606</v>
      </c>
      <c r="P219" t="s">
        <v>606</v>
      </c>
      <c r="Q219">
        <v>1</v>
      </c>
      <c r="X219">
        <v>0.4</v>
      </c>
      <c r="Y219">
        <v>0</v>
      </c>
      <c r="Z219">
        <v>10.66</v>
      </c>
      <c r="AA219">
        <v>0.12</v>
      </c>
      <c r="AB219">
        <v>0</v>
      </c>
      <c r="AC219">
        <v>0</v>
      </c>
      <c r="AD219">
        <v>1</v>
      </c>
      <c r="AE219">
        <v>0</v>
      </c>
      <c r="AF219" t="s">
        <v>3</v>
      </c>
      <c r="AG219">
        <v>0.4</v>
      </c>
      <c r="AH219">
        <v>3</v>
      </c>
      <c r="AI219">
        <v>-1</v>
      </c>
      <c r="AJ219" t="s">
        <v>3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</row>
    <row r="220" spans="1:44" x14ac:dyDescent="0.2">
      <c r="A220">
        <f>ROW(Source!A387)</f>
        <v>387</v>
      </c>
      <c r="B220">
        <v>1474039851</v>
      </c>
      <c r="C220">
        <v>1470921860</v>
      </c>
      <c r="D220">
        <v>1441836235</v>
      </c>
      <c r="E220">
        <v>1</v>
      </c>
      <c r="F220">
        <v>1</v>
      </c>
      <c r="G220">
        <v>15514512</v>
      </c>
      <c r="H220">
        <v>3</v>
      </c>
      <c r="I220" t="s">
        <v>614</v>
      </c>
      <c r="J220" t="s">
        <v>615</v>
      </c>
      <c r="K220" t="s">
        <v>616</v>
      </c>
      <c r="L220">
        <v>1346</v>
      </c>
      <c r="N220">
        <v>1009</v>
      </c>
      <c r="O220" t="s">
        <v>609</v>
      </c>
      <c r="P220" t="s">
        <v>609</v>
      </c>
      <c r="Q220">
        <v>1</v>
      </c>
      <c r="X220">
        <v>0.15</v>
      </c>
      <c r="Y220">
        <v>31.49</v>
      </c>
      <c r="Z220">
        <v>0</v>
      </c>
      <c r="AA220">
        <v>0</v>
      </c>
      <c r="AB220">
        <v>0</v>
      </c>
      <c r="AC220">
        <v>0</v>
      </c>
      <c r="AD220">
        <v>1</v>
      </c>
      <c r="AE220">
        <v>0</v>
      </c>
      <c r="AF220" t="s">
        <v>3</v>
      </c>
      <c r="AG220">
        <v>0.15</v>
      </c>
      <c r="AH220">
        <v>3</v>
      </c>
      <c r="AI220">
        <v>-1</v>
      </c>
      <c r="AJ220" t="s">
        <v>3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</row>
    <row r="221" spans="1:44" x14ac:dyDescent="0.2">
      <c r="A221">
        <f>ROW(Source!A388)</f>
        <v>388</v>
      </c>
      <c r="B221">
        <v>1474039852</v>
      </c>
      <c r="C221">
        <v>1470921879</v>
      </c>
      <c r="D221">
        <v>1441819193</v>
      </c>
      <c r="E221">
        <v>15514512</v>
      </c>
      <c r="F221">
        <v>1</v>
      </c>
      <c r="G221">
        <v>15514512</v>
      </c>
      <c r="H221">
        <v>1</v>
      </c>
      <c r="I221" t="s">
        <v>600</v>
      </c>
      <c r="J221" t="s">
        <v>3</v>
      </c>
      <c r="K221" t="s">
        <v>601</v>
      </c>
      <c r="L221">
        <v>1191</v>
      </c>
      <c r="N221">
        <v>1013</v>
      </c>
      <c r="O221" t="s">
        <v>602</v>
      </c>
      <c r="P221" t="s">
        <v>602</v>
      </c>
      <c r="Q221">
        <v>1</v>
      </c>
      <c r="X221">
        <v>2.1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1</v>
      </c>
      <c r="AE221">
        <v>1</v>
      </c>
      <c r="AF221" t="s">
        <v>3</v>
      </c>
      <c r="AG221">
        <v>2.1</v>
      </c>
      <c r="AH221">
        <v>3</v>
      </c>
      <c r="AI221">
        <v>-1</v>
      </c>
      <c r="AJ221" t="s">
        <v>3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</row>
    <row r="222" spans="1:44" x14ac:dyDescent="0.2">
      <c r="A222">
        <f>ROW(Source!A388)</f>
        <v>388</v>
      </c>
      <c r="B222">
        <v>1474039853</v>
      </c>
      <c r="C222">
        <v>1470921879</v>
      </c>
      <c r="D222">
        <v>1441834139</v>
      </c>
      <c r="E222">
        <v>1</v>
      </c>
      <c r="F222">
        <v>1</v>
      </c>
      <c r="G222">
        <v>15514512</v>
      </c>
      <c r="H222">
        <v>2</v>
      </c>
      <c r="I222" t="s">
        <v>753</v>
      </c>
      <c r="J222" t="s">
        <v>754</v>
      </c>
      <c r="K222" t="s">
        <v>755</v>
      </c>
      <c r="L222">
        <v>1368</v>
      </c>
      <c r="N222">
        <v>1011</v>
      </c>
      <c r="O222" t="s">
        <v>606</v>
      </c>
      <c r="P222" t="s">
        <v>606</v>
      </c>
      <c r="Q222">
        <v>1</v>
      </c>
      <c r="X222">
        <v>0.3</v>
      </c>
      <c r="Y222">
        <v>0</v>
      </c>
      <c r="Z222">
        <v>8.82</v>
      </c>
      <c r="AA222">
        <v>0.11</v>
      </c>
      <c r="AB222">
        <v>0</v>
      </c>
      <c r="AC222">
        <v>0</v>
      </c>
      <c r="AD222">
        <v>1</v>
      </c>
      <c r="AE222">
        <v>0</v>
      </c>
      <c r="AF222" t="s">
        <v>3</v>
      </c>
      <c r="AG222">
        <v>0.3</v>
      </c>
      <c r="AH222">
        <v>3</v>
      </c>
      <c r="AI222">
        <v>-1</v>
      </c>
      <c r="AJ222" t="s">
        <v>3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</row>
    <row r="223" spans="1:44" x14ac:dyDescent="0.2">
      <c r="A223">
        <f>ROW(Source!A388)</f>
        <v>388</v>
      </c>
      <c r="B223">
        <v>1474039854</v>
      </c>
      <c r="C223">
        <v>1470921879</v>
      </c>
      <c r="D223">
        <v>1441834258</v>
      </c>
      <c r="E223">
        <v>1</v>
      </c>
      <c r="F223">
        <v>1</v>
      </c>
      <c r="G223">
        <v>15514512</v>
      </c>
      <c r="H223">
        <v>2</v>
      </c>
      <c r="I223" t="s">
        <v>643</v>
      </c>
      <c r="J223" t="s">
        <v>644</v>
      </c>
      <c r="K223" t="s">
        <v>645</v>
      </c>
      <c r="L223">
        <v>1368</v>
      </c>
      <c r="N223">
        <v>1011</v>
      </c>
      <c r="O223" t="s">
        <v>606</v>
      </c>
      <c r="P223" t="s">
        <v>606</v>
      </c>
      <c r="Q223">
        <v>1</v>
      </c>
      <c r="X223">
        <v>0.52</v>
      </c>
      <c r="Y223">
        <v>0</v>
      </c>
      <c r="Z223">
        <v>1303.01</v>
      </c>
      <c r="AA223">
        <v>826.2</v>
      </c>
      <c r="AB223">
        <v>0</v>
      </c>
      <c r="AC223">
        <v>0</v>
      </c>
      <c r="AD223">
        <v>1</v>
      </c>
      <c r="AE223">
        <v>0</v>
      </c>
      <c r="AF223" t="s">
        <v>3</v>
      </c>
      <c r="AG223">
        <v>0.52</v>
      </c>
      <c r="AH223">
        <v>3</v>
      </c>
      <c r="AI223">
        <v>-1</v>
      </c>
      <c r="AJ223" t="s">
        <v>3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</row>
    <row r="224" spans="1:44" x14ac:dyDescent="0.2">
      <c r="A224">
        <f>ROW(Source!A388)</f>
        <v>388</v>
      </c>
      <c r="B224">
        <v>1474039855</v>
      </c>
      <c r="C224">
        <v>1470921879</v>
      </c>
      <c r="D224">
        <v>1441836393</v>
      </c>
      <c r="E224">
        <v>1</v>
      </c>
      <c r="F224">
        <v>1</v>
      </c>
      <c r="G224">
        <v>15514512</v>
      </c>
      <c r="H224">
        <v>3</v>
      </c>
      <c r="I224" t="s">
        <v>756</v>
      </c>
      <c r="J224" t="s">
        <v>757</v>
      </c>
      <c r="K224" t="s">
        <v>758</v>
      </c>
      <c r="L224">
        <v>1296</v>
      </c>
      <c r="N224">
        <v>1002</v>
      </c>
      <c r="O224" t="s">
        <v>620</v>
      </c>
      <c r="P224" t="s">
        <v>620</v>
      </c>
      <c r="Q224">
        <v>1</v>
      </c>
      <c r="X224">
        <v>3.8E-3</v>
      </c>
      <c r="Y224">
        <v>4241.6400000000003</v>
      </c>
      <c r="Z224">
        <v>0</v>
      </c>
      <c r="AA224">
        <v>0</v>
      </c>
      <c r="AB224">
        <v>0</v>
      </c>
      <c r="AC224">
        <v>0</v>
      </c>
      <c r="AD224">
        <v>1</v>
      </c>
      <c r="AE224">
        <v>0</v>
      </c>
      <c r="AF224" t="s">
        <v>3</v>
      </c>
      <c r="AG224">
        <v>3.8E-3</v>
      </c>
      <c r="AH224">
        <v>3</v>
      </c>
      <c r="AI224">
        <v>-1</v>
      </c>
      <c r="AJ224" t="s">
        <v>3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</row>
    <row r="225" spans="1:44" x14ac:dyDescent="0.2">
      <c r="A225">
        <f>ROW(Source!A388)</f>
        <v>388</v>
      </c>
      <c r="B225">
        <v>1474039856</v>
      </c>
      <c r="C225">
        <v>1470921879</v>
      </c>
      <c r="D225">
        <v>1441836514</v>
      </c>
      <c r="E225">
        <v>1</v>
      </c>
      <c r="F225">
        <v>1</v>
      </c>
      <c r="G225">
        <v>15514512</v>
      </c>
      <c r="H225">
        <v>3</v>
      </c>
      <c r="I225" t="s">
        <v>610</v>
      </c>
      <c r="J225" t="s">
        <v>611</v>
      </c>
      <c r="K225" t="s">
        <v>612</v>
      </c>
      <c r="L225">
        <v>1339</v>
      </c>
      <c r="N225">
        <v>1007</v>
      </c>
      <c r="O225" t="s">
        <v>613</v>
      </c>
      <c r="P225" t="s">
        <v>613</v>
      </c>
      <c r="Q225">
        <v>1</v>
      </c>
      <c r="X225">
        <v>3.8E-3</v>
      </c>
      <c r="Y225">
        <v>54.81</v>
      </c>
      <c r="Z225">
        <v>0</v>
      </c>
      <c r="AA225">
        <v>0</v>
      </c>
      <c r="AB225">
        <v>0</v>
      </c>
      <c r="AC225">
        <v>0</v>
      </c>
      <c r="AD225">
        <v>1</v>
      </c>
      <c r="AE225">
        <v>0</v>
      </c>
      <c r="AF225" t="s">
        <v>3</v>
      </c>
      <c r="AG225">
        <v>3.8E-3</v>
      </c>
      <c r="AH225">
        <v>3</v>
      </c>
      <c r="AI225">
        <v>-1</v>
      </c>
      <c r="AJ225" t="s">
        <v>3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</row>
    <row r="226" spans="1:44" x14ac:dyDescent="0.2">
      <c r="A226">
        <f>ROW(Source!A454)</f>
        <v>454</v>
      </c>
      <c r="B226">
        <v>1474039857</v>
      </c>
      <c r="C226">
        <v>1470921895</v>
      </c>
      <c r="D226">
        <v>1441819193</v>
      </c>
      <c r="E226">
        <v>15514512</v>
      </c>
      <c r="F226">
        <v>1</v>
      </c>
      <c r="G226">
        <v>15514512</v>
      </c>
      <c r="H226">
        <v>1</v>
      </c>
      <c r="I226" t="s">
        <v>600</v>
      </c>
      <c r="J226" t="s">
        <v>3</v>
      </c>
      <c r="K226" t="s">
        <v>601</v>
      </c>
      <c r="L226">
        <v>1191</v>
      </c>
      <c r="N226">
        <v>1013</v>
      </c>
      <c r="O226" t="s">
        <v>602</v>
      </c>
      <c r="P226" t="s">
        <v>602</v>
      </c>
      <c r="Q226">
        <v>1</v>
      </c>
      <c r="X226">
        <v>17.5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1</v>
      </c>
      <c r="AE226">
        <v>1</v>
      </c>
      <c r="AF226" t="s">
        <v>193</v>
      </c>
      <c r="AG226">
        <v>5.833333333333333</v>
      </c>
      <c r="AH226">
        <v>3</v>
      </c>
      <c r="AI226">
        <v>-1</v>
      </c>
      <c r="AJ226" t="s">
        <v>3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</row>
    <row r="227" spans="1:44" x14ac:dyDescent="0.2">
      <c r="A227">
        <f>ROW(Source!A454)</f>
        <v>454</v>
      </c>
      <c r="B227">
        <v>1474039858</v>
      </c>
      <c r="C227">
        <v>1470921895</v>
      </c>
      <c r="D227">
        <v>1441835475</v>
      </c>
      <c r="E227">
        <v>1</v>
      </c>
      <c r="F227">
        <v>1</v>
      </c>
      <c r="G227">
        <v>15514512</v>
      </c>
      <c r="H227">
        <v>3</v>
      </c>
      <c r="I227" t="s">
        <v>681</v>
      </c>
      <c r="J227" t="s">
        <v>682</v>
      </c>
      <c r="K227" t="s">
        <v>683</v>
      </c>
      <c r="L227">
        <v>1348</v>
      </c>
      <c r="N227">
        <v>1009</v>
      </c>
      <c r="O227" t="s">
        <v>627</v>
      </c>
      <c r="P227" t="s">
        <v>627</v>
      </c>
      <c r="Q227">
        <v>1000</v>
      </c>
      <c r="X227">
        <v>1E-4</v>
      </c>
      <c r="Y227">
        <v>155908.07999999999</v>
      </c>
      <c r="Z227">
        <v>0</v>
      </c>
      <c r="AA227">
        <v>0</v>
      </c>
      <c r="AB227">
        <v>0</v>
      </c>
      <c r="AC227">
        <v>0</v>
      </c>
      <c r="AD227">
        <v>1</v>
      </c>
      <c r="AE227">
        <v>0</v>
      </c>
      <c r="AF227" t="s">
        <v>357</v>
      </c>
      <c r="AG227">
        <v>3.3333333333333335E-5</v>
      </c>
      <c r="AH227">
        <v>3</v>
      </c>
      <c r="AI227">
        <v>-1</v>
      </c>
      <c r="AJ227" t="s">
        <v>3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</row>
    <row r="228" spans="1:44" x14ac:dyDescent="0.2">
      <c r="A228">
        <f>ROW(Source!A454)</f>
        <v>454</v>
      </c>
      <c r="B228">
        <v>1474039859</v>
      </c>
      <c r="C228">
        <v>1470921895</v>
      </c>
      <c r="D228">
        <v>1441836393</v>
      </c>
      <c r="E228">
        <v>1</v>
      </c>
      <c r="F228">
        <v>1</v>
      </c>
      <c r="G228">
        <v>15514512</v>
      </c>
      <c r="H228">
        <v>3</v>
      </c>
      <c r="I228" t="s">
        <v>756</v>
      </c>
      <c r="J228" t="s">
        <v>757</v>
      </c>
      <c r="K228" t="s">
        <v>758</v>
      </c>
      <c r="L228">
        <v>1296</v>
      </c>
      <c r="N228">
        <v>1002</v>
      </c>
      <c r="O228" t="s">
        <v>620</v>
      </c>
      <c r="P228" t="s">
        <v>620</v>
      </c>
      <c r="Q228">
        <v>1</v>
      </c>
      <c r="X228">
        <v>5.0000000000000001E-4</v>
      </c>
      <c r="Y228">
        <v>4241.6400000000003</v>
      </c>
      <c r="Z228">
        <v>0</v>
      </c>
      <c r="AA228">
        <v>0</v>
      </c>
      <c r="AB228">
        <v>0</v>
      </c>
      <c r="AC228">
        <v>0</v>
      </c>
      <c r="AD228">
        <v>1</v>
      </c>
      <c r="AE228">
        <v>0</v>
      </c>
      <c r="AF228" t="s">
        <v>357</v>
      </c>
      <c r="AG228">
        <v>1.6666666666666666E-4</v>
      </c>
      <c r="AH228">
        <v>3</v>
      </c>
      <c r="AI228">
        <v>-1</v>
      </c>
      <c r="AJ228" t="s">
        <v>3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</row>
    <row r="229" spans="1:44" x14ac:dyDescent="0.2">
      <c r="A229">
        <f>ROW(Source!A454)</f>
        <v>454</v>
      </c>
      <c r="B229">
        <v>1474039860</v>
      </c>
      <c r="C229">
        <v>1470921895</v>
      </c>
      <c r="D229">
        <v>1441836514</v>
      </c>
      <c r="E229">
        <v>1</v>
      </c>
      <c r="F229">
        <v>1</v>
      </c>
      <c r="G229">
        <v>15514512</v>
      </c>
      <c r="H229">
        <v>3</v>
      </c>
      <c r="I229" t="s">
        <v>610</v>
      </c>
      <c r="J229" t="s">
        <v>611</v>
      </c>
      <c r="K229" t="s">
        <v>612</v>
      </c>
      <c r="L229">
        <v>1339</v>
      </c>
      <c r="N229">
        <v>1007</v>
      </c>
      <c r="O229" t="s">
        <v>613</v>
      </c>
      <c r="P229" t="s">
        <v>613</v>
      </c>
      <c r="Q229">
        <v>1</v>
      </c>
      <c r="X229">
        <v>5.0000000000000001E-4</v>
      </c>
      <c r="Y229">
        <v>54.81</v>
      </c>
      <c r="Z229">
        <v>0</v>
      </c>
      <c r="AA229">
        <v>0</v>
      </c>
      <c r="AB229">
        <v>0</v>
      </c>
      <c r="AC229">
        <v>0</v>
      </c>
      <c r="AD229">
        <v>1</v>
      </c>
      <c r="AE229">
        <v>0</v>
      </c>
      <c r="AF229" t="s">
        <v>357</v>
      </c>
      <c r="AG229">
        <v>1.6666666666666666E-4</v>
      </c>
      <c r="AH229">
        <v>3</v>
      </c>
      <c r="AI229">
        <v>-1</v>
      </c>
      <c r="AJ229" t="s">
        <v>3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</row>
    <row r="230" spans="1:44" x14ac:dyDescent="0.2">
      <c r="A230">
        <f>ROW(Source!A454)</f>
        <v>454</v>
      </c>
      <c r="B230">
        <v>1474039861</v>
      </c>
      <c r="C230">
        <v>1470921895</v>
      </c>
      <c r="D230">
        <v>1441838531</v>
      </c>
      <c r="E230">
        <v>1</v>
      </c>
      <c r="F230">
        <v>1</v>
      </c>
      <c r="G230">
        <v>15514512</v>
      </c>
      <c r="H230">
        <v>3</v>
      </c>
      <c r="I230" t="s">
        <v>738</v>
      </c>
      <c r="J230" t="s">
        <v>739</v>
      </c>
      <c r="K230" t="s">
        <v>740</v>
      </c>
      <c r="L230">
        <v>1348</v>
      </c>
      <c r="N230">
        <v>1009</v>
      </c>
      <c r="O230" t="s">
        <v>627</v>
      </c>
      <c r="P230" t="s">
        <v>627</v>
      </c>
      <c r="Q230">
        <v>1000</v>
      </c>
      <c r="X230">
        <v>2.9999999999999997E-4</v>
      </c>
      <c r="Y230">
        <v>370783.55</v>
      </c>
      <c r="Z230">
        <v>0</v>
      </c>
      <c r="AA230">
        <v>0</v>
      </c>
      <c r="AB230">
        <v>0</v>
      </c>
      <c r="AC230">
        <v>0</v>
      </c>
      <c r="AD230">
        <v>1</v>
      </c>
      <c r="AE230">
        <v>0</v>
      </c>
      <c r="AF230" t="s">
        <v>357</v>
      </c>
      <c r="AG230">
        <v>9.9999999999999991E-5</v>
      </c>
      <c r="AH230">
        <v>3</v>
      </c>
      <c r="AI230">
        <v>-1</v>
      </c>
      <c r="AJ230" t="s">
        <v>3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</row>
    <row r="231" spans="1:44" x14ac:dyDescent="0.2">
      <c r="A231">
        <f>ROW(Source!A454)</f>
        <v>454</v>
      </c>
      <c r="B231">
        <v>1474039862</v>
      </c>
      <c r="C231">
        <v>1470921895</v>
      </c>
      <c r="D231">
        <v>1441834671</v>
      </c>
      <c r="E231">
        <v>1</v>
      </c>
      <c r="F231">
        <v>1</v>
      </c>
      <c r="G231">
        <v>15514512</v>
      </c>
      <c r="H231">
        <v>3</v>
      </c>
      <c r="I231" t="s">
        <v>699</v>
      </c>
      <c r="J231" t="s">
        <v>700</v>
      </c>
      <c r="K231" t="s">
        <v>701</v>
      </c>
      <c r="L231">
        <v>1348</v>
      </c>
      <c r="N231">
        <v>1009</v>
      </c>
      <c r="O231" t="s">
        <v>627</v>
      </c>
      <c r="P231" t="s">
        <v>627</v>
      </c>
      <c r="Q231">
        <v>1000</v>
      </c>
      <c r="X231">
        <v>5.0000000000000001E-4</v>
      </c>
      <c r="Y231">
        <v>184462.17</v>
      </c>
      <c r="Z231">
        <v>0</v>
      </c>
      <c r="AA231">
        <v>0</v>
      </c>
      <c r="AB231">
        <v>0</v>
      </c>
      <c r="AC231">
        <v>0</v>
      </c>
      <c r="AD231">
        <v>1</v>
      </c>
      <c r="AE231">
        <v>0</v>
      </c>
      <c r="AF231" t="s">
        <v>357</v>
      </c>
      <c r="AG231">
        <v>1.6666666666666666E-4</v>
      </c>
      <c r="AH231">
        <v>3</v>
      </c>
      <c r="AI231">
        <v>-1</v>
      </c>
      <c r="AJ231" t="s">
        <v>3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</row>
    <row r="232" spans="1:44" x14ac:dyDescent="0.2">
      <c r="A232">
        <f>ROW(Source!A455)</f>
        <v>455</v>
      </c>
      <c r="B232">
        <v>1474039863</v>
      </c>
      <c r="C232">
        <v>1470921914</v>
      </c>
      <c r="D232">
        <v>1441819193</v>
      </c>
      <c r="E232">
        <v>15514512</v>
      </c>
      <c r="F232">
        <v>1</v>
      </c>
      <c r="G232">
        <v>15514512</v>
      </c>
      <c r="H232">
        <v>1</v>
      </c>
      <c r="I232" t="s">
        <v>600</v>
      </c>
      <c r="J232" t="s">
        <v>3</v>
      </c>
      <c r="K232" t="s">
        <v>601</v>
      </c>
      <c r="L232">
        <v>1191</v>
      </c>
      <c r="N232">
        <v>1013</v>
      </c>
      <c r="O232" t="s">
        <v>602</v>
      </c>
      <c r="P232" t="s">
        <v>602</v>
      </c>
      <c r="Q232">
        <v>1</v>
      </c>
      <c r="X232">
        <v>3.1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1</v>
      </c>
      <c r="AE232">
        <v>1</v>
      </c>
      <c r="AF232" t="s">
        <v>3</v>
      </c>
      <c r="AG232">
        <v>3.1</v>
      </c>
      <c r="AH232">
        <v>3</v>
      </c>
      <c r="AI232">
        <v>-1</v>
      </c>
      <c r="AJ232" t="s">
        <v>3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</row>
    <row r="233" spans="1:44" x14ac:dyDescent="0.2">
      <c r="A233">
        <f>ROW(Source!A456)</f>
        <v>456</v>
      </c>
      <c r="B233">
        <v>1474039864</v>
      </c>
      <c r="C233">
        <v>1470921918</v>
      </c>
      <c r="D233">
        <v>1441819193</v>
      </c>
      <c r="E233">
        <v>15514512</v>
      </c>
      <c r="F233">
        <v>1</v>
      </c>
      <c r="G233">
        <v>15514512</v>
      </c>
      <c r="H233">
        <v>1</v>
      </c>
      <c r="I233" t="s">
        <v>600</v>
      </c>
      <c r="J233" t="s">
        <v>3</v>
      </c>
      <c r="K233" t="s">
        <v>601</v>
      </c>
      <c r="L233">
        <v>1191</v>
      </c>
      <c r="N233">
        <v>1013</v>
      </c>
      <c r="O233" t="s">
        <v>602</v>
      </c>
      <c r="P233" t="s">
        <v>602</v>
      </c>
      <c r="Q233">
        <v>1</v>
      </c>
      <c r="X233">
        <v>40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1</v>
      </c>
      <c r="AE233">
        <v>1</v>
      </c>
      <c r="AF233" t="s">
        <v>193</v>
      </c>
      <c r="AG233">
        <v>13.333333333333334</v>
      </c>
      <c r="AH233">
        <v>3</v>
      </c>
      <c r="AI233">
        <v>-1</v>
      </c>
      <c r="AJ233" t="s">
        <v>3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</row>
    <row r="234" spans="1:44" x14ac:dyDescent="0.2">
      <c r="A234">
        <f>ROW(Source!A456)</f>
        <v>456</v>
      </c>
      <c r="B234">
        <v>1474039865</v>
      </c>
      <c r="C234">
        <v>1470921918</v>
      </c>
      <c r="D234">
        <v>1441835475</v>
      </c>
      <c r="E234">
        <v>1</v>
      </c>
      <c r="F234">
        <v>1</v>
      </c>
      <c r="G234">
        <v>15514512</v>
      </c>
      <c r="H234">
        <v>3</v>
      </c>
      <c r="I234" t="s">
        <v>681</v>
      </c>
      <c r="J234" t="s">
        <v>682</v>
      </c>
      <c r="K234" t="s">
        <v>683</v>
      </c>
      <c r="L234">
        <v>1348</v>
      </c>
      <c r="N234">
        <v>1009</v>
      </c>
      <c r="O234" t="s">
        <v>627</v>
      </c>
      <c r="P234" t="s">
        <v>627</v>
      </c>
      <c r="Q234">
        <v>1000</v>
      </c>
      <c r="X234">
        <v>5.0000000000000001E-4</v>
      </c>
      <c r="Y234">
        <v>155908.07999999999</v>
      </c>
      <c r="Z234">
        <v>0</v>
      </c>
      <c r="AA234">
        <v>0</v>
      </c>
      <c r="AB234">
        <v>0</v>
      </c>
      <c r="AC234">
        <v>0</v>
      </c>
      <c r="AD234">
        <v>1</v>
      </c>
      <c r="AE234">
        <v>0</v>
      </c>
      <c r="AF234" t="s">
        <v>193</v>
      </c>
      <c r="AG234">
        <v>1.6666666666666666E-4</v>
      </c>
      <c r="AH234">
        <v>3</v>
      </c>
      <c r="AI234">
        <v>-1</v>
      </c>
      <c r="AJ234" t="s">
        <v>3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</row>
    <row r="235" spans="1:44" x14ac:dyDescent="0.2">
      <c r="A235">
        <f>ROW(Source!A456)</f>
        <v>456</v>
      </c>
      <c r="B235">
        <v>1474039866</v>
      </c>
      <c r="C235">
        <v>1470921918</v>
      </c>
      <c r="D235">
        <v>1441835549</v>
      </c>
      <c r="E235">
        <v>1</v>
      </c>
      <c r="F235">
        <v>1</v>
      </c>
      <c r="G235">
        <v>15514512</v>
      </c>
      <c r="H235">
        <v>3</v>
      </c>
      <c r="I235" t="s">
        <v>684</v>
      </c>
      <c r="J235" t="s">
        <v>685</v>
      </c>
      <c r="K235" t="s">
        <v>686</v>
      </c>
      <c r="L235">
        <v>1348</v>
      </c>
      <c r="N235">
        <v>1009</v>
      </c>
      <c r="O235" t="s">
        <v>627</v>
      </c>
      <c r="P235" t="s">
        <v>627</v>
      </c>
      <c r="Q235">
        <v>1000</v>
      </c>
      <c r="X235">
        <v>1E-4</v>
      </c>
      <c r="Y235">
        <v>194655.19</v>
      </c>
      <c r="Z235">
        <v>0</v>
      </c>
      <c r="AA235">
        <v>0</v>
      </c>
      <c r="AB235">
        <v>0</v>
      </c>
      <c r="AC235">
        <v>0</v>
      </c>
      <c r="AD235">
        <v>1</v>
      </c>
      <c r="AE235">
        <v>0</v>
      </c>
      <c r="AF235" t="s">
        <v>193</v>
      </c>
      <c r="AG235">
        <v>3.3333333333333335E-5</v>
      </c>
      <c r="AH235">
        <v>3</v>
      </c>
      <c r="AI235">
        <v>-1</v>
      </c>
      <c r="AJ235" t="s">
        <v>3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</row>
    <row r="236" spans="1:44" x14ac:dyDescent="0.2">
      <c r="A236">
        <f>ROW(Source!A456)</f>
        <v>456</v>
      </c>
      <c r="B236">
        <v>1474039867</v>
      </c>
      <c r="C236">
        <v>1470921918</v>
      </c>
      <c r="D236">
        <v>1441838531</v>
      </c>
      <c r="E236">
        <v>1</v>
      </c>
      <c r="F236">
        <v>1</v>
      </c>
      <c r="G236">
        <v>15514512</v>
      </c>
      <c r="H236">
        <v>3</v>
      </c>
      <c r="I236" t="s">
        <v>738</v>
      </c>
      <c r="J236" t="s">
        <v>739</v>
      </c>
      <c r="K236" t="s">
        <v>740</v>
      </c>
      <c r="L236">
        <v>1348</v>
      </c>
      <c r="N236">
        <v>1009</v>
      </c>
      <c r="O236" t="s">
        <v>627</v>
      </c>
      <c r="P236" t="s">
        <v>627</v>
      </c>
      <c r="Q236">
        <v>1000</v>
      </c>
      <c r="X236">
        <v>1.6000000000000001E-3</v>
      </c>
      <c r="Y236">
        <v>370783.55</v>
      </c>
      <c r="Z236">
        <v>0</v>
      </c>
      <c r="AA236">
        <v>0</v>
      </c>
      <c r="AB236">
        <v>0</v>
      </c>
      <c r="AC236">
        <v>0</v>
      </c>
      <c r="AD236">
        <v>1</v>
      </c>
      <c r="AE236">
        <v>0</v>
      </c>
      <c r="AF236" t="s">
        <v>193</v>
      </c>
      <c r="AG236">
        <v>5.3333333333333336E-4</v>
      </c>
      <c r="AH236">
        <v>3</v>
      </c>
      <c r="AI236">
        <v>-1</v>
      </c>
      <c r="AJ236" t="s">
        <v>3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</row>
    <row r="237" spans="1:44" x14ac:dyDescent="0.2">
      <c r="A237">
        <f>ROW(Source!A456)</f>
        <v>456</v>
      </c>
      <c r="B237">
        <v>1474039868</v>
      </c>
      <c r="C237">
        <v>1470921918</v>
      </c>
      <c r="D237">
        <v>1441834671</v>
      </c>
      <c r="E237">
        <v>1</v>
      </c>
      <c r="F237">
        <v>1</v>
      </c>
      <c r="G237">
        <v>15514512</v>
      </c>
      <c r="H237">
        <v>3</v>
      </c>
      <c r="I237" t="s">
        <v>699</v>
      </c>
      <c r="J237" t="s">
        <v>700</v>
      </c>
      <c r="K237" t="s">
        <v>701</v>
      </c>
      <c r="L237">
        <v>1348</v>
      </c>
      <c r="N237">
        <v>1009</v>
      </c>
      <c r="O237" t="s">
        <v>627</v>
      </c>
      <c r="P237" t="s">
        <v>627</v>
      </c>
      <c r="Q237">
        <v>1000</v>
      </c>
      <c r="X237">
        <v>5.0000000000000001E-4</v>
      </c>
      <c r="Y237">
        <v>184462.17</v>
      </c>
      <c r="Z237">
        <v>0</v>
      </c>
      <c r="AA237">
        <v>0</v>
      </c>
      <c r="AB237">
        <v>0</v>
      </c>
      <c r="AC237">
        <v>0</v>
      </c>
      <c r="AD237">
        <v>1</v>
      </c>
      <c r="AE237">
        <v>0</v>
      </c>
      <c r="AF237" t="s">
        <v>193</v>
      </c>
      <c r="AG237">
        <v>1.6666666666666666E-4</v>
      </c>
      <c r="AH237">
        <v>3</v>
      </c>
      <c r="AI237">
        <v>-1</v>
      </c>
      <c r="AJ237" t="s">
        <v>3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</row>
    <row r="238" spans="1:44" x14ac:dyDescent="0.2">
      <c r="A238">
        <f>ROW(Source!A456)</f>
        <v>456</v>
      </c>
      <c r="B238">
        <v>1474039869</v>
      </c>
      <c r="C238">
        <v>1470921918</v>
      </c>
      <c r="D238">
        <v>1441834634</v>
      </c>
      <c r="E238">
        <v>1</v>
      </c>
      <c r="F238">
        <v>1</v>
      </c>
      <c r="G238">
        <v>15514512</v>
      </c>
      <c r="H238">
        <v>3</v>
      </c>
      <c r="I238" t="s">
        <v>702</v>
      </c>
      <c r="J238" t="s">
        <v>703</v>
      </c>
      <c r="K238" t="s">
        <v>704</v>
      </c>
      <c r="L238">
        <v>1348</v>
      </c>
      <c r="N238">
        <v>1009</v>
      </c>
      <c r="O238" t="s">
        <v>627</v>
      </c>
      <c r="P238" t="s">
        <v>627</v>
      </c>
      <c r="Q238">
        <v>1000</v>
      </c>
      <c r="X238">
        <v>1.1000000000000001E-3</v>
      </c>
      <c r="Y238">
        <v>88053.759999999995</v>
      </c>
      <c r="Z238">
        <v>0</v>
      </c>
      <c r="AA238">
        <v>0</v>
      </c>
      <c r="AB238">
        <v>0</v>
      </c>
      <c r="AC238">
        <v>0</v>
      </c>
      <c r="AD238">
        <v>1</v>
      </c>
      <c r="AE238">
        <v>0</v>
      </c>
      <c r="AF238" t="s">
        <v>193</v>
      </c>
      <c r="AG238">
        <v>3.6666666666666667E-4</v>
      </c>
      <c r="AH238">
        <v>3</v>
      </c>
      <c r="AI238">
        <v>-1</v>
      </c>
      <c r="AJ238" t="s">
        <v>3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</row>
    <row r="239" spans="1:44" x14ac:dyDescent="0.2">
      <c r="A239">
        <f>ROW(Source!A456)</f>
        <v>456</v>
      </c>
      <c r="B239">
        <v>1474039870</v>
      </c>
      <c r="C239">
        <v>1470921918</v>
      </c>
      <c r="D239">
        <v>1441834836</v>
      </c>
      <c r="E239">
        <v>1</v>
      </c>
      <c r="F239">
        <v>1</v>
      </c>
      <c r="G239">
        <v>15514512</v>
      </c>
      <c r="H239">
        <v>3</v>
      </c>
      <c r="I239" t="s">
        <v>705</v>
      </c>
      <c r="J239" t="s">
        <v>706</v>
      </c>
      <c r="K239" t="s">
        <v>707</v>
      </c>
      <c r="L239">
        <v>1348</v>
      </c>
      <c r="N239">
        <v>1009</v>
      </c>
      <c r="O239" t="s">
        <v>627</v>
      </c>
      <c r="P239" t="s">
        <v>627</v>
      </c>
      <c r="Q239">
        <v>1000</v>
      </c>
      <c r="X239">
        <v>5.4000000000000001E-4</v>
      </c>
      <c r="Y239">
        <v>93194.67</v>
      </c>
      <c r="Z239">
        <v>0</v>
      </c>
      <c r="AA239">
        <v>0</v>
      </c>
      <c r="AB239">
        <v>0</v>
      </c>
      <c r="AC239">
        <v>0</v>
      </c>
      <c r="AD239">
        <v>1</v>
      </c>
      <c r="AE239">
        <v>0</v>
      </c>
      <c r="AF239" t="s">
        <v>193</v>
      </c>
      <c r="AG239">
        <v>1.8000000000000001E-4</v>
      </c>
      <c r="AH239">
        <v>3</v>
      </c>
      <c r="AI239">
        <v>-1</v>
      </c>
      <c r="AJ239" t="s">
        <v>3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</row>
    <row r="240" spans="1:44" x14ac:dyDescent="0.2">
      <c r="A240">
        <f>ROW(Source!A456)</f>
        <v>456</v>
      </c>
      <c r="B240">
        <v>1474039871</v>
      </c>
      <c r="C240">
        <v>1470921918</v>
      </c>
      <c r="D240">
        <v>1441822273</v>
      </c>
      <c r="E240">
        <v>15514512</v>
      </c>
      <c r="F240">
        <v>1</v>
      </c>
      <c r="G240">
        <v>15514512</v>
      </c>
      <c r="H240">
        <v>3</v>
      </c>
      <c r="I240" t="s">
        <v>673</v>
      </c>
      <c r="J240" t="s">
        <v>3</v>
      </c>
      <c r="K240" t="s">
        <v>675</v>
      </c>
      <c r="L240">
        <v>1348</v>
      </c>
      <c r="N240">
        <v>1009</v>
      </c>
      <c r="O240" t="s">
        <v>627</v>
      </c>
      <c r="P240" t="s">
        <v>627</v>
      </c>
      <c r="Q240">
        <v>1000</v>
      </c>
      <c r="X240">
        <v>6.0000000000000002E-5</v>
      </c>
      <c r="Y240">
        <v>94640</v>
      </c>
      <c r="Z240">
        <v>0</v>
      </c>
      <c r="AA240">
        <v>0</v>
      </c>
      <c r="AB240">
        <v>0</v>
      </c>
      <c r="AC240">
        <v>0</v>
      </c>
      <c r="AD240">
        <v>1</v>
      </c>
      <c r="AE240">
        <v>0</v>
      </c>
      <c r="AF240" t="s">
        <v>193</v>
      </c>
      <c r="AG240">
        <v>2.0000000000000002E-5</v>
      </c>
      <c r="AH240">
        <v>3</v>
      </c>
      <c r="AI240">
        <v>-1</v>
      </c>
      <c r="AJ240" t="s">
        <v>3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</row>
    <row r="241" spans="1:44" x14ac:dyDescent="0.2">
      <c r="A241">
        <f>ROW(Source!A457)</f>
        <v>457</v>
      </c>
      <c r="B241">
        <v>1474039872</v>
      </c>
      <c r="C241">
        <v>1470921943</v>
      </c>
      <c r="D241">
        <v>1441819193</v>
      </c>
      <c r="E241">
        <v>15514512</v>
      </c>
      <c r="F241">
        <v>1</v>
      </c>
      <c r="G241">
        <v>15514512</v>
      </c>
      <c r="H241">
        <v>1</v>
      </c>
      <c r="I241" t="s">
        <v>600</v>
      </c>
      <c r="J241" t="s">
        <v>3</v>
      </c>
      <c r="K241" t="s">
        <v>601</v>
      </c>
      <c r="L241">
        <v>1191</v>
      </c>
      <c r="N241">
        <v>1013</v>
      </c>
      <c r="O241" t="s">
        <v>602</v>
      </c>
      <c r="P241" t="s">
        <v>602</v>
      </c>
      <c r="Q241">
        <v>1</v>
      </c>
      <c r="X241">
        <v>0.37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1</v>
      </c>
      <c r="AE241">
        <v>1</v>
      </c>
      <c r="AF241" t="s">
        <v>45</v>
      </c>
      <c r="AG241">
        <v>0.74</v>
      </c>
      <c r="AH241">
        <v>3</v>
      </c>
      <c r="AI241">
        <v>-1</v>
      </c>
      <c r="AJ241" t="s">
        <v>3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</row>
    <row r="242" spans="1:44" x14ac:dyDescent="0.2">
      <c r="A242">
        <f>ROW(Source!A457)</f>
        <v>457</v>
      </c>
      <c r="B242">
        <v>1474039873</v>
      </c>
      <c r="C242">
        <v>1470921943</v>
      </c>
      <c r="D242">
        <v>1441834258</v>
      </c>
      <c r="E242">
        <v>1</v>
      </c>
      <c r="F242">
        <v>1</v>
      </c>
      <c r="G242">
        <v>15514512</v>
      </c>
      <c r="H242">
        <v>2</v>
      </c>
      <c r="I242" t="s">
        <v>643</v>
      </c>
      <c r="J242" t="s">
        <v>644</v>
      </c>
      <c r="K242" t="s">
        <v>645</v>
      </c>
      <c r="L242">
        <v>1368</v>
      </c>
      <c r="N242">
        <v>1011</v>
      </c>
      <c r="O242" t="s">
        <v>606</v>
      </c>
      <c r="P242" t="s">
        <v>606</v>
      </c>
      <c r="Q242">
        <v>1</v>
      </c>
      <c r="X242">
        <v>0.06</v>
      </c>
      <c r="Y242">
        <v>0</v>
      </c>
      <c r="Z242">
        <v>1303.01</v>
      </c>
      <c r="AA242">
        <v>826.2</v>
      </c>
      <c r="AB242">
        <v>0</v>
      </c>
      <c r="AC242">
        <v>0</v>
      </c>
      <c r="AD242">
        <v>1</v>
      </c>
      <c r="AE242">
        <v>0</v>
      </c>
      <c r="AF242" t="s">
        <v>45</v>
      </c>
      <c r="AG242">
        <v>0.12</v>
      </c>
      <c r="AH242">
        <v>3</v>
      </c>
      <c r="AI242">
        <v>-1</v>
      </c>
      <c r="AJ242" t="s">
        <v>3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</row>
    <row r="243" spans="1:44" x14ac:dyDescent="0.2">
      <c r="A243">
        <f>ROW(Source!A497)</f>
        <v>497</v>
      </c>
      <c r="B243">
        <v>1474039874</v>
      </c>
      <c r="C243">
        <v>1470921950</v>
      </c>
      <c r="D243">
        <v>1441819193</v>
      </c>
      <c r="E243">
        <v>15514512</v>
      </c>
      <c r="F243">
        <v>1</v>
      </c>
      <c r="G243">
        <v>15514512</v>
      </c>
      <c r="H243">
        <v>1</v>
      </c>
      <c r="I243" t="s">
        <v>600</v>
      </c>
      <c r="J243" t="s">
        <v>3</v>
      </c>
      <c r="K243" t="s">
        <v>601</v>
      </c>
      <c r="L243">
        <v>1191</v>
      </c>
      <c r="N243">
        <v>1013</v>
      </c>
      <c r="O243" t="s">
        <v>602</v>
      </c>
      <c r="P243" t="s">
        <v>602</v>
      </c>
      <c r="Q243">
        <v>1</v>
      </c>
      <c r="X243">
        <v>0.2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1</v>
      </c>
      <c r="AE243">
        <v>1</v>
      </c>
      <c r="AF243" t="s">
        <v>373</v>
      </c>
      <c r="AG243">
        <v>23.6</v>
      </c>
      <c r="AH243">
        <v>3</v>
      </c>
      <c r="AI243">
        <v>-1</v>
      </c>
      <c r="AJ243" t="s">
        <v>3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</row>
    <row r="244" spans="1:44" x14ac:dyDescent="0.2">
      <c r="A244">
        <f>ROW(Source!A498)</f>
        <v>498</v>
      </c>
      <c r="B244">
        <v>1474039875</v>
      </c>
      <c r="C244">
        <v>1470921954</v>
      </c>
      <c r="D244">
        <v>1441819193</v>
      </c>
      <c r="E244">
        <v>15514512</v>
      </c>
      <c r="F244">
        <v>1</v>
      </c>
      <c r="G244">
        <v>15514512</v>
      </c>
      <c r="H244">
        <v>1</v>
      </c>
      <c r="I244" t="s">
        <v>600</v>
      </c>
      <c r="J244" t="s">
        <v>3</v>
      </c>
      <c r="K244" t="s">
        <v>601</v>
      </c>
      <c r="L244">
        <v>1191</v>
      </c>
      <c r="N244">
        <v>1013</v>
      </c>
      <c r="O244" t="s">
        <v>602</v>
      </c>
      <c r="P244" t="s">
        <v>602</v>
      </c>
      <c r="Q244">
        <v>1</v>
      </c>
      <c r="X244">
        <v>0.37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1</v>
      </c>
      <c r="AE244">
        <v>1</v>
      </c>
      <c r="AF244" t="s">
        <v>20</v>
      </c>
      <c r="AG244">
        <v>1.48</v>
      </c>
      <c r="AH244">
        <v>3</v>
      </c>
      <c r="AI244">
        <v>-1</v>
      </c>
      <c r="AJ244" t="s">
        <v>3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</row>
    <row r="245" spans="1:44" x14ac:dyDescent="0.2">
      <c r="A245">
        <f>ROW(Source!A499)</f>
        <v>499</v>
      </c>
      <c r="B245">
        <v>1474039876</v>
      </c>
      <c r="C245">
        <v>1470921958</v>
      </c>
      <c r="D245">
        <v>1441819193</v>
      </c>
      <c r="E245">
        <v>15514512</v>
      </c>
      <c r="F245">
        <v>1</v>
      </c>
      <c r="G245">
        <v>15514512</v>
      </c>
      <c r="H245">
        <v>1</v>
      </c>
      <c r="I245" t="s">
        <v>600</v>
      </c>
      <c r="J245" t="s">
        <v>3</v>
      </c>
      <c r="K245" t="s">
        <v>601</v>
      </c>
      <c r="L245">
        <v>1191</v>
      </c>
      <c r="N245">
        <v>1013</v>
      </c>
      <c r="O245" t="s">
        <v>602</v>
      </c>
      <c r="P245" t="s">
        <v>602</v>
      </c>
      <c r="Q245">
        <v>1</v>
      </c>
      <c r="X245">
        <v>13.5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1</v>
      </c>
      <c r="AE245">
        <v>1</v>
      </c>
      <c r="AF245" t="s">
        <v>45</v>
      </c>
      <c r="AG245">
        <v>27</v>
      </c>
      <c r="AH245">
        <v>3</v>
      </c>
      <c r="AI245">
        <v>-1</v>
      </c>
      <c r="AJ245" t="s">
        <v>3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</row>
    <row r="246" spans="1:44" x14ac:dyDescent="0.2">
      <c r="A246">
        <f>ROW(Source!A499)</f>
        <v>499</v>
      </c>
      <c r="B246">
        <v>1474039878</v>
      </c>
      <c r="C246">
        <v>1470921958</v>
      </c>
      <c r="D246">
        <v>1441836237</v>
      </c>
      <c r="E246">
        <v>1</v>
      </c>
      <c r="F246">
        <v>1</v>
      </c>
      <c r="G246">
        <v>15514512</v>
      </c>
      <c r="H246">
        <v>3</v>
      </c>
      <c r="I246" t="s">
        <v>723</v>
      </c>
      <c r="J246" t="s">
        <v>724</v>
      </c>
      <c r="K246" t="s">
        <v>725</v>
      </c>
      <c r="L246">
        <v>1346</v>
      </c>
      <c r="N246">
        <v>1009</v>
      </c>
      <c r="O246" t="s">
        <v>609</v>
      </c>
      <c r="P246" t="s">
        <v>609</v>
      </c>
      <c r="Q246">
        <v>1</v>
      </c>
      <c r="X246">
        <v>0.27</v>
      </c>
      <c r="Y246">
        <v>375.16</v>
      </c>
      <c r="Z246">
        <v>0</v>
      </c>
      <c r="AA246">
        <v>0</v>
      </c>
      <c r="AB246">
        <v>0</v>
      </c>
      <c r="AC246">
        <v>0</v>
      </c>
      <c r="AD246">
        <v>1</v>
      </c>
      <c r="AE246">
        <v>0</v>
      </c>
      <c r="AF246" t="s">
        <v>45</v>
      </c>
      <c r="AG246">
        <v>0.54</v>
      </c>
      <c r="AH246">
        <v>3</v>
      </c>
      <c r="AI246">
        <v>-1</v>
      </c>
      <c r="AJ246" t="s">
        <v>3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</row>
    <row r="247" spans="1:44" x14ac:dyDescent="0.2">
      <c r="A247">
        <f>ROW(Source!A499)</f>
        <v>499</v>
      </c>
      <c r="B247">
        <v>1474039879</v>
      </c>
      <c r="C247">
        <v>1470921958</v>
      </c>
      <c r="D247">
        <v>1441836235</v>
      </c>
      <c r="E247">
        <v>1</v>
      </c>
      <c r="F247">
        <v>1</v>
      </c>
      <c r="G247">
        <v>15514512</v>
      </c>
      <c r="H247">
        <v>3</v>
      </c>
      <c r="I247" t="s">
        <v>614</v>
      </c>
      <c r="J247" t="s">
        <v>615</v>
      </c>
      <c r="K247" t="s">
        <v>616</v>
      </c>
      <c r="L247">
        <v>1346</v>
      </c>
      <c r="N247">
        <v>1009</v>
      </c>
      <c r="O247" t="s">
        <v>609</v>
      </c>
      <c r="P247" t="s">
        <v>609</v>
      </c>
      <c r="Q247">
        <v>1</v>
      </c>
      <c r="X247">
        <v>0.08</v>
      </c>
      <c r="Y247">
        <v>31.49</v>
      </c>
      <c r="Z247">
        <v>0</v>
      </c>
      <c r="AA247">
        <v>0</v>
      </c>
      <c r="AB247">
        <v>0</v>
      </c>
      <c r="AC247">
        <v>0</v>
      </c>
      <c r="AD247">
        <v>1</v>
      </c>
      <c r="AE247">
        <v>0</v>
      </c>
      <c r="AF247" t="s">
        <v>45</v>
      </c>
      <c r="AG247">
        <v>0.16</v>
      </c>
      <c r="AH247">
        <v>3</v>
      </c>
      <c r="AI247">
        <v>-1</v>
      </c>
      <c r="AJ247" t="s">
        <v>3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</row>
    <row r="248" spans="1:44" x14ac:dyDescent="0.2">
      <c r="A248">
        <f>ROW(Source!A499)</f>
        <v>499</v>
      </c>
      <c r="B248">
        <v>1474039877</v>
      </c>
      <c r="C248">
        <v>1470921958</v>
      </c>
      <c r="D248">
        <v>1441822228</v>
      </c>
      <c r="E248">
        <v>15514512</v>
      </c>
      <c r="F248">
        <v>1</v>
      </c>
      <c r="G248">
        <v>15514512</v>
      </c>
      <c r="H248">
        <v>3</v>
      </c>
      <c r="I248" t="s">
        <v>720</v>
      </c>
      <c r="J248" t="s">
        <v>3</v>
      </c>
      <c r="K248" t="s">
        <v>722</v>
      </c>
      <c r="L248">
        <v>1346</v>
      </c>
      <c r="N248">
        <v>1009</v>
      </c>
      <c r="O248" t="s">
        <v>609</v>
      </c>
      <c r="P248" t="s">
        <v>609</v>
      </c>
      <c r="Q248">
        <v>1</v>
      </c>
      <c r="X248">
        <v>0.08</v>
      </c>
      <c r="Y248">
        <v>73.951729999999998</v>
      </c>
      <c r="Z248">
        <v>0</v>
      </c>
      <c r="AA248">
        <v>0</v>
      </c>
      <c r="AB248">
        <v>0</v>
      </c>
      <c r="AC248">
        <v>0</v>
      </c>
      <c r="AD248">
        <v>1</v>
      </c>
      <c r="AE248">
        <v>0</v>
      </c>
      <c r="AF248" t="s">
        <v>45</v>
      </c>
      <c r="AG248">
        <v>0.16</v>
      </c>
      <c r="AH248">
        <v>3</v>
      </c>
      <c r="AI248">
        <v>-1</v>
      </c>
      <c r="AJ248" t="s">
        <v>3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</row>
    <row r="249" spans="1:44" x14ac:dyDescent="0.2">
      <c r="A249">
        <f>ROW(Source!A499)</f>
        <v>499</v>
      </c>
      <c r="B249">
        <v>1474039880</v>
      </c>
      <c r="C249">
        <v>1470921958</v>
      </c>
      <c r="D249">
        <v>1441834920</v>
      </c>
      <c r="E249">
        <v>1</v>
      </c>
      <c r="F249">
        <v>1</v>
      </c>
      <c r="G249">
        <v>15514512</v>
      </c>
      <c r="H249">
        <v>3</v>
      </c>
      <c r="I249" t="s">
        <v>759</v>
      </c>
      <c r="J249" t="s">
        <v>760</v>
      </c>
      <c r="K249" t="s">
        <v>761</v>
      </c>
      <c r="L249">
        <v>1346</v>
      </c>
      <c r="N249">
        <v>1009</v>
      </c>
      <c r="O249" t="s">
        <v>609</v>
      </c>
      <c r="P249" t="s">
        <v>609</v>
      </c>
      <c r="Q249">
        <v>1</v>
      </c>
      <c r="X249">
        <v>0.05</v>
      </c>
      <c r="Y249">
        <v>106.87</v>
      </c>
      <c r="Z249">
        <v>0</v>
      </c>
      <c r="AA249">
        <v>0</v>
      </c>
      <c r="AB249">
        <v>0</v>
      </c>
      <c r="AC249">
        <v>0</v>
      </c>
      <c r="AD249">
        <v>1</v>
      </c>
      <c r="AE249">
        <v>0</v>
      </c>
      <c r="AF249" t="s">
        <v>45</v>
      </c>
      <c r="AG249">
        <v>0.1</v>
      </c>
      <c r="AH249">
        <v>3</v>
      </c>
      <c r="AI249">
        <v>-1</v>
      </c>
      <c r="AJ249" t="s">
        <v>3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</row>
    <row r="250" spans="1:44" x14ac:dyDescent="0.2">
      <c r="A250">
        <f>ROW(Source!A500)</f>
        <v>500</v>
      </c>
      <c r="B250">
        <v>1474039881</v>
      </c>
      <c r="C250">
        <v>1470921974</v>
      </c>
      <c r="D250">
        <v>1441819193</v>
      </c>
      <c r="E250">
        <v>15514512</v>
      </c>
      <c r="F250">
        <v>1</v>
      </c>
      <c r="G250">
        <v>15514512</v>
      </c>
      <c r="H250">
        <v>1</v>
      </c>
      <c r="I250" t="s">
        <v>600</v>
      </c>
      <c r="J250" t="s">
        <v>3</v>
      </c>
      <c r="K250" t="s">
        <v>601</v>
      </c>
      <c r="L250">
        <v>1191</v>
      </c>
      <c r="N250">
        <v>1013</v>
      </c>
      <c r="O250" t="s">
        <v>602</v>
      </c>
      <c r="P250" t="s">
        <v>602</v>
      </c>
      <c r="Q250">
        <v>1</v>
      </c>
      <c r="X250">
        <v>0.3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1</v>
      </c>
      <c r="AE250">
        <v>1</v>
      </c>
      <c r="AF250" t="s">
        <v>20</v>
      </c>
      <c r="AG250">
        <v>1.2</v>
      </c>
      <c r="AH250">
        <v>3</v>
      </c>
      <c r="AI250">
        <v>-1</v>
      </c>
      <c r="AJ250" t="s">
        <v>3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</row>
    <row r="251" spans="1:44" x14ac:dyDescent="0.2">
      <c r="A251">
        <f>ROW(Source!A500)</f>
        <v>500</v>
      </c>
      <c r="B251">
        <v>1474039882</v>
      </c>
      <c r="C251">
        <v>1470921974</v>
      </c>
      <c r="D251">
        <v>1441836235</v>
      </c>
      <c r="E251">
        <v>1</v>
      </c>
      <c r="F251">
        <v>1</v>
      </c>
      <c r="G251">
        <v>15514512</v>
      </c>
      <c r="H251">
        <v>3</v>
      </c>
      <c r="I251" t="s">
        <v>614</v>
      </c>
      <c r="J251" t="s">
        <v>615</v>
      </c>
      <c r="K251" t="s">
        <v>616</v>
      </c>
      <c r="L251">
        <v>1346</v>
      </c>
      <c r="N251">
        <v>1009</v>
      </c>
      <c r="O251" t="s">
        <v>609</v>
      </c>
      <c r="P251" t="s">
        <v>609</v>
      </c>
      <c r="Q251">
        <v>1</v>
      </c>
      <c r="X251">
        <v>0.05</v>
      </c>
      <c r="Y251">
        <v>31.49</v>
      </c>
      <c r="Z251">
        <v>0</v>
      </c>
      <c r="AA251">
        <v>0</v>
      </c>
      <c r="AB251">
        <v>0</v>
      </c>
      <c r="AC251">
        <v>0</v>
      </c>
      <c r="AD251">
        <v>1</v>
      </c>
      <c r="AE251">
        <v>0</v>
      </c>
      <c r="AF251" t="s">
        <v>20</v>
      </c>
      <c r="AG251">
        <v>0.2</v>
      </c>
      <c r="AH251">
        <v>3</v>
      </c>
      <c r="AI251">
        <v>-1</v>
      </c>
      <c r="AJ251" t="s">
        <v>3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</row>
    <row r="252" spans="1:44" x14ac:dyDescent="0.2">
      <c r="A252">
        <f>ROW(Source!A500)</f>
        <v>500</v>
      </c>
      <c r="B252">
        <v>1474039883</v>
      </c>
      <c r="C252">
        <v>1470921974</v>
      </c>
      <c r="D252">
        <v>1441834628</v>
      </c>
      <c r="E252">
        <v>1</v>
      </c>
      <c r="F252">
        <v>1</v>
      </c>
      <c r="G252">
        <v>15514512</v>
      </c>
      <c r="H252">
        <v>3</v>
      </c>
      <c r="I252" t="s">
        <v>720</v>
      </c>
      <c r="J252" t="s">
        <v>721</v>
      </c>
      <c r="K252" t="s">
        <v>722</v>
      </c>
      <c r="L252">
        <v>1348</v>
      </c>
      <c r="N252">
        <v>1009</v>
      </c>
      <c r="O252" t="s">
        <v>627</v>
      </c>
      <c r="P252" t="s">
        <v>627</v>
      </c>
      <c r="Q252">
        <v>1000</v>
      </c>
      <c r="X252">
        <v>4.0000000000000003E-5</v>
      </c>
      <c r="Y252">
        <v>73951.73</v>
      </c>
      <c r="Z252">
        <v>0</v>
      </c>
      <c r="AA252">
        <v>0</v>
      </c>
      <c r="AB252">
        <v>0</v>
      </c>
      <c r="AC252">
        <v>0</v>
      </c>
      <c r="AD252">
        <v>1</v>
      </c>
      <c r="AE252">
        <v>0</v>
      </c>
      <c r="AF252" t="s">
        <v>20</v>
      </c>
      <c r="AG252">
        <v>1.6000000000000001E-4</v>
      </c>
      <c r="AH252">
        <v>3</v>
      </c>
      <c r="AI252">
        <v>-1</v>
      </c>
      <c r="AJ252" t="s">
        <v>3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</row>
    <row r="253" spans="1:44" x14ac:dyDescent="0.2">
      <c r="A253">
        <f>ROW(Source!A501)</f>
        <v>501</v>
      </c>
      <c r="B253">
        <v>1474039884</v>
      </c>
      <c r="C253">
        <v>1470921985</v>
      </c>
      <c r="D253">
        <v>1441819193</v>
      </c>
      <c r="E253">
        <v>15514512</v>
      </c>
      <c r="F253">
        <v>1</v>
      </c>
      <c r="G253">
        <v>15514512</v>
      </c>
      <c r="H253">
        <v>1</v>
      </c>
      <c r="I253" t="s">
        <v>600</v>
      </c>
      <c r="J253" t="s">
        <v>3</v>
      </c>
      <c r="K253" t="s">
        <v>601</v>
      </c>
      <c r="L253">
        <v>1191</v>
      </c>
      <c r="N253">
        <v>1013</v>
      </c>
      <c r="O253" t="s">
        <v>602</v>
      </c>
      <c r="P253" t="s">
        <v>602</v>
      </c>
      <c r="Q253">
        <v>1</v>
      </c>
      <c r="X253">
        <v>0.4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1</v>
      </c>
      <c r="AE253">
        <v>1</v>
      </c>
      <c r="AF253" t="s">
        <v>20</v>
      </c>
      <c r="AG253">
        <v>1.6</v>
      </c>
      <c r="AH253">
        <v>3</v>
      </c>
      <c r="AI253">
        <v>-1</v>
      </c>
      <c r="AJ253" t="s">
        <v>3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</row>
    <row r="254" spans="1:44" x14ac:dyDescent="0.2">
      <c r="A254">
        <f>ROW(Source!A501)</f>
        <v>501</v>
      </c>
      <c r="B254">
        <v>1474039885</v>
      </c>
      <c r="C254">
        <v>1470921985</v>
      </c>
      <c r="D254">
        <v>1441836235</v>
      </c>
      <c r="E254">
        <v>1</v>
      </c>
      <c r="F254">
        <v>1</v>
      </c>
      <c r="G254">
        <v>15514512</v>
      </c>
      <c r="H254">
        <v>3</v>
      </c>
      <c r="I254" t="s">
        <v>614</v>
      </c>
      <c r="J254" t="s">
        <v>615</v>
      </c>
      <c r="K254" t="s">
        <v>616</v>
      </c>
      <c r="L254">
        <v>1346</v>
      </c>
      <c r="N254">
        <v>1009</v>
      </c>
      <c r="O254" t="s">
        <v>609</v>
      </c>
      <c r="P254" t="s">
        <v>609</v>
      </c>
      <c r="Q254">
        <v>1</v>
      </c>
      <c r="X254">
        <v>0.02</v>
      </c>
      <c r="Y254">
        <v>31.49</v>
      </c>
      <c r="Z254">
        <v>0</v>
      </c>
      <c r="AA254">
        <v>0</v>
      </c>
      <c r="AB254">
        <v>0</v>
      </c>
      <c r="AC254">
        <v>0</v>
      </c>
      <c r="AD254">
        <v>1</v>
      </c>
      <c r="AE254">
        <v>0</v>
      </c>
      <c r="AF254" t="s">
        <v>20</v>
      </c>
      <c r="AG254">
        <v>0.08</v>
      </c>
      <c r="AH254">
        <v>3</v>
      </c>
      <c r="AI254">
        <v>-1</v>
      </c>
      <c r="AJ254" t="s">
        <v>3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</row>
    <row r="255" spans="1:44" x14ac:dyDescent="0.2">
      <c r="A255">
        <f>ROW(Source!A501)</f>
        <v>501</v>
      </c>
      <c r="B255">
        <v>1474039886</v>
      </c>
      <c r="C255">
        <v>1470921985</v>
      </c>
      <c r="D255">
        <v>1441838749</v>
      </c>
      <c r="E255">
        <v>1</v>
      </c>
      <c r="F255">
        <v>1</v>
      </c>
      <c r="G255">
        <v>15514512</v>
      </c>
      <c r="H255">
        <v>3</v>
      </c>
      <c r="I255" t="s">
        <v>762</v>
      </c>
      <c r="J255" t="s">
        <v>763</v>
      </c>
      <c r="K255" t="s">
        <v>764</v>
      </c>
      <c r="L255">
        <v>1327</v>
      </c>
      <c r="N255">
        <v>1005</v>
      </c>
      <c r="O255" t="s">
        <v>729</v>
      </c>
      <c r="P255" t="s">
        <v>729</v>
      </c>
      <c r="Q255">
        <v>1</v>
      </c>
      <c r="X255">
        <v>0.03</v>
      </c>
      <c r="Y255">
        <v>509.19</v>
      </c>
      <c r="Z255">
        <v>0</v>
      </c>
      <c r="AA255">
        <v>0</v>
      </c>
      <c r="AB255">
        <v>0</v>
      </c>
      <c r="AC255">
        <v>0</v>
      </c>
      <c r="AD255">
        <v>1</v>
      </c>
      <c r="AE255">
        <v>0</v>
      </c>
      <c r="AF255" t="s">
        <v>20</v>
      </c>
      <c r="AG255">
        <v>0.12</v>
      </c>
      <c r="AH255">
        <v>3</v>
      </c>
      <c r="AI255">
        <v>-1</v>
      </c>
      <c r="AJ255" t="s">
        <v>3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</row>
    <row r="256" spans="1:44" x14ac:dyDescent="0.2">
      <c r="A256">
        <f>ROW(Source!A501)</f>
        <v>501</v>
      </c>
      <c r="B256">
        <v>1474039887</v>
      </c>
      <c r="C256">
        <v>1470921985</v>
      </c>
      <c r="D256">
        <v>1441834659</v>
      </c>
      <c r="E256">
        <v>1</v>
      </c>
      <c r="F256">
        <v>1</v>
      </c>
      <c r="G256">
        <v>15514512</v>
      </c>
      <c r="H256">
        <v>3</v>
      </c>
      <c r="I256" t="s">
        <v>711</v>
      </c>
      <c r="J256" t="s">
        <v>712</v>
      </c>
      <c r="K256" t="s">
        <v>713</v>
      </c>
      <c r="L256">
        <v>1348</v>
      </c>
      <c r="N256">
        <v>1009</v>
      </c>
      <c r="O256" t="s">
        <v>627</v>
      </c>
      <c r="P256" t="s">
        <v>627</v>
      </c>
      <c r="Q256">
        <v>1000</v>
      </c>
      <c r="X256">
        <v>3.0000000000000001E-5</v>
      </c>
      <c r="Y256">
        <v>113415.03999999999</v>
      </c>
      <c r="Z256">
        <v>0</v>
      </c>
      <c r="AA256">
        <v>0</v>
      </c>
      <c r="AB256">
        <v>0</v>
      </c>
      <c r="AC256">
        <v>0</v>
      </c>
      <c r="AD256">
        <v>1</v>
      </c>
      <c r="AE256">
        <v>0</v>
      </c>
      <c r="AF256" t="s">
        <v>20</v>
      </c>
      <c r="AG256">
        <v>1.2E-4</v>
      </c>
      <c r="AH256">
        <v>3</v>
      </c>
      <c r="AI256">
        <v>-1</v>
      </c>
      <c r="AJ256" t="s">
        <v>3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</row>
    <row r="257" spans="1:44" x14ac:dyDescent="0.2">
      <c r="A257">
        <f>ROW(Source!A502)</f>
        <v>502</v>
      </c>
      <c r="B257">
        <v>1474039888</v>
      </c>
      <c r="C257">
        <v>1470921998</v>
      </c>
      <c r="D257">
        <v>1441819193</v>
      </c>
      <c r="E257">
        <v>15514512</v>
      </c>
      <c r="F257">
        <v>1</v>
      </c>
      <c r="G257">
        <v>15514512</v>
      </c>
      <c r="H257">
        <v>1</v>
      </c>
      <c r="I257" t="s">
        <v>600</v>
      </c>
      <c r="J257" t="s">
        <v>3</v>
      </c>
      <c r="K257" t="s">
        <v>601</v>
      </c>
      <c r="L257">
        <v>1191</v>
      </c>
      <c r="N257">
        <v>1013</v>
      </c>
      <c r="O257" t="s">
        <v>602</v>
      </c>
      <c r="P257" t="s">
        <v>602</v>
      </c>
      <c r="Q257">
        <v>1</v>
      </c>
      <c r="X257">
        <v>0.2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1</v>
      </c>
      <c r="AE257">
        <v>1</v>
      </c>
      <c r="AF257" t="s">
        <v>373</v>
      </c>
      <c r="AG257">
        <v>23.6</v>
      </c>
      <c r="AH257">
        <v>3</v>
      </c>
      <c r="AI257">
        <v>-1</v>
      </c>
      <c r="AJ257" t="s">
        <v>3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</row>
    <row r="258" spans="1:44" x14ac:dyDescent="0.2">
      <c r="A258">
        <f>ROW(Source!A503)</f>
        <v>503</v>
      </c>
      <c r="B258">
        <v>1474039890</v>
      </c>
      <c r="C258">
        <v>1470922002</v>
      </c>
      <c r="D258">
        <v>1441819193</v>
      </c>
      <c r="E258">
        <v>15514512</v>
      </c>
      <c r="F258">
        <v>1</v>
      </c>
      <c r="G258">
        <v>15514512</v>
      </c>
      <c r="H258">
        <v>1</v>
      </c>
      <c r="I258" t="s">
        <v>600</v>
      </c>
      <c r="J258" t="s">
        <v>3</v>
      </c>
      <c r="K258" t="s">
        <v>601</v>
      </c>
      <c r="L258">
        <v>1191</v>
      </c>
      <c r="N258">
        <v>1013</v>
      </c>
      <c r="O258" t="s">
        <v>602</v>
      </c>
      <c r="P258" t="s">
        <v>602</v>
      </c>
      <c r="Q258">
        <v>1</v>
      </c>
      <c r="X258">
        <v>0.37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1</v>
      </c>
      <c r="AE258">
        <v>1</v>
      </c>
      <c r="AF258" t="s">
        <v>20</v>
      </c>
      <c r="AG258">
        <v>1.48</v>
      </c>
      <c r="AH258">
        <v>3</v>
      </c>
      <c r="AI258">
        <v>-1</v>
      </c>
      <c r="AJ258" t="s">
        <v>3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</row>
    <row r="259" spans="1:44" x14ac:dyDescent="0.2">
      <c r="A259">
        <f>ROW(Source!A504)</f>
        <v>504</v>
      </c>
      <c r="B259">
        <v>1474039891</v>
      </c>
      <c r="C259">
        <v>1470922006</v>
      </c>
      <c r="D259">
        <v>1441819193</v>
      </c>
      <c r="E259">
        <v>15514512</v>
      </c>
      <c r="F259">
        <v>1</v>
      </c>
      <c r="G259">
        <v>15514512</v>
      </c>
      <c r="H259">
        <v>1</v>
      </c>
      <c r="I259" t="s">
        <v>600</v>
      </c>
      <c r="J259" t="s">
        <v>3</v>
      </c>
      <c r="K259" t="s">
        <v>601</v>
      </c>
      <c r="L259">
        <v>1191</v>
      </c>
      <c r="N259">
        <v>1013</v>
      </c>
      <c r="O259" t="s">
        <v>602</v>
      </c>
      <c r="P259" t="s">
        <v>602</v>
      </c>
      <c r="Q259">
        <v>1</v>
      </c>
      <c r="X259">
        <v>13.5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1</v>
      </c>
      <c r="AE259">
        <v>1</v>
      </c>
      <c r="AF259" t="s">
        <v>45</v>
      </c>
      <c r="AG259">
        <v>27</v>
      </c>
      <c r="AH259">
        <v>3</v>
      </c>
      <c r="AI259">
        <v>-1</v>
      </c>
      <c r="AJ259" t="s">
        <v>3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</row>
    <row r="260" spans="1:44" x14ac:dyDescent="0.2">
      <c r="A260">
        <f>ROW(Source!A504)</f>
        <v>504</v>
      </c>
      <c r="B260">
        <v>1474039893</v>
      </c>
      <c r="C260">
        <v>1470922006</v>
      </c>
      <c r="D260">
        <v>1441836237</v>
      </c>
      <c r="E260">
        <v>1</v>
      </c>
      <c r="F260">
        <v>1</v>
      </c>
      <c r="G260">
        <v>15514512</v>
      </c>
      <c r="H260">
        <v>3</v>
      </c>
      <c r="I260" t="s">
        <v>723</v>
      </c>
      <c r="J260" t="s">
        <v>724</v>
      </c>
      <c r="K260" t="s">
        <v>725</v>
      </c>
      <c r="L260">
        <v>1346</v>
      </c>
      <c r="N260">
        <v>1009</v>
      </c>
      <c r="O260" t="s">
        <v>609</v>
      </c>
      <c r="P260" t="s">
        <v>609</v>
      </c>
      <c r="Q260">
        <v>1</v>
      </c>
      <c r="X260">
        <v>0.27</v>
      </c>
      <c r="Y260">
        <v>375.16</v>
      </c>
      <c r="Z260">
        <v>0</v>
      </c>
      <c r="AA260">
        <v>0</v>
      </c>
      <c r="AB260">
        <v>0</v>
      </c>
      <c r="AC260">
        <v>0</v>
      </c>
      <c r="AD260">
        <v>1</v>
      </c>
      <c r="AE260">
        <v>0</v>
      </c>
      <c r="AF260" t="s">
        <v>45</v>
      </c>
      <c r="AG260">
        <v>0.54</v>
      </c>
      <c r="AH260">
        <v>3</v>
      </c>
      <c r="AI260">
        <v>-1</v>
      </c>
      <c r="AJ260" t="s">
        <v>3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</row>
    <row r="261" spans="1:44" x14ac:dyDescent="0.2">
      <c r="A261">
        <f>ROW(Source!A504)</f>
        <v>504</v>
      </c>
      <c r="B261">
        <v>1474039894</v>
      </c>
      <c r="C261">
        <v>1470922006</v>
      </c>
      <c r="D261">
        <v>1441836235</v>
      </c>
      <c r="E261">
        <v>1</v>
      </c>
      <c r="F261">
        <v>1</v>
      </c>
      <c r="G261">
        <v>15514512</v>
      </c>
      <c r="H261">
        <v>3</v>
      </c>
      <c r="I261" t="s">
        <v>614</v>
      </c>
      <c r="J261" t="s">
        <v>615</v>
      </c>
      <c r="K261" t="s">
        <v>616</v>
      </c>
      <c r="L261">
        <v>1346</v>
      </c>
      <c r="N261">
        <v>1009</v>
      </c>
      <c r="O261" t="s">
        <v>609</v>
      </c>
      <c r="P261" t="s">
        <v>609</v>
      </c>
      <c r="Q261">
        <v>1</v>
      </c>
      <c r="X261">
        <v>0.08</v>
      </c>
      <c r="Y261">
        <v>31.49</v>
      </c>
      <c r="Z261">
        <v>0</v>
      </c>
      <c r="AA261">
        <v>0</v>
      </c>
      <c r="AB261">
        <v>0</v>
      </c>
      <c r="AC261">
        <v>0</v>
      </c>
      <c r="AD261">
        <v>1</v>
      </c>
      <c r="AE261">
        <v>0</v>
      </c>
      <c r="AF261" t="s">
        <v>45</v>
      </c>
      <c r="AG261">
        <v>0.16</v>
      </c>
      <c r="AH261">
        <v>3</v>
      </c>
      <c r="AI261">
        <v>-1</v>
      </c>
      <c r="AJ261" t="s">
        <v>3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</row>
    <row r="262" spans="1:44" x14ac:dyDescent="0.2">
      <c r="A262">
        <f>ROW(Source!A504)</f>
        <v>504</v>
      </c>
      <c r="B262">
        <v>1474039892</v>
      </c>
      <c r="C262">
        <v>1470922006</v>
      </c>
      <c r="D262">
        <v>1441822228</v>
      </c>
      <c r="E262">
        <v>15514512</v>
      </c>
      <c r="F262">
        <v>1</v>
      </c>
      <c r="G262">
        <v>15514512</v>
      </c>
      <c r="H262">
        <v>3</v>
      </c>
      <c r="I262" t="s">
        <v>720</v>
      </c>
      <c r="J262" t="s">
        <v>3</v>
      </c>
      <c r="K262" t="s">
        <v>722</v>
      </c>
      <c r="L262">
        <v>1346</v>
      </c>
      <c r="N262">
        <v>1009</v>
      </c>
      <c r="O262" t="s">
        <v>609</v>
      </c>
      <c r="P262" t="s">
        <v>609</v>
      </c>
      <c r="Q262">
        <v>1</v>
      </c>
      <c r="X262">
        <v>0.08</v>
      </c>
      <c r="Y262">
        <v>73.951729999999998</v>
      </c>
      <c r="Z262">
        <v>0</v>
      </c>
      <c r="AA262">
        <v>0</v>
      </c>
      <c r="AB262">
        <v>0</v>
      </c>
      <c r="AC262">
        <v>0</v>
      </c>
      <c r="AD262">
        <v>1</v>
      </c>
      <c r="AE262">
        <v>0</v>
      </c>
      <c r="AF262" t="s">
        <v>45</v>
      </c>
      <c r="AG262">
        <v>0.16</v>
      </c>
      <c r="AH262">
        <v>3</v>
      </c>
      <c r="AI262">
        <v>-1</v>
      </c>
      <c r="AJ262" t="s">
        <v>3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</row>
    <row r="263" spans="1:44" x14ac:dyDescent="0.2">
      <c r="A263">
        <f>ROW(Source!A504)</f>
        <v>504</v>
      </c>
      <c r="B263">
        <v>1474039895</v>
      </c>
      <c r="C263">
        <v>1470922006</v>
      </c>
      <c r="D263">
        <v>1441834920</v>
      </c>
      <c r="E263">
        <v>1</v>
      </c>
      <c r="F263">
        <v>1</v>
      </c>
      <c r="G263">
        <v>15514512</v>
      </c>
      <c r="H263">
        <v>3</v>
      </c>
      <c r="I263" t="s">
        <v>759</v>
      </c>
      <c r="J263" t="s">
        <v>760</v>
      </c>
      <c r="K263" t="s">
        <v>761</v>
      </c>
      <c r="L263">
        <v>1346</v>
      </c>
      <c r="N263">
        <v>1009</v>
      </c>
      <c r="O263" t="s">
        <v>609</v>
      </c>
      <c r="P263" t="s">
        <v>609</v>
      </c>
      <c r="Q263">
        <v>1</v>
      </c>
      <c r="X263">
        <v>0.05</v>
      </c>
      <c r="Y263">
        <v>106.87</v>
      </c>
      <c r="Z263">
        <v>0</v>
      </c>
      <c r="AA263">
        <v>0</v>
      </c>
      <c r="AB263">
        <v>0</v>
      </c>
      <c r="AC263">
        <v>0</v>
      </c>
      <c r="AD263">
        <v>1</v>
      </c>
      <c r="AE263">
        <v>0</v>
      </c>
      <c r="AF263" t="s">
        <v>45</v>
      </c>
      <c r="AG263">
        <v>0.1</v>
      </c>
      <c r="AH263">
        <v>3</v>
      </c>
      <c r="AI263">
        <v>-1</v>
      </c>
      <c r="AJ263" t="s">
        <v>3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</row>
    <row r="264" spans="1:44" x14ac:dyDescent="0.2">
      <c r="A264">
        <f>ROW(Source!A505)</f>
        <v>505</v>
      </c>
      <c r="B264">
        <v>1474039898</v>
      </c>
      <c r="C264">
        <v>1470922022</v>
      </c>
      <c r="D264">
        <v>1441819193</v>
      </c>
      <c r="E264">
        <v>15514512</v>
      </c>
      <c r="F264">
        <v>1</v>
      </c>
      <c r="G264">
        <v>15514512</v>
      </c>
      <c r="H264">
        <v>1</v>
      </c>
      <c r="I264" t="s">
        <v>600</v>
      </c>
      <c r="J264" t="s">
        <v>3</v>
      </c>
      <c r="K264" t="s">
        <v>601</v>
      </c>
      <c r="L264">
        <v>1191</v>
      </c>
      <c r="N264">
        <v>1013</v>
      </c>
      <c r="O264" t="s">
        <v>602</v>
      </c>
      <c r="P264" t="s">
        <v>602</v>
      </c>
      <c r="Q264">
        <v>1</v>
      </c>
      <c r="X264">
        <v>0.3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1</v>
      </c>
      <c r="AE264">
        <v>1</v>
      </c>
      <c r="AF264" t="s">
        <v>20</v>
      </c>
      <c r="AG264">
        <v>1.2</v>
      </c>
      <c r="AH264">
        <v>3</v>
      </c>
      <c r="AI264">
        <v>-1</v>
      </c>
      <c r="AJ264" t="s">
        <v>3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</row>
    <row r="265" spans="1:44" x14ac:dyDescent="0.2">
      <c r="A265">
        <f>ROW(Source!A505)</f>
        <v>505</v>
      </c>
      <c r="B265">
        <v>1474039899</v>
      </c>
      <c r="C265">
        <v>1470922022</v>
      </c>
      <c r="D265">
        <v>1441836235</v>
      </c>
      <c r="E265">
        <v>1</v>
      </c>
      <c r="F265">
        <v>1</v>
      </c>
      <c r="G265">
        <v>15514512</v>
      </c>
      <c r="H265">
        <v>3</v>
      </c>
      <c r="I265" t="s">
        <v>614</v>
      </c>
      <c r="J265" t="s">
        <v>615</v>
      </c>
      <c r="K265" t="s">
        <v>616</v>
      </c>
      <c r="L265">
        <v>1346</v>
      </c>
      <c r="N265">
        <v>1009</v>
      </c>
      <c r="O265" t="s">
        <v>609</v>
      </c>
      <c r="P265" t="s">
        <v>609</v>
      </c>
      <c r="Q265">
        <v>1</v>
      </c>
      <c r="X265">
        <v>0.05</v>
      </c>
      <c r="Y265">
        <v>31.49</v>
      </c>
      <c r="Z265">
        <v>0</v>
      </c>
      <c r="AA265">
        <v>0</v>
      </c>
      <c r="AB265">
        <v>0</v>
      </c>
      <c r="AC265">
        <v>0</v>
      </c>
      <c r="AD265">
        <v>1</v>
      </c>
      <c r="AE265">
        <v>0</v>
      </c>
      <c r="AF265" t="s">
        <v>20</v>
      </c>
      <c r="AG265">
        <v>0.2</v>
      </c>
      <c r="AH265">
        <v>3</v>
      </c>
      <c r="AI265">
        <v>-1</v>
      </c>
      <c r="AJ265" t="s">
        <v>3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</row>
    <row r="266" spans="1:44" x14ac:dyDescent="0.2">
      <c r="A266">
        <f>ROW(Source!A505)</f>
        <v>505</v>
      </c>
      <c r="B266">
        <v>1474039900</v>
      </c>
      <c r="C266">
        <v>1470922022</v>
      </c>
      <c r="D266">
        <v>1441834628</v>
      </c>
      <c r="E266">
        <v>1</v>
      </c>
      <c r="F266">
        <v>1</v>
      </c>
      <c r="G266">
        <v>15514512</v>
      </c>
      <c r="H266">
        <v>3</v>
      </c>
      <c r="I266" t="s">
        <v>720</v>
      </c>
      <c r="J266" t="s">
        <v>721</v>
      </c>
      <c r="K266" t="s">
        <v>722</v>
      </c>
      <c r="L266">
        <v>1348</v>
      </c>
      <c r="N266">
        <v>1009</v>
      </c>
      <c r="O266" t="s">
        <v>627</v>
      </c>
      <c r="P266" t="s">
        <v>627</v>
      </c>
      <c r="Q266">
        <v>1000</v>
      </c>
      <c r="X266">
        <v>4.0000000000000003E-5</v>
      </c>
      <c r="Y266">
        <v>73951.73</v>
      </c>
      <c r="Z266">
        <v>0</v>
      </c>
      <c r="AA266">
        <v>0</v>
      </c>
      <c r="AB266">
        <v>0</v>
      </c>
      <c r="AC266">
        <v>0</v>
      </c>
      <c r="AD266">
        <v>1</v>
      </c>
      <c r="AE266">
        <v>0</v>
      </c>
      <c r="AF266" t="s">
        <v>20</v>
      </c>
      <c r="AG266">
        <v>1.6000000000000001E-4</v>
      </c>
      <c r="AH266">
        <v>3</v>
      </c>
      <c r="AI266">
        <v>-1</v>
      </c>
      <c r="AJ266" t="s">
        <v>3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</row>
    <row r="267" spans="1:44" x14ac:dyDescent="0.2">
      <c r="A267">
        <f>ROW(Source!A506)</f>
        <v>506</v>
      </c>
      <c r="B267">
        <v>1474039901</v>
      </c>
      <c r="C267">
        <v>1470922032</v>
      </c>
      <c r="D267">
        <v>1441819193</v>
      </c>
      <c r="E267">
        <v>15514512</v>
      </c>
      <c r="F267">
        <v>1</v>
      </c>
      <c r="G267">
        <v>15514512</v>
      </c>
      <c r="H267">
        <v>1</v>
      </c>
      <c r="I267" t="s">
        <v>600</v>
      </c>
      <c r="J267" t="s">
        <v>3</v>
      </c>
      <c r="K267" t="s">
        <v>601</v>
      </c>
      <c r="L267">
        <v>1191</v>
      </c>
      <c r="N267">
        <v>1013</v>
      </c>
      <c r="O267" t="s">
        <v>602</v>
      </c>
      <c r="P267" t="s">
        <v>602</v>
      </c>
      <c r="Q267">
        <v>1</v>
      </c>
      <c r="X267">
        <v>0.2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1</v>
      </c>
      <c r="AE267">
        <v>1</v>
      </c>
      <c r="AF267" t="s">
        <v>373</v>
      </c>
      <c r="AG267">
        <v>23.6</v>
      </c>
      <c r="AH267">
        <v>3</v>
      </c>
      <c r="AI267">
        <v>-1</v>
      </c>
      <c r="AJ267" t="s">
        <v>3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</row>
    <row r="268" spans="1:44" x14ac:dyDescent="0.2">
      <c r="A268">
        <f>ROW(Source!A507)</f>
        <v>507</v>
      </c>
      <c r="B268">
        <v>1474039902</v>
      </c>
      <c r="C268">
        <v>1470922036</v>
      </c>
      <c r="D268">
        <v>1441819193</v>
      </c>
      <c r="E268">
        <v>15514512</v>
      </c>
      <c r="F268">
        <v>1</v>
      </c>
      <c r="G268">
        <v>15514512</v>
      </c>
      <c r="H268">
        <v>1</v>
      </c>
      <c r="I268" t="s">
        <v>600</v>
      </c>
      <c r="J268" t="s">
        <v>3</v>
      </c>
      <c r="K268" t="s">
        <v>601</v>
      </c>
      <c r="L268">
        <v>1191</v>
      </c>
      <c r="N268">
        <v>1013</v>
      </c>
      <c r="O268" t="s">
        <v>602</v>
      </c>
      <c r="P268" t="s">
        <v>602</v>
      </c>
      <c r="Q268">
        <v>1</v>
      </c>
      <c r="X268">
        <v>0.37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1</v>
      </c>
      <c r="AE268">
        <v>1</v>
      </c>
      <c r="AF268" t="s">
        <v>20</v>
      </c>
      <c r="AG268">
        <v>1.48</v>
      </c>
      <c r="AH268">
        <v>3</v>
      </c>
      <c r="AI268">
        <v>-1</v>
      </c>
      <c r="AJ268" t="s">
        <v>3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</row>
    <row r="269" spans="1:44" x14ac:dyDescent="0.2">
      <c r="A269">
        <f>ROW(Source!A508)</f>
        <v>508</v>
      </c>
      <c r="B269">
        <v>1474039903</v>
      </c>
      <c r="C269">
        <v>1470922040</v>
      </c>
      <c r="D269">
        <v>1441819193</v>
      </c>
      <c r="E269">
        <v>15514512</v>
      </c>
      <c r="F269">
        <v>1</v>
      </c>
      <c r="G269">
        <v>15514512</v>
      </c>
      <c r="H269">
        <v>1</v>
      </c>
      <c r="I269" t="s">
        <v>600</v>
      </c>
      <c r="J269" t="s">
        <v>3</v>
      </c>
      <c r="K269" t="s">
        <v>601</v>
      </c>
      <c r="L269">
        <v>1191</v>
      </c>
      <c r="N269">
        <v>1013</v>
      </c>
      <c r="O269" t="s">
        <v>602</v>
      </c>
      <c r="P269" t="s">
        <v>602</v>
      </c>
      <c r="Q269">
        <v>1</v>
      </c>
      <c r="X269">
        <v>13.5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1</v>
      </c>
      <c r="AE269">
        <v>1</v>
      </c>
      <c r="AF269" t="s">
        <v>45</v>
      </c>
      <c r="AG269">
        <v>27</v>
      </c>
      <c r="AH269">
        <v>3</v>
      </c>
      <c r="AI269">
        <v>-1</v>
      </c>
      <c r="AJ269" t="s">
        <v>3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</row>
    <row r="270" spans="1:44" x14ac:dyDescent="0.2">
      <c r="A270">
        <f>ROW(Source!A508)</f>
        <v>508</v>
      </c>
      <c r="B270">
        <v>1474039905</v>
      </c>
      <c r="C270">
        <v>1470922040</v>
      </c>
      <c r="D270">
        <v>1441836237</v>
      </c>
      <c r="E270">
        <v>1</v>
      </c>
      <c r="F270">
        <v>1</v>
      </c>
      <c r="G270">
        <v>15514512</v>
      </c>
      <c r="H270">
        <v>3</v>
      </c>
      <c r="I270" t="s">
        <v>723</v>
      </c>
      <c r="J270" t="s">
        <v>724</v>
      </c>
      <c r="K270" t="s">
        <v>725</v>
      </c>
      <c r="L270">
        <v>1346</v>
      </c>
      <c r="N270">
        <v>1009</v>
      </c>
      <c r="O270" t="s">
        <v>609</v>
      </c>
      <c r="P270" t="s">
        <v>609</v>
      </c>
      <c r="Q270">
        <v>1</v>
      </c>
      <c r="X270">
        <v>0.27</v>
      </c>
      <c r="Y270">
        <v>375.16</v>
      </c>
      <c r="Z270">
        <v>0</v>
      </c>
      <c r="AA270">
        <v>0</v>
      </c>
      <c r="AB270">
        <v>0</v>
      </c>
      <c r="AC270">
        <v>0</v>
      </c>
      <c r="AD270">
        <v>1</v>
      </c>
      <c r="AE270">
        <v>0</v>
      </c>
      <c r="AF270" t="s">
        <v>45</v>
      </c>
      <c r="AG270">
        <v>0.54</v>
      </c>
      <c r="AH270">
        <v>3</v>
      </c>
      <c r="AI270">
        <v>-1</v>
      </c>
      <c r="AJ270" t="s">
        <v>3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</row>
    <row r="271" spans="1:44" x14ac:dyDescent="0.2">
      <c r="A271">
        <f>ROW(Source!A508)</f>
        <v>508</v>
      </c>
      <c r="B271">
        <v>1474039906</v>
      </c>
      <c r="C271">
        <v>1470922040</v>
      </c>
      <c r="D271">
        <v>1441836235</v>
      </c>
      <c r="E271">
        <v>1</v>
      </c>
      <c r="F271">
        <v>1</v>
      </c>
      <c r="G271">
        <v>15514512</v>
      </c>
      <c r="H271">
        <v>3</v>
      </c>
      <c r="I271" t="s">
        <v>614</v>
      </c>
      <c r="J271" t="s">
        <v>615</v>
      </c>
      <c r="K271" t="s">
        <v>616</v>
      </c>
      <c r="L271">
        <v>1346</v>
      </c>
      <c r="N271">
        <v>1009</v>
      </c>
      <c r="O271" t="s">
        <v>609</v>
      </c>
      <c r="P271" t="s">
        <v>609</v>
      </c>
      <c r="Q271">
        <v>1</v>
      </c>
      <c r="X271">
        <v>0.08</v>
      </c>
      <c r="Y271">
        <v>31.49</v>
      </c>
      <c r="Z271">
        <v>0</v>
      </c>
      <c r="AA271">
        <v>0</v>
      </c>
      <c r="AB271">
        <v>0</v>
      </c>
      <c r="AC271">
        <v>0</v>
      </c>
      <c r="AD271">
        <v>1</v>
      </c>
      <c r="AE271">
        <v>0</v>
      </c>
      <c r="AF271" t="s">
        <v>45</v>
      </c>
      <c r="AG271">
        <v>0.16</v>
      </c>
      <c r="AH271">
        <v>3</v>
      </c>
      <c r="AI271">
        <v>-1</v>
      </c>
      <c r="AJ271" t="s">
        <v>3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</row>
    <row r="272" spans="1:44" x14ac:dyDescent="0.2">
      <c r="A272">
        <f>ROW(Source!A508)</f>
        <v>508</v>
      </c>
      <c r="B272">
        <v>1474039904</v>
      </c>
      <c r="C272">
        <v>1470922040</v>
      </c>
      <c r="D272">
        <v>1441822228</v>
      </c>
      <c r="E272">
        <v>15514512</v>
      </c>
      <c r="F272">
        <v>1</v>
      </c>
      <c r="G272">
        <v>15514512</v>
      </c>
      <c r="H272">
        <v>3</v>
      </c>
      <c r="I272" t="s">
        <v>720</v>
      </c>
      <c r="J272" t="s">
        <v>3</v>
      </c>
      <c r="K272" t="s">
        <v>722</v>
      </c>
      <c r="L272">
        <v>1346</v>
      </c>
      <c r="N272">
        <v>1009</v>
      </c>
      <c r="O272" t="s">
        <v>609</v>
      </c>
      <c r="P272" t="s">
        <v>609</v>
      </c>
      <c r="Q272">
        <v>1</v>
      </c>
      <c r="X272">
        <v>0.08</v>
      </c>
      <c r="Y272">
        <v>73.951729999999998</v>
      </c>
      <c r="Z272">
        <v>0</v>
      </c>
      <c r="AA272">
        <v>0</v>
      </c>
      <c r="AB272">
        <v>0</v>
      </c>
      <c r="AC272">
        <v>0</v>
      </c>
      <c r="AD272">
        <v>1</v>
      </c>
      <c r="AE272">
        <v>0</v>
      </c>
      <c r="AF272" t="s">
        <v>45</v>
      </c>
      <c r="AG272">
        <v>0.16</v>
      </c>
      <c r="AH272">
        <v>3</v>
      </c>
      <c r="AI272">
        <v>-1</v>
      </c>
      <c r="AJ272" t="s">
        <v>3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</row>
    <row r="273" spans="1:44" x14ac:dyDescent="0.2">
      <c r="A273">
        <f>ROW(Source!A508)</f>
        <v>508</v>
      </c>
      <c r="B273">
        <v>1474039907</v>
      </c>
      <c r="C273">
        <v>1470922040</v>
      </c>
      <c r="D273">
        <v>1441834920</v>
      </c>
      <c r="E273">
        <v>1</v>
      </c>
      <c r="F273">
        <v>1</v>
      </c>
      <c r="G273">
        <v>15514512</v>
      </c>
      <c r="H273">
        <v>3</v>
      </c>
      <c r="I273" t="s">
        <v>759</v>
      </c>
      <c r="J273" t="s">
        <v>760</v>
      </c>
      <c r="K273" t="s">
        <v>761</v>
      </c>
      <c r="L273">
        <v>1346</v>
      </c>
      <c r="N273">
        <v>1009</v>
      </c>
      <c r="O273" t="s">
        <v>609</v>
      </c>
      <c r="P273" t="s">
        <v>609</v>
      </c>
      <c r="Q273">
        <v>1</v>
      </c>
      <c r="X273">
        <v>0.05</v>
      </c>
      <c r="Y273">
        <v>106.87</v>
      </c>
      <c r="Z273">
        <v>0</v>
      </c>
      <c r="AA273">
        <v>0</v>
      </c>
      <c r="AB273">
        <v>0</v>
      </c>
      <c r="AC273">
        <v>0</v>
      </c>
      <c r="AD273">
        <v>1</v>
      </c>
      <c r="AE273">
        <v>0</v>
      </c>
      <c r="AF273" t="s">
        <v>45</v>
      </c>
      <c r="AG273">
        <v>0.1</v>
      </c>
      <c r="AH273">
        <v>3</v>
      </c>
      <c r="AI273">
        <v>-1</v>
      </c>
      <c r="AJ273" t="s">
        <v>3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</row>
    <row r="274" spans="1:44" x14ac:dyDescent="0.2">
      <c r="A274">
        <f>ROW(Source!A509)</f>
        <v>509</v>
      </c>
      <c r="B274">
        <v>1474039908</v>
      </c>
      <c r="C274">
        <v>1470922056</v>
      </c>
      <c r="D274">
        <v>1441819193</v>
      </c>
      <c r="E274">
        <v>15514512</v>
      </c>
      <c r="F274">
        <v>1</v>
      </c>
      <c r="G274">
        <v>15514512</v>
      </c>
      <c r="H274">
        <v>1</v>
      </c>
      <c r="I274" t="s">
        <v>600</v>
      </c>
      <c r="J274" t="s">
        <v>3</v>
      </c>
      <c r="K274" t="s">
        <v>601</v>
      </c>
      <c r="L274">
        <v>1191</v>
      </c>
      <c r="N274">
        <v>1013</v>
      </c>
      <c r="O274" t="s">
        <v>602</v>
      </c>
      <c r="P274" t="s">
        <v>602</v>
      </c>
      <c r="Q274">
        <v>1</v>
      </c>
      <c r="X274">
        <v>0.3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1</v>
      </c>
      <c r="AE274">
        <v>1</v>
      </c>
      <c r="AF274" t="s">
        <v>20</v>
      </c>
      <c r="AG274">
        <v>1.2</v>
      </c>
      <c r="AH274">
        <v>3</v>
      </c>
      <c r="AI274">
        <v>-1</v>
      </c>
      <c r="AJ274" t="s">
        <v>3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</row>
    <row r="275" spans="1:44" x14ac:dyDescent="0.2">
      <c r="A275">
        <f>ROW(Source!A509)</f>
        <v>509</v>
      </c>
      <c r="B275">
        <v>1474039909</v>
      </c>
      <c r="C275">
        <v>1470922056</v>
      </c>
      <c r="D275">
        <v>1441836235</v>
      </c>
      <c r="E275">
        <v>1</v>
      </c>
      <c r="F275">
        <v>1</v>
      </c>
      <c r="G275">
        <v>15514512</v>
      </c>
      <c r="H275">
        <v>3</v>
      </c>
      <c r="I275" t="s">
        <v>614</v>
      </c>
      <c r="J275" t="s">
        <v>615</v>
      </c>
      <c r="K275" t="s">
        <v>616</v>
      </c>
      <c r="L275">
        <v>1346</v>
      </c>
      <c r="N275">
        <v>1009</v>
      </c>
      <c r="O275" t="s">
        <v>609</v>
      </c>
      <c r="P275" t="s">
        <v>609</v>
      </c>
      <c r="Q275">
        <v>1</v>
      </c>
      <c r="X275">
        <v>0.05</v>
      </c>
      <c r="Y275">
        <v>31.49</v>
      </c>
      <c r="Z275">
        <v>0</v>
      </c>
      <c r="AA275">
        <v>0</v>
      </c>
      <c r="AB275">
        <v>0</v>
      </c>
      <c r="AC275">
        <v>0</v>
      </c>
      <c r="AD275">
        <v>1</v>
      </c>
      <c r="AE275">
        <v>0</v>
      </c>
      <c r="AF275" t="s">
        <v>20</v>
      </c>
      <c r="AG275">
        <v>0.2</v>
      </c>
      <c r="AH275">
        <v>3</v>
      </c>
      <c r="AI275">
        <v>-1</v>
      </c>
      <c r="AJ275" t="s">
        <v>3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</row>
    <row r="276" spans="1:44" x14ac:dyDescent="0.2">
      <c r="A276">
        <f>ROW(Source!A509)</f>
        <v>509</v>
      </c>
      <c r="B276">
        <v>1474039910</v>
      </c>
      <c r="C276">
        <v>1470922056</v>
      </c>
      <c r="D276">
        <v>1441834628</v>
      </c>
      <c r="E276">
        <v>1</v>
      </c>
      <c r="F276">
        <v>1</v>
      </c>
      <c r="G276">
        <v>15514512</v>
      </c>
      <c r="H276">
        <v>3</v>
      </c>
      <c r="I276" t="s">
        <v>720</v>
      </c>
      <c r="J276" t="s">
        <v>721</v>
      </c>
      <c r="K276" t="s">
        <v>722</v>
      </c>
      <c r="L276">
        <v>1348</v>
      </c>
      <c r="N276">
        <v>1009</v>
      </c>
      <c r="O276" t="s">
        <v>627</v>
      </c>
      <c r="P276" t="s">
        <v>627</v>
      </c>
      <c r="Q276">
        <v>1000</v>
      </c>
      <c r="X276">
        <v>4.0000000000000003E-5</v>
      </c>
      <c r="Y276">
        <v>73951.73</v>
      </c>
      <c r="Z276">
        <v>0</v>
      </c>
      <c r="AA276">
        <v>0</v>
      </c>
      <c r="AB276">
        <v>0</v>
      </c>
      <c r="AC276">
        <v>0</v>
      </c>
      <c r="AD276">
        <v>1</v>
      </c>
      <c r="AE276">
        <v>0</v>
      </c>
      <c r="AF276" t="s">
        <v>20</v>
      </c>
      <c r="AG276">
        <v>1.6000000000000001E-4</v>
      </c>
      <c r="AH276">
        <v>3</v>
      </c>
      <c r="AI276">
        <v>-1</v>
      </c>
      <c r="AJ276" t="s">
        <v>3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</row>
    <row r="277" spans="1:44" x14ac:dyDescent="0.2">
      <c r="A277">
        <f>ROW(Source!A510)</f>
        <v>510</v>
      </c>
      <c r="B277">
        <v>1474039911</v>
      </c>
      <c r="C277">
        <v>1470922066</v>
      </c>
      <c r="D277">
        <v>1441819193</v>
      </c>
      <c r="E277">
        <v>15514512</v>
      </c>
      <c r="F277">
        <v>1</v>
      </c>
      <c r="G277">
        <v>15514512</v>
      </c>
      <c r="H277">
        <v>1</v>
      </c>
      <c r="I277" t="s">
        <v>600</v>
      </c>
      <c r="J277" t="s">
        <v>3</v>
      </c>
      <c r="K277" t="s">
        <v>601</v>
      </c>
      <c r="L277">
        <v>1191</v>
      </c>
      <c r="N277">
        <v>1013</v>
      </c>
      <c r="O277" t="s">
        <v>602</v>
      </c>
      <c r="P277" t="s">
        <v>602</v>
      </c>
      <c r="Q277">
        <v>1</v>
      </c>
      <c r="X277">
        <v>0.2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1</v>
      </c>
      <c r="AE277">
        <v>1</v>
      </c>
      <c r="AF277" t="s">
        <v>373</v>
      </c>
      <c r="AG277">
        <v>23.6</v>
      </c>
      <c r="AH277">
        <v>3</v>
      </c>
      <c r="AI277">
        <v>-1</v>
      </c>
      <c r="AJ277" t="s">
        <v>3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</row>
    <row r="278" spans="1:44" x14ac:dyDescent="0.2">
      <c r="A278">
        <f>ROW(Source!A511)</f>
        <v>511</v>
      </c>
      <c r="B278">
        <v>1474039912</v>
      </c>
      <c r="C278">
        <v>1470922070</v>
      </c>
      <c r="D278">
        <v>1441819193</v>
      </c>
      <c r="E278">
        <v>15514512</v>
      </c>
      <c r="F278">
        <v>1</v>
      </c>
      <c r="G278">
        <v>15514512</v>
      </c>
      <c r="H278">
        <v>1</v>
      </c>
      <c r="I278" t="s">
        <v>600</v>
      </c>
      <c r="J278" t="s">
        <v>3</v>
      </c>
      <c r="K278" t="s">
        <v>601</v>
      </c>
      <c r="L278">
        <v>1191</v>
      </c>
      <c r="N278">
        <v>1013</v>
      </c>
      <c r="O278" t="s">
        <v>602</v>
      </c>
      <c r="P278" t="s">
        <v>602</v>
      </c>
      <c r="Q278">
        <v>1</v>
      </c>
      <c r="X278">
        <v>0.37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1</v>
      </c>
      <c r="AE278">
        <v>1</v>
      </c>
      <c r="AF278" t="s">
        <v>20</v>
      </c>
      <c r="AG278">
        <v>1.48</v>
      </c>
      <c r="AH278">
        <v>3</v>
      </c>
      <c r="AI278">
        <v>-1</v>
      </c>
      <c r="AJ278" t="s">
        <v>3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</row>
    <row r="279" spans="1:44" x14ac:dyDescent="0.2">
      <c r="A279">
        <f>ROW(Source!A512)</f>
        <v>512</v>
      </c>
      <c r="B279">
        <v>1474039913</v>
      </c>
      <c r="C279">
        <v>1470922074</v>
      </c>
      <c r="D279">
        <v>1441819193</v>
      </c>
      <c r="E279">
        <v>15514512</v>
      </c>
      <c r="F279">
        <v>1</v>
      </c>
      <c r="G279">
        <v>15514512</v>
      </c>
      <c r="H279">
        <v>1</v>
      </c>
      <c r="I279" t="s">
        <v>600</v>
      </c>
      <c r="J279" t="s">
        <v>3</v>
      </c>
      <c r="K279" t="s">
        <v>601</v>
      </c>
      <c r="L279">
        <v>1191</v>
      </c>
      <c r="N279">
        <v>1013</v>
      </c>
      <c r="O279" t="s">
        <v>602</v>
      </c>
      <c r="P279" t="s">
        <v>602</v>
      </c>
      <c r="Q279">
        <v>1</v>
      </c>
      <c r="X279">
        <v>13.5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1</v>
      </c>
      <c r="AE279">
        <v>1</v>
      </c>
      <c r="AF279" t="s">
        <v>45</v>
      </c>
      <c r="AG279">
        <v>27</v>
      </c>
      <c r="AH279">
        <v>3</v>
      </c>
      <c r="AI279">
        <v>-1</v>
      </c>
      <c r="AJ279" t="s">
        <v>3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</row>
    <row r="280" spans="1:44" x14ac:dyDescent="0.2">
      <c r="A280">
        <f>ROW(Source!A512)</f>
        <v>512</v>
      </c>
      <c r="B280">
        <v>1474039915</v>
      </c>
      <c r="C280">
        <v>1470922074</v>
      </c>
      <c r="D280">
        <v>1441836237</v>
      </c>
      <c r="E280">
        <v>1</v>
      </c>
      <c r="F280">
        <v>1</v>
      </c>
      <c r="G280">
        <v>15514512</v>
      </c>
      <c r="H280">
        <v>3</v>
      </c>
      <c r="I280" t="s">
        <v>723</v>
      </c>
      <c r="J280" t="s">
        <v>724</v>
      </c>
      <c r="K280" t="s">
        <v>725</v>
      </c>
      <c r="L280">
        <v>1346</v>
      </c>
      <c r="N280">
        <v>1009</v>
      </c>
      <c r="O280" t="s">
        <v>609</v>
      </c>
      <c r="P280" t="s">
        <v>609</v>
      </c>
      <c r="Q280">
        <v>1</v>
      </c>
      <c r="X280">
        <v>0.27</v>
      </c>
      <c r="Y280">
        <v>375.16</v>
      </c>
      <c r="Z280">
        <v>0</v>
      </c>
      <c r="AA280">
        <v>0</v>
      </c>
      <c r="AB280">
        <v>0</v>
      </c>
      <c r="AC280">
        <v>0</v>
      </c>
      <c r="AD280">
        <v>1</v>
      </c>
      <c r="AE280">
        <v>0</v>
      </c>
      <c r="AF280" t="s">
        <v>45</v>
      </c>
      <c r="AG280">
        <v>0.54</v>
      </c>
      <c r="AH280">
        <v>3</v>
      </c>
      <c r="AI280">
        <v>-1</v>
      </c>
      <c r="AJ280" t="s">
        <v>3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</row>
    <row r="281" spans="1:44" x14ac:dyDescent="0.2">
      <c r="A281">
        <f>ROW(Source!A512)</f>
        <v>512</v>
      </c>
      <c r="B281">
        <v>1474039916</v>
      </c>
      <c r="C281">
        <v>1470922074</v>
      </c>
      <c r="D281">
        <v>1441836235</v>
      </c>
      <c r="E281">
        <v>1</v>
      </c>
      <c r="F281">
        <v>1</v>
      </c>
      <c r="G281">
        <v>15514512</v>
      </c>
      <c r="H281">
        <v>3</v>
      </c>
      <c r="I281" t="s">
        <v>614</v>
      </c>
      <c r="J281" t="s">
        <v>615</v>
      </c>
      <c r="K281" t="s">
        <v>616</v>
      </c>
      <c r="L281">
        <v>1346</v>
      </c>
      <c r="N281">
        <v>1009</v>
      </c>
      <c r="O281" t="s">
        <v>609</v>
      </c>
      <c r="P281" t="s">
        <v>609</v>
      </c>
      <c r="Q281">
        <v>1</v>
      </c>
      <c r="X281">
        <v>0.08</v>
      </c>
      <c r="Y281">
        <v>31.49</v>
      </c>
      <c r="Z281">
        <v>0</v>
      </c>
      <c r="AA281">
        <v>0</v>
      </c>
      <c r="AB281">
        <v>0</v>
      </c>
      <c r="AC281">
        <v>0</v>
      </c>
      <c r="AD281">
        <v>1</v>
      </c>
      <c r="AE281">
        <v>0</v>
      </c>
      <c r="AF281" t="s">
        <v>45</v>
      </c>
      <c r="AG281">
        <v>0.16</v>
      </c>
      <c r="AH281">
        <v>3</v>
      </c>
      <c r="AI281">
        <v>-1</v>
      </c>
      <c r="AJ281" t="s">
        <v>3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</row>
    <row r="282" spans="1:44" x14ac:dyDescent="0.2">
      <c r="A282">
        <f>ROW(Source!A512)</f>
        <v>512</v>
      </c>
      <c r="B282">
        <v>1474039914</v>
      </c>
      <c r="C282">
        <v>1470922074</v>
      </c>
      <c r="D282">
        <v>1441822228</v>
      </c>
      <c r="E282">
        <v>15514512</v>
      </c>
      <c r="F282">
        <v>1</v>
      </c>
      <c r="G282">
        <v>15514512</v>
      </c>
      <c r="H282">
        <v>3</v>
      </c>
      <c r="I282" t="s">
        <v>720</v>
      </c>
      <c r="J282" t="s">
        <v>3</v>
      </c>
      <c r="K282" t="s">
        <v>722</v>
      </c>
      <c r="L282">
        <v>1346</v>
      </c>
      <c r="N282">
        <v>1009</v>
      </c>
      <c r="O282" t="s">
        <v>609</v>
      </c>
      <c r="P282" t="s">
        <v>609</v>
      </c>
      <c r="Q282">
        <v>1</v>
      </c>
      <c r="X282">
        <v>0.08</v>
      </c>
      <c r="Y282">
        <v>73.951729999999998</v>
      </c>
      <c r="Z282">
        <v>0</v>
      </c>
      <c r="AA282">
        <v>0</v>
      </c>
      <c r="AB282">
        <v>0</v>
      </c>
      <c r="AC282">
        <v>0</v>
      </c>
      <c r="AD282">
        <v>1</v>
      </c>
      <c r="AE282">
        <v>0</v>
      </c>
      <c r="AF282" t="s">
        <v>45</v>
      </c>
      <c r="AG282">
        <v>0.16</v>
      </c>
      <c r="AH282">
        <v>3</v>
      </c>
      <c r="AI282">
        <v>-1</v>
      </c>
      <c r="AJ282" t="s">
        <v>3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</row>
    <row r="283" spans="1:44" x14ac:dyDescent="0.2">
      <c r="A283">
        <f>ROW(Source!A512)</f>
        <v>512</v>
      </c>
      <c r="B283">
        <v>1474039917</v>
      </c>
      <c r="C283">
        <v>1470922074</v>
      </c>
      <c r="D283">
        <v>1441834920</v>
      </c>
      <c r="E283">
        <v>1</v>
      </c>
      <c r="F283">
        <v>1</v>
      </c>
      <c r="G283">
        <v>15514512</v>
      </c>
      <c r="H283">
        <v>3</v>
      </c>
      <c r="I283" t="s">
        <v>759</v>
      </c>
      <c r="J283" t="s">
        <v>760</v>
      </c>
      <c r="K283" t="s">
        <v>761</v>
      </c>
      <c r="L283">
        <v>1346</v>
      </c>
      <c r="N283">
        <v>1009</v>
      </c>
      <c r="O283" t="s">
        <v>609</v>
      </c>
      <c r="P283" t="s">
        <v>609</v>
      </c>
      <c r="Q283">
        <v>1</v>
      </c>
      <c r="X283">
        <v>0.05</v>
      </c>
      <c r="Y283">
        <v>106.87</v>
      </c>
      <c r="Z283">
        <v>0</v>
      </c>
      <c r="AA283">
        <v>0</v>
      </c>
      <c r="AB283">
        <v>0</v>
      </c>
      <c r="AC283">
        <v>0</v>
      </c>
      <c r="AD283">
        <v>1</v>
      </c>
      <c r="AE283">
        <v>0</v>
      </c>
      <c r="AF283" t="s">
        <v>45</v>
      </c>
      <c r="AG283">
        <v>0.1</v>
      </c>
      <c r="AH283">
        <v>3</v>
      </c>
      <c r="AI283">
        <v>-1</v>
      </c>
      <c r="AJ283" t="s">
        <v>3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</row>
    <row r="284" spans="1:44" x14ac:dyDescent="0.2">
      <c r="A284">
        <f>ROW(Source!A513)</f>
        <v>513</v>
      </c>
      <c r="B284">
        <v>1474039919</v>
      </c>
      <c r="C284">
        <v>1470922090</v>
      </c>
      <c r="D284">
        <v>1441819193</v>
      </c>
      <c r="E284">
        <v>15514512</v>
      </c>
      <c r="F284">
        <v>1</v>
      </c>
      <c r="G284">
        <v>15514512</v>
      </c>
      <c r="H284">
        <v>1</v>
      </c>
      <c r="I284" t="s">
        <v>600</v>
      </c>
      <c r="J284" t="s">
        <v>3</v>
      </c>
      <c r="K284" t="s">
        <v>601</v>
      </c>
      <c r="L284">
        <v>1191</v>
      </c>
      <c r="N284">
        <v>1013</v>
      </c>
      <c r="O284" t="s">
        <v>602</v>
      </c>
      <c r="P284" t="s">
        <v>602</v>
      </c>
      <c r="Q284">
        <v>1</v>
      </c>
      <c r="X284">
        <v>0.3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1</v>
      </c>
      <c r="AE284">
        <v>1</v>
      </c>
      <c r="AF284" t="s">
        <v>20</v>
      </c>
      <c r="AG284">
        <v>1.2</v>
      </c>
      <c r="AH284">
        <v>3</v>
      </c>
      <c r="AI284">
        <v>-1</v>
      </c>
      <c r="AJ284" t="s">
        <v>3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</row>
    <row r="285" spans="1:44" x14ac:dyDescent="0.2">
      <c r="A285">
        <f>ROW(Source!A513)</f>
        <v>513</v>
      </c>
      <c r="B285">
        <v>1474039920</v>
      </c>
      <c r="C285">
        <v>1470922090</v>
      </c>
      <c r="D285">
        <v>1441836235</v>
      </c>
      <c r="E285">
        <v>1</v>
      </c>
      <c r="F285">
        <v>1</v>
      </c>
      <c r="G285">
        <v>15514512</v>
      </c>
      <c r="H285">
        <v>3</v>
      </c>
      <c r="I285" t="s">
        <v>614</v>
      </c>
      <c r="J285" t="s">
        <v>615</v>
      </c>
      <c r="K285" t="s">
        <v>616</v>
      </c>
      <c r="L285">
        <v>1346</v>
      </c>
      <c r="N285">
        <v>1009</v>
      </c>
      <c r="O285" t="s">
        <v>609</v>
      </c>
      <c r="P285" t="s">
        <v>609</v>
      </c>
      <c r="Q285">
        <v>1</v>
      </c>
      <c r="X285">
        <v>0.05</v>
      </c>
      <c r="Y285">
        <v>31.49</v>
      </c>
      <c r="Z285">
        <v>0</v>
      </c>
      <c r="AA285">
        <v>0</v>
      </c>
      <c r="AB285">
        <v>0</v>
      </c>
      <c r="AC285">
        <v>0</v>
      </c>
      <c r="AD285">
        <v>1</v>
      </c>
      <c r="AE285">
        <v>0</v>
      </c>
      <c r="AF285" t="s">
        <v>20</v>
      </c>
      <c r="AG285">
        <v>0.2</v>
      </c>
      <c r="AH285">
        <v>3</v>
      </c>
      <c r="AI285">
        <v>-1</v>
      </c>
      <c r="AJ285" t="s">
        <v>3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</row>
    <row r="286" spans="1:44" x14ac:dyDescent="0.2">
      <c r="A286">
        <f>ROW(Source!A513)</f>
        <v>513</v>
      </c>
      <c r="B286">
        <v>1474039921</v>
      </c>
      <c r="C286">
        <v>1470922090</v>
      </c>
      <c r="D286">
        <v>1441834628</v>
      </c>
      <c r="E286">
        <v>1</v>
      </c>
      <c r="F286">
        <v>1</v>
      </c>
      <c r="G286">
        <v>15514512</v>
      </c>
      <c r="H286">
        <v>3</v>
      </c>
      <c r="I286" t="s">
        <v>720</v>
      </c>
      <c r="J286" t="s">
        <v>721</v>
      </c>
      <c r="K286" t="s">
        <v>722</v>
      </c>
      <c r="L286">
        <v>1348</v>
      </c>
      <c r="N286">
        <v>1009</v>
      </c>
      <c r="O286" t="s">
        <v>627</v>
      </c>
      <c r="P286" t="s">
        <v>627</v>
      </c>
      <c r="Q286">
        <v>1000</v>
      </c>
      <c r="X286">
        <v>4.0000000000000003E-5</v>
      </c>
      <c r="Y286">
        <v>73951.73</v>
      </c>
      <c r="Z286">
        <v>0</v>
      </c>
      <c r="AA286">
        <v>0</v>
      </c>
      <c r="AB286">
        <v>0</v>
      </c>
      <c r="AC286">
        <v>0</v>
      </c>
      <c r="AD286">
        <v>1</v>
      </c>
      <c r="AE286">
        <v>0</v>
      </c>
      <c r="AF286" t="s">
        <v>20</v>
      </c>
      <c r="AG286">
        <v>1.6000000000000001E-4</v>
      </c>
      <c r="AH286">
        <v>3</v>
      </c>
      <c r="AI286">
        <v>-1</v>
      </c>
      <c r="AJ286" t="s">
        <v>3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</row>
    <row r="287" spans="1:44" x14ac:dyDescent="0.2">
      <c r="A287">
        <f>ROW(Source!A514)</f>
        <v>514</v>
      </c>
      <c r="B287">
        <v>1474039922</v>
      </c>
      <c r="C287">
        <v>1470922100</v>
      </c>
      <c r="D287">
        <v>1441819193</v>
      </c>
      <c r="E287">
        <v>15514512</v>
      </c>
      <c r="F287">
        <v>1</v>
      </c>
      <c r="G287">
        <v>15514512</v>
      </c>
      <c r="H287">
        <v>1</v>
      </c>
      <c r="I287" t="s">
        <v>600</v>
      </c>
      <c r="J287" t="s">
        <v>3</v>
      </c>
      <c r="K287" t="s">
        <v>601</v>
      </c>
      <c r="L287">
        <v>1191</v>
      </c>
      <c r="N287">
        <v>1013</v>
      </c>
      <c r="O287" t="s">
        <v>602</v>
      </c>
      <c r="P287" t="s">
        <v>602</v>
      </c>
      <c r="Q287">
        <v>1</v>
      </c>
      <c r="X287">
        <v>0.2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1</v>
      </c>
      <c r="AE287">
        <v>1</v>
      </c>
      <c r="AF287" t="s">
        <v>373</v>
      </c>
      <c r="AG287">
        <v>23.6</v>
      </c>
      <c r="AH287">
        <v>3</v>
      </c>
      <c r="AI287">
        <v>-1</v>
      </c>
      <c r="AJ287" t="s">
        <v>3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</row>
    <row r="288" spans="1:44" x14ac:dyDescent="0.2">
      <c r="A288">
        <f>ROW(Source!A515)</f>
        <v>515</v>
      </c>
      <c r="B288">
        <v>1474039923</v>
      </c>
      <c r="C288">
        <v>1470922104</v>
      </c>
      <c r="D288">
        <v>1441819193</v>
      </c>
      <c r="E288">
        <v>15514512</v>
      </c>
      <c r="F288">
        <v>1</v>
      </c>
      <c r="G288">
        <v>15514512</v>
      </c>
      <c r="H288">
        <v>1</v>
      </c>
      <c r="I288" t="s">
        <v>600</v>
      </c>
      <c r="J288" t="s">
        <v>3</v>
      </c>
      <c r="K288" t="s">
        <v>601</v>
      </c>
      <c r="L288">
        <v>1191</v>
      </c>
      <c r="N288">
        <v>1013</v>
      </c>
      <c r="O288" t="s">
        <v>602</v>
      </c>
      <c r="P288" t="s">
        <v>602</v>
      </c>
      <c r="Q288">
        <v>1</v>
      </c>
      <c r="X288">
        <v>0.37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1</v>
      </c>
      <c r="AE288">
        <v>1</v>
      </c>
      <c r="AF288" t="s">
        <v>20</v>
      </c>
      <c r="AG288">
        <v>1.48</v>
      </c>
      <c r="AH288">
        <v>3</v>
      </c>
      <c r="AI288">
        <v>-1</v>
      </c>
      <c r="AJ288" t="s">
        <v>3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</row>
    <row r="289" spans="1:44" x14ac:dyDescent="0.2">
      <c r="A289">
        <f>ROW(Source!A516)</f>
        <v>516</v>
      </c>
      <c r="B289">
        <v>1474039924</v>
      </c>
      <c r="C289">
        <v>1470922108</v>
      </c>
      <c r="D289">
        <v>1441819193</v>
      </c>
      <c r="E289">
        <v>15514512</v>
      </c>
      <c r="F289">
        <v>1</v>
      </c>
      <c r="G289">
        <v>15514512</v>
      </c>
      <c r="H289">
        <v>1</v>
      </c>
      <c r="I289" t="s">
        <v>600</v>
      </c>
      <c r="J289" t="s">
        <v>3</v>
      </c>
      <c r="K289" t="s">
        <v>601</v>
      </c>
      <c r="L289">
        <v>1191</v>
      </c>
      <c r="N289">
        <v>1013</v>
      </c>
      <c r="O289" t="s">
        <v>602</v>
      </c>
      <c r="P289" t="s">
        <v>602</v>
      </c>
      <c r="Q289">
        <v>1</v>
      </c>
      <c r="X289">
        <v>13.5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1</v>
      </c>
      <c r="AE289">
        <v>1</v>
      </c>
      <c r="AF289" t="s">
        <v>45</v>
      </c>
      <c r="AG289">
        <v>27</v>
      </c>
      <c r="AH289">
        <v>3</v>
      </c>
      <c r="AI289">
        <v>-1</v>
      </c>
      <c r="AJ289" t="s">
        <v>3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</row>
    <row r="290" spans="1:44" x14ac:dyDescent="0.2">
      <c r="A290">
        <f>ROW(Source!A516)</f>
        <v>516</v>
      </c>
      <c r="B290">
        <v>1474039926</v>
      </c>
      <c r="C290">
        <v>1470922108</v>
      </c>
      <c r="D290">
        <v>1441836237</v>
      </c>
      <c r="E290">
        <v>1</v>
      </c>
      <c r="F290">
        <v>1</v>
      </c>
      <c r="G290">
        <v>15514512</v>
      </c>
      <c r="H290">
        <v>3</v>
      </c>
      <c r="I290" t="s">
        <v>723</v>
      </c>
      <c r="J290" t="s">
        <v>724</v>
      </c>
      <c r="K290" t="s">
        <v>725</v>
      </c>
      <c r="L290">
        <v>1346</v>
      </c>
      <c r="N290">
        <v>1009</v>
      </c>
      <c r="O290" t="s">
        <v>609</v>
      </c>
      <c r="P290" t="s">
        <v>609</v>
      </c>
      <c r="Q290">
        <v>1</v>
      </c>
      <c r="X290">
        <v>0.27</v>
      </c>
      <c r="Y290">
        <v>375.16</v>
      </c>
      <c r="Z290">
        <v>0</v>
      </c>
      <c r="AA290">
        <v>0</v>
      </c>
      <c r="AB290">
        <v>0</v>
      </c>
      <c r="AC290">
        <v>0</v>
      </c>
      <c r="AD290">
        <v>1</v>
      </c>
      <c r="AE290">
        <v>0</v>
      </c>
      <c r="AF290" t="s">
        <v>45</v>
      </c>
      <c r="AG290">
        <v>0.54</v>
      </c>
      <c r="AH290">
        <v>3</v>
      </c>
      <c r="AI290">
        <v>-1</v>
      </c>
      <c r="AJ290" t="s">
        <v>3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</row>
    <row r="291" spans="1:44" x14ac:dyDescent="0.2">
      <c r="A291">
        <f>ROW(Source!A516)</f>
        <v>516</v>
      </c>
      <c r="B291">
        <v>1474039927</v>
      </c>
      <c r="C291">
        <v>1470922108</v>
      </c>
      <c r="D291">
        <v>1441836235</v>
      </c>
      <c r="E291">
        <v>1</v>
      </c>
      <c r="F291">
        <v>1</v>
      </c>
      <c r="G291">
        <v>15514512</v>
      </c>
      <c r="H291">
        <v>3</v>
      </c>
      <c r="I291" t="s">
        <v>614</v>
      </c>
      <c r="J291" t="s">
        <v>615</v>
      </c>
      <c r="K291" t="s">
        <v>616</v>
      </c>
      <c r="L291">
        <v>1346</v>
      </c>
      <c r="N291">
        <v>1009</v>
      </c>
      <c r="O291" t="s">
        <v>609</v>
      </c>
      <c r="P291" t="s">
        <v>609</v>
      </c>
      <c r="Q291">
        <v>1</v>
      </c>
      <c r="X291">
        <v>0.08</v>
      </c>
      <c r="Y291">
        <v>31.49</v>
      </c>
      <c r="Z291">
        <v>0</v>
      </c>
      <c r="AA291">
        <v>0</v>
      </c>
      <c r="AB291">
        <v>0</v>
      </c>
      <c r="AC291">
        <v>0</v>
      </c>
      <c r="AD291">
        <v>1</v>
      </c>
      <c r="AE291">
        <v>0</v>
      </c>
      <c r="AF291" t="s">
        <v>45</v>
      </c>
      <c r="AG291">
        <v>0.16</v>
      </c>
      <c r="AH291">
        <v>3</v>
      </c>
      <c r="AI291">
        <v>-1</v>
      </c>
      <c r="AJ291" t="s">
        <v>3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</row>
    <row r="292" spans="1:44" x14ac:dyDescent="0.2">
      <c r="A292">
        <f>ROW(Source!A516)</f>
        <v>516</v>
      </c>
      <c r="B292">
        <v>1474039925</v>
      </c>
      <c r="C292">
        <v>1470922108</v>
      </c>
      <c r="D292">
        <v>1441822228</v>
      </c>
      <c r="E292">
        <v>15514512</v>
      </c>
      <c r="F292">
        <v>1</v>
      </c>
      <c r="G292">
        <v>15514512</v>
      </c>
      <c r="H292">
        <v>3</v>
      </c>
      <c r="I292" t="s">
        <v>720</v>
      </c>
      <c r="J292" t="s">
        <v>3</v>
      </c>
      <c r="K292" t="s">
        <v>722</v>
      </c>
      <c r="L292">
        <v>1346</v>
      </c>
      <c r="N292">
        <v>1009</v>
      </c>
      <c r="O292" t="s">
        <v>609</v>
      </c>
      <c r="P292" t="s">
        <v>609</v>
      </c>
      <c r="Q292">
        <v>1</v>
      </c>
      <c r="X292">
        <v>0.08</v>
      </c>
      <c r="Y292">
        <v>73.951729999999998</v>
      </c>
      <c r="Z292">
        <v>0</v>
      </c>
      <c r="AA292">
        <v>0</v>
      </c>
      <c r="AB292">
        <v>0</v>
      </c>
      <c r="AC292">
        <v>0</v>
      </c>
      <c r="AD292">
        <v>1</v>
      </c>
      <c r="AE292">
        <v>0</v>
      </c>
      <c r="AF292" t="s">
        <v>45</v>
      </c>
      <c r="AG292">
        <v>0.16</v>
      </c>
      <c r="AH292">
        <v>3</v>
      </c>
      <c r="AI292">
        <v>-1</v>
      </c>
      <c r="AJ292" t="s">
        <v>3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</row>
    <row r="293" spans="1:44" x14ac:dyDescent="0.2">
      <c r="A293">
        <f>ROW(Source!A516)</f>
        <v>516</v>
      </c>
      <c r="B293">
        <v>1474039928</v>
      </c>
      <c r="C293">
        <v>1470922108</v>
      </c>
      <c r="D293">
        <v>1441834920</v>
      </c>
      <c r="E293">
        <v>1</v>
      </c>
      <c r="F293">
        <v>1</v>
      </c>
      <c r="G293">
        <v>15514512</v>
      </c>
      <c r="H293">
        <v>3</v>
      </c>
      <c r="I293" t="s">
        <v>759</v>
      </c>
      <c r="J293" t="s">
        <v>760</v>
      </c>
      <c r="K293" t="s">
        <v>761</v>
      </c>
      <c r="L293">
        <v>1346</v>
      </c>
      <c r="N293">
        <v>1009</v>
      </c>
      <c r="O293" t="s">
        <v>609</v>
      </c>
      <c r="P293" t="s">
        <v>609</v>
      </c>
      <c r="Q293">
        <v>1</v>
      </c>
      <c r="X293">
        <v>0.05</v>
      </c>
      <c r="Y293">
        <v>106.87</v>
      </c>
      <c r="Z293">
        <v>0</v>
      </c>
      <c r="AA293">
        <v>0</v>
      </c>
      <c r="AB293">
        <v>0</v>
      </c>
      <c r="AC293">
        <v>0</v>
      </c>
      <c r="AD293">
        <v>1</v>
      </c>
      <c r="AE293">
        <v>0</v>
      </c>
      <c r="AF293" t="s">
        <v>45</v>
      </c>
      <c r="AG293">
        <v>0.1</v>
      </c>
      <c r="AH293">
        <v>3</v>
      </c>
      <c r="AI293">
        <v>-1</v>
      </c>
      <c r="AJ293" t="s">
        <v>3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</row>
    <row r="294" spans="1:44" x14ac:dyDescent="0.2">
      <c r="A294">
        <f>ROW(Source!A517)</f>
        <v>517</v>
      </c>
      <c r="B294">
        <v>1474039929</v>
      </c>
      <c r="C294">
        <v>1470922124</v>
      </c>
      <c r="D294">
        <v>1441819193</v>
      </c>
      <c r="E294">
        <v>15514512</v>
      </c>
      <c r="F294">
        <v>1</v>
      </c>
      <c r="G294">
        <v>15514512</v>
      </c>
      <c r="H294">
        <v>1</v>
      </c>
      <c r="I294" t="s">
        <v>600</v>
      </c>
      <c r="J294" t="s">
        <v>3</v>
      </c>
      <c r="K294" t="s">
        <v>601</v>
      </c>
      <c r="L294">
        <v>1191</v>
      </c>
      <c r="N294">
        <v>1013</v>
      </c>
      <c r="O294" t="s">
        <v>602</v>
      </c>
      <c r="P294" t="s">
        <v>602</v>
      </c>
      <c r="Q294">
        <v>1</v>
      </c>
      <c r="X294">
        <v>0.3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1</v>
      </c>
      <c r="AE294">
        <v>1</v>
      </c>
      <c r="AF294" t="s">
        <v>20</v>
      </c>
      <c r="AG294">
        <v>1.2</v>
      </c>
      <c r="AH294">
        <v>3</v>
      </c>
      <c r="AI294">
        <v>-1</v>
      </c>
      <c r="AJ294" t="s">
        <v>3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</row>
    <row r="295" spans="1:44" x14ac:dyDescent="0.2">
      <c r="A295">
        <f>ROW(Source!A517)</f>
        <v>517</v>
      </c>
      <c r="B295">
        <v>1474039930</v>
      </c>
      <c r="C295">
        <v>1470922124</v>
      </c>
      <c r="D295">
        <v>1441836235</v>
      </c>
      <c r="E295">
        <v>1</v>
      </c>
      <c r="F295">
        <v>1</v>
      </c>
      <c r="G295">
        <v>15514512</v>
      </c>
      <c r="H295">
        <v>3</v>
      </c>
      <c r="I295" t="s">
        <v>614</v>
      </c>
      <c r="J295" t="s">
        <v>615</v>
      </c>
      <c r="K295" t="s">
        <v>616</v>
      </c>
      <c r="L295">
        <v>1346</v>
      </c>
      <c r="N295">
        <v>1009</v>
      </c>
      <c r="O295" t="s">
        <v>609</v>
      </c>
      <c r="P295" t="s">
        <v>609</v>
      </c>
      <c r="Q295">
        <v>1</v>
      </c>
      <c r="X295">
        <v>0.05</v>
      </c>
      <c r="Y295">
        <v>31.49</v>
      </c>
      <c r="Z295">
        <v>0</v>
      </c>
      <c r="AA295">
        <v>0</v>
      </c>
      <c r="AB295">
        <v>0</v>
      </c>
      <c r="AC295">
        <v>0</v>
      </c>
      <c r="AD295">
        <v>1</v>
      </c>
      <c r="AE295">
        <v>0</v>
      </c>
      <c r="AF295" t="s">
        <v>20</v>
      </c>
      <c r="AG295">
        <v>0.2</v>
      </c>
      <c r="AH295">
        <v>3</v>
      </c>
      <c r="AI295">
        <v>-1</v>
      </c>
      <c r="AJ295" t="s">
        <v>3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</row>
    <row r="296" spans="1:44" x14ac:dyDescent="0.2">
      <c r="A296">
        <f>ROW(Source!A517)</f>
        <v>517</v>
      </c>
      <c r="B296">
        <v>1474039931</v>
      </c>
      <c r="C296">
        <v>1470922124</v>
      </c>
      <c r="D296">
        <v>1441834628</v>
      </c>
      <c r="E296">
        <v>1</v>
      </c>
      <c r="F296">
        <v>1</v>
      </c>
      <c r="G296">
        <v>15514512</v>
      </c>
      <c r="H296">
        <v>3</v>
      </c>
      <c r="I296" t="s">
        <v>720</v>
      </c>
      <c r="J296" t="s">
        <v>721</v>
      </c>
      <c r="K296" t="s">
        <v>722</v>
      </c>
      <c r="L296">
        <v>1348</v>
      </c>
      <c r="N296">
        <v>1009</v>
      </c>
      <c r="O296" t="s">
        <v>627</v>
      </c>
      <c r="P296" t="s">
        <v>627</v>
      </c>
      <c r="Q296">
        <v>1000</v>
      </c>
      <c r="X296">
        <v>4.0000000000000003E-5</v>
      </c>
      <c r="Y296">
        <v>73951.73</v>
      </c>
      <c r="Z296">
        <v>0</v>
      </c>
      <c r="AA296">
        <v>0</v>
      </c>
      <c r="AB296">
        <v>0</v>
      </c>
      <c r="AC296">
        <v>0</v>
      </c>
      <c r="AD296">
        <v>1</v>
      </c>
      <c r="AE296">
        <v>0</v>
      </c>
      <c r="AF296" t="s">
        <v>20</v>
      </c>
      <c r="AG296">
        <v>1.6000000000000001E-4</v>
      </c>
      <c r="AH296">
        <v>3</v>
      </c>
      <c r="AI296">
        <v>-1</v>
      </c>
      <c r="AJ296" t="s">
        <v>3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</row>
    <row r="297" spans="1:44" x14ac:dyDescent="0.2">
      <c r="A297">
        <f>ROW(Source!A518)</f>
        <v>518</v>
      </c>
      <c r="B297">
        <v>1474039932</v>
      </c>
      <c r="C297">
        <v>1470922134</v>
      </c>
      <c r="D297">
        <v>1441819193</v>
      </c>
      <c r="E297">
        <v>15514512</v>
      </c>
      <c r="F297">
        <v>1</v>
      </c>
      <c r="G297">
        <v>15514512</v>
      </c>
      <c r="H297">
        <v>1</v>
      </c>
      <c r="I297" t="s">
        <v>600</v>
      </c>
      <c r="J297" t="s">
        <v>3</v>
      </c>
      <c r="K297" t="s">
        <v>601</v>
      </c>
      <c r="L297">
        <v>1191</v>
      </c>
      <c r="N297">
        <v>1013</v>
      </c>
      <c r="O297" t="s">
        <v>602</v>
      </c>
      <c r="P297" t="s">
        <v>602</v>
      </c>
      <c r="Q297">
        <v>1</v>
      </c>
      <c r="X297">
        <v>0.4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1</v>
      </c>
      <c r="AE297">
        <v>1</v>
      </c>
      <c r="AF297" t="s">
        <v>20</v>
      </c>
      <c r="AG297">
        <v>1.6</v>
      </c>
      <c r="AH297">
        <v>3</v>
      </c>
      <c r="AI297">
        <v>-1</v>
      </c>
      <c r="AJ297" t="s">
        <v>3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</row>
    <row r="298" spans="1:44" x14ac:dyDescent="0.2">
      <c r="A298">
        <f>ROW(Source!A518)</f>
        <v>518</v>
      </c>
      <c r="B298">
        <v>1474039933</v>
      </c>
      <c r="C298">
        <v>1470922134</v>
      </c>
      <c r="D298">
        <v>1441836235</v>
      </c>
      <c r="E298">
        <v>1</v>
      </c>
      <c r="F298">
        <v>1</v>
      </c>
      <c r="G298">
        <v>15514512</v>
      </c>
      <c r="H298">
        <v>3</v>
      </c>
      <c r="I298" t="s">
        <v>614</v>
      </c>
      <c r="J298" t="s">
        <v>615</v>
      </c>
      <c r="K298" t="s">
        <v>616</v>
      </c>
      <c r="L298">
        <v>1346</v>
      </c>
      <c r="N298">
        <v>1009</v>
      </c>
      <c r="O298" t="s">
        <v>609</v>
      </c>
      <c r="P298" t="s">
        <v>609</v>
      </c>
      <c r="Q298">
        <v>1</v>
      </c>
      <c r="X298">
        <v>0.02</v>
      </c>
      <c r="Y298">
        <v>31.49</v>
      </c>
      <c r="Z298">
        <v>0</v>
      </c>
      <c r="AA298">
        <v>0</v>
      </c>
      <c r="AB298">
        <v>0</v>
      </c>
      <c r="AC298">
        <v>0</v>
      </c>
      <c r="AD298">
        <v>1</v>
      </c>
      <c r="AE298">
        <v>0</v>
      </c>
      <c r="AF298" t="s">
        <v>20</v>
      </c>
      <c r="AG298">
        <v>0.08</v>
      </c>
      <c r="AH298">
        <v>3</v>
      </c>
      <c r="AI298">
        <v>-1</v>
      </c>
      <c r="AJ298" t="s">
        <v>3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</row>
    <row r="299" spans="1:44" x14ac:dyDescent="0.2">
      <c r="A299">
        <f>ROW(Source!A518)</f>
        <v>518</v>
      </c>
      <c r="B299">
        <v>1474039934</v>
      </c>
      <c r="C299">
        <v>1470922134</v>
      </c>
      <c r="D299">
        <v>1441838749</v>
      </c>
      <c r="E299">
        <v>1</v>
      </c>
      <c r="F299">
        <v>1</v>
      </c>
      <c r="G299">
        <v>15514512</v>
      </c>
      <c r="H299">
        <v>3</v>
      </c>
      <c r="I299" t="s">
        <v>762</v>
      </c>
      <c r="J299" t="s">
        <v>763</v>
      </c>
      <c r="K299" t="s">
        <v>764</v>
      </c>
      <c r="L299">
        <v>1327</v>
      </c>
      <c r="N299">
        <v>1005</v>
      </c>
      <c r="O299" t="s">
        <v>729</v>
      </c>
      <c r="P299" t="s">
        <v>729</v>
      </c>
      <c r="Q299">
        <v>1</v>
      </c>
      <c r="X299">
        <v>0.03</v>
      </c>
      <c r="Y299">
        <v>509.19</v>
      </c>
      <c r="Z299">
        <v>0</v>
      </c>
      <c r="AA299">
        <v>0</v>
      </c>
      <c r="AB299">
        <v>0</v>
      </c>
      <c r="AC299">
        <v>0</v>
      </c>
      <c r="AD299">
        <v>1</v>
      </c>
      <c r="AE299">
        <v>0</v>
      </c>
      <c r="AF299" t="s">
        <v>20</v>
      </c>
      <c r="AG299">
        <v>0.12</v>
      </c>
      <c r="AH299">
        <v>3</v>
      </c>
      <c r="AI299">
        <v>-1</v>
      </c>
      <c r="AJ299" t="s">
        <v>3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</row>
    <row r="300" spans="1:44" x14ac:dyDescent="0.2">
      <c r="A300">
        <f>ROW(Source!A518)</f>
        <v>518</v>
      </c>
      <c r="B300">
        <v>1474039935</v>
      </c>
      <c r="C300">
        <v>1470922134</v>
      </c>
      <c r="D300">
        <v>1441834659</v>
      </c>
      <c r="E300">
        <v>1</v>
      </c>
      <c r="F300">
        <v>1</v>
      </c>
      <c r="G300">
        <v>15514512</v>
      </c>
      <c r="H300">
        <v>3</v>
      </c>
      <c r="I300" t="s">
        <v>711</v>
      </c>
      <c r="J300" t="s">
        <v>712</v>
      </c>
      <c r="K300" t="s">
        <v>713</v>
      </c>
      <c r="L300">
        <v>1348</v>
      </c>
      <c r="N300">
        <v>1009</v>
      </c>
      <c r="O300" t="s">
        <v>627</v>
      </c>
      <c r="P300" t="s">
        <v>627</v>
      </c>
      <c r="Q300">
        <v>1000</v>
      </c>
      <c r="X300">
        <v>3.0000000000000001E-5</v>
      </c>
      <c r="Y300">
        <v>113415.03999999999</v>
      </c>
      <c r="Z300">
        <v>0</v>
      </c>
      <c r="AA300">
        <v>0</v>
      </c>
      <c r="AB300">
        <v>0</v>
      </c>
      <c r="AC300">
        <v>0</v>
      </c>
      <c r="AD300">
        <v>1</v>
      </c>
      <c r="AE300">
        <v>0</v>
      </c>
      <c r="AF300" t="s">
        <v>20</v>
      </c>
      <c r="AG300">
        <v>1.2E-4</v>
      </c>
      <c r="AH300">
        <v>3</v>
      </c>
      <c r="AI300">
        <v>-1</v>
      </c>
      <c r="AJ300" t="s">
        <v>3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</row>
    <row r="301" spans="1:44" x14ac:dyDescent="0.2">
      <c r="A301">
        <f>ROW(Source!A519)</f>
        <v>519</v>
      </c>
      <c r="B301">
        <v>1474039936</v>
      </c>
      <c r="C301">
        <v>1470922147</v>
      </c>
      <c r="D301">
        <v>1441819193</v>
      </c>
      <c r="E301">
        <v>15514512</v>
      </c>
      <c r="F301">
        <v>1</v>
      </c>
      <c r="G301">
        <v>15514512</v>
      </c>
      <c r="H301">
        <v>1</v>
      </c>
      <c r="I301" t="s">
        <v>600</v>
      </c>
      <c r="J301" t="s">
        <v>3</v>
      </c>
      <c r="K301" t="s">
        <v>601</v>
      </c>
      <c r="L301">
        <v>1191</v>
      </c>
      <c r="N301">
        <v>1013</v>
      </c>
      <c r="O301" t="s">
        <v>602</v>
      </c>
      <c r="P301" t="s">
        <v>602</v>
      </c>
      <c r="Q301">
        <v>1</v>
      </c>
      <c r="X301">
        <v>0.2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1</v>
      </c>
      <c r="AE301">
        <v>1</v>
      </c>
      <c r="AF301" t="s">
        <v>373</v>
      </c>
      <c r="AG301">
        <v>23.6</v>
      </c>
      <c r="AH301">
        <v>3</v>
      </c>
      <c r="AI301">
        <v>-1</v>
      </c>
      <c r="AJ301" t="s">
        <v>3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</row>
    <row r="302" spans="1:44" x14ac:dyDescent="0.2">
      <c r="A302">
        <f>ROW(Source!A520)</f>
        <v>520</v>
      </c>
      <c r="B302">
        <v>1474039937</v>
      </c>
      <c r="C302">
        <v>1470922151</v>
      </c>
      <c r="D302">
        <v>1441819193</v>
      </c>
      <c r="E302">
        <v>15514512</v>
      </c>
      <c r="F302">
        <v>1</v>
      </c>
      <c r="G302">
        <v>15514512</v>
      </c>
      <c r="H302">
        <v>1</v>
      </c>
      <c r="I302" t="s">
        <v>600</v>
      </c>
      <c r="J302" t="s">
        <v>3</v>
      </c>
      <c r="K302" t="s">
        <v>601</v>
      </c>
      <c r="L302">
        <v>1191</v>
      </c>
      <c r="N302">
        <v>1013</v>
      </c>
      <c r="O302" t="s">
        <v>602</v>
      </c>
      <c r="P302" t="s">
        <v>602</v>
      </c>
      <c r="Q302">
        <v>1</v>
      </c>
      <c r="X302">
        <v>0.37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1</v>
      </c>
      <c r="AE302">
        <v>1</v>
      </c>
      <c r="AF302" t="s">
        <v>20</v>
      </c>
      <c r="AG302">
        <v>1.48</v>
      </c>
      <c r="AH302">
        <v>3</v>
      </c>
      <c r="AI302">
        <v>-1</v>
      </c>
      <c r="AJ302" t="s">
        <v>3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</row>
    <row r="303" spans="1:44" x14ac:dyDescent="0.2">
      <c r="A303">
        <f>ROW(Source!A521)</f>
        <v>521</v>
      </c>
      <c r="B303">
        <v>1474039938</v>
      </c>
      <c r="C303">
        <v>1470922155</v>
      </c>
      <c r="D303">
        <v>1441819193</v>
      </c>
      <c r="E303">
        <v>15514512</v>
      </c>
      <c r="F303">
        <v>1</v>
      </c>
      <c r="G303">
        <v>15514512</v>
      </c>
      <c r="H303">
        <v>1</v>
      </c>
      <c r="I303" t="s">
        <v>600</v>
      </c>
      <c r="J303" t="s">
        <v>3</v>
      </c>
      <c r="K303" t="s">
        <v>601</v>
      </c>
      <c r="L303">
        <v>1191</v>
      </c>
      <c r="N303">
        <v>1013</v>
      </c>
      <c r="O303" t="s">
        <v>602</v>
      </c>
      <c r="P303" t="s">
        <v>602</v>
      </c>
      <c r="Q303">
        <v>1</v>
      </c>
      <c r="X303">
        <v>13.5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1</v>
      </c>
      <c r="AE303">
        <v>1</v>
      </c>
      <c r="AF303" t="s">
        <v>45</v>
      </c>
      <c r="AG303">
        <v>27</v>
      </c>
      <c r="AH303">
        <v>3</v>
      </c>
      <c r="AI303">
        <v>-1</v>
      </c>
      <c r="AJ303" t="s">
        <v>3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</row>
    <row r="304" spans="1:44" x14ac:dyDescent="0.2">
      <c r="A304">
        <f>ROW(Source!A521)</f>
        <v>521</v>
      </c>
      <c r="B304">
        <v>1474039940</v>
      </c>
      <c r="C304">
        <v>1470922155</v>
      </c>
      <c r="D304">
        <v>1441836237</v>
      </c>
      <c r="E304">
        <v>1</v>
      </c>
      <c r="F304">
        <v>1</v>
      </c>
      <c r="G304">
        <v>15514512</v>
      </c>
      <c r="H304">
        <v>3</v>
      </c>
      <c r="I304" t="s">
        <v>723</v>
      </c>
      <c r="J304" t="s">
        <v>724</v>
      </c>
      <c r="K304" t="s">
        <v>725</v>
      </c>
      <c r="L304">
        <v>1346</v>
      </c>
      <c r="N304">
        <v>1009</v>
      </c>
      <c r="O304" t="s">
        <v>609</v>
      </c>
      <c r="P304" t="s">
        <v>609</v>
      </c>
      <c r="Q304">
        <v>1</v>
      </c>
      <c r="X304">
        <v>0.27</v>
      </c>
      <c r="Y304">
        <v>375.16</v>
      </c>
      <c r="Z304">
        <v>0</v>
      </c>
      <c r="AA304">
        <v>0</v>
      </c>
      <c r="AB304">
        <v>0</v>
      </c>
      <c r="AC304">
        <v>0</v>
      </c>
      <c r="AD304">
        <v>1</v>
      </c>
      <c r="AE304">
        <v>0</v>
      </c>
      <c r="AF304" t="s">
        <v>45</v>
      </c>
      <c r="AG304">
        <v>0.54</v>
      </c>
      <c r="AH304">
        <v>3</v>
      </c>
      <c r="AI304">
        <v>-1</v>
      </c>
      <c r="AJ304" t="s">
        <v>3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</row>
    <row r="305" spans="1:44" x14ac:dyDescent="0.2">
      <c r="A305">
        <f>ROW(Source!A521)</f>
        <v>521</v>
      </c>
      <c r="B305">
        <v>1474039941</v>
      </c>
      <c r="C305">
        <v>1470922155</v>
      </c>
      <c r="D305">
        <v>1441836235</v>
      </c>
      <c r="E305">
        <v>1</v>
      </c>
      <c r="F305">
        <v>1</v>
      </c>
      <c r="G305">
        <v>15514512</v>
      </c>
      <c r="H305">
        <v>3</v>
      </c>
      <c r="I305" t="s">
        <v>614</v>
      </c>
      <c r="J305" t="s">
        <v>615</v>
      </c>
      <c r="K305" t="s">
        <v>616</v>
      </c>
      <c r="L305">
        <v>1346</v>
      </c>
      <c r="N305">
        <v>1009</v>
      </c>
      <c r="O305" t="s">
        <v>609</v>
      </c>
      <c r="P305" t="s">
        <v>609</v>
      </c>
      <c r="Q305">
        <v>1</v>
      </c>
      <c r="X305">
        <v>0.08</v>
      </c>
      <c r="Y305">
        <v>31.49</v>
      </c>
      <c r="Z305">
        <v>0</v>
      </c>
      <c r="AA305">
        <v>0</v>
      </c>
      <c r="AB305">
        <v>0</v>
      </c>
      <c r="AC305">
        <v>0</v>
      </c>
      <c r="AD305">
        <v>1</v>
      </c>
      <c r="AE305">
        <v>0</v>
      </c>
      <c r="AF305" t="s">
        <v>45</v>
      </c>
      <c r="AG305">
        <v>0.16</v>
      </c>
      <c r="AH305">
        <v>3</v>
      </c>
      <c r="AI305">
        <v>-1</v>
      </c>
      <c r="AJ305" t="s">
        <v>3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</row>
    <row r="306" spans="1:44" x14ac:dyDescent="0.2">
      <c r="A306">
        <f>ROW(Source!A521)</f>
        <v>521</v>
      </c>
      <c r="B306">
        <v>1474039939</v>
      </c>
      <c r="C306">
        <v>1470922155</v>
      </c>
      <c r="D306">
        <v>1441822228</v>
      </c>
      <c r="E306">
        <v>15514512</v>
      </c>
      <c r="F306">
        <v>1</v>
      </c>
      <c r="G306">
        <v>15514512</v>
      </c>
      <c r="H306">
        <v>3</v>
      </c>
      <c r="I306" t="s">
        <v>720</v>
      </c>
      <c r="J306" t="s">
        <v>3</v>
      </c>
      <c r="K306" t="s">
        <v>722</v>
      </c>
      <c r="L306">
        <v>1346</v>
      </c>
      <c r="N306">
        <v>1009</v>
      </c>
      <c r="O306" t="s">
        <v>609</v>
      </c>
      <c r="P306" t="s">
        <v>609</v>
      </c>
      <c r="Q306">
        <v>1</v>
      </c>
      <c r="X306">
        <v>0.08</v>
      </c>
      <c r="Y306">
        <v>73.951729999999998</v>
      </c>
      <c r="Z306">
        <v>0</v>
      </c>
      <c r="AA306">
        <v>0</v>
      </c>
      <c r="AB306">
        <v>0</v>
      </c>
      <c r="AC306">
        <v>0</v>
      </c>
      <c r="AD306">
        <v>1</v>
      </c>
      <c r="AE306">
        <v>0</v>
      </c>
      <c r="AF306" t="s">
        <v>45</v>
      </c>
      <c r="AG306">
        <v>0.16</v>
      </c>
      <c r="AH306">
        <v>3</v>
      </c>
      <c r="AI306">
        <v>-1</v>
      </c>
      <c r="AJ306" t="s">
        <v>3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</row>
    <row r="307" spans="1:44" x14ac:dyDescent="0.2">
      <c r="A307">
        <f>ROW(Source!A521)</f>
        <v>521</v>
      </c>
      <c r="B307">
        <v>1474039942</v>
      </c>
      <c r="C307">
        <v>1470922155</v>
      </c>
      <c r="D307">
        <v>1441834920</v>
      </c>
      <c r="E307">
        <v>1</v>
      </c>
      <c r="F307">
        <v>1</v>
      </c>
      <c r="G307">
        <v>15514512</v>
      </c>
      <c r="H307">
        <v>3</v>
      </c>
      <c r="I307" t="s">
        <v>759</v>
      </c>
      <c r="J307" t="s">
        <v>760</v>
      </c>
      <c r="K307" t="s">
        <v>761</v>
      </c>
      <c r="L307">
        <v>1346</v>
      </c>
      <c r="N307">
        <v>1009</v>
      </c>
      <c r="O307" t="s">
        <v>609</v>
      </c>
      <c r="P307" t="s">
        <v>609</v>
      </c>
      <c r="Q307">
        <v>1</v>
      </c>
      <c r="X307">
        <v>0.05</v>
      </c>
      <c r="Y307">
        <v>106.87</v>
      </c>
      <c r="Z307">
        <v>0</v>
      </c>
      <c r="AA307">
        <v>0</v>
      </c>
      <c r="AB307">
        <v>0</v>
      </c>
      <c r="AC307">
        <v>0</v>
      </c>
      <c r="AD307">
        <v>1</v>
      </c>
      <c r="AE307">
        <v>0</v>
      </c>
      <c r="AF307" t="s">
        <v>45</v>
      </c>
      <c r="AG307">
        <v>0.1</v>
      </c>
      <c r="AH307">
        <v>3</v>
      </c>
      <c r="AI307">
        <v>-1</v>
      </c>
      <c r="AJ307" t="s">
        <v>3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</row>
    <row r="308" spans="1:44" x14ac:dyDescent="0.2">
      <c r="A308">
        <f>ROW(Source!A522)</f>
        <v>522</v>
      </c>
      <c r="B308">
        <v>1474039943</v>
      </c>
      <c r="C308">
        <v>1470922171</v>
      </c>
      <c r="D308">
        <v>1441819193</v>
      </c>
      <c r="E308">
        <v>15514512</v>
      </c>
      <c r="F308">
        <v>1</v>
      </c>
      <c r="G308">
        <v>15514512</v>
      </c>
      <c r="H308">
        <v>1</v>
      </c>
      <c r="I308" t="s">
        <v>600</v>
      </c>
      <c r="J308" t="s">
        <v>3</v>
      </c>
      <c r="K308" t="s">
        <v>601</v>
      </c>
      <c r="L308">
        <v>1191</v>
      </c>
      <c r="N308">
        <v>1013</v>
      </c>
      <c r="O308" t="s">
        <v>602</v>
      </c>
      <c r="P308" t="s">
        <v>602</v>
      </c>
      <c r="Q308">
        <v>1</v>
      </c>
      <c r="X308">
        <v>0.3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1</v>
      </c>
      <c r="AE308">
        <v>1</v>
      </c>
      <c r="AF308" t="s">
        <v>20</v>
      </c>
      <c r="AG308">
        <v>1.2</v>
      </c>
      <c r="AH308">
        <v>3</v>
      </c>
      <c r="AI308">
        <v>-1</v>
      </c>
      <c r="AJ308" t="s">
        <v>3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</row>
    <row r="309" spans="1:44" x14ac:dyDescent="0.2">
      <c r="A309">
        <f>ROW(Source!A522)</f>
        <v>522</v>
      </c>
      <c r="B309">
        <v>1474039944</v>
      </c>
      <c r="C309">
        <v>1470922171</v>
      </c>
      <c r="D309">
        <v>1441836235</v>
      </c>
      <c r="E309">
        <v>1</v>
      </c>
      <c r="F309">
        <v>1</v>
      </c>
      <c r="G309">
        <v>15514512</v>
      </c>
      <c r="H309">
        <v>3</v>
      </c>
      <c r="I309" t="s">
        <v>614</v>
      </c>
      <c r="J309" t="s">
        <v>615</v>
      </c>
      <c r="K309" t="s">
        <v>616</v>
      </c>
      <c r="L309">
        <v>1346</v>
      </c>
      <c r="N309">
        <v>1009</v>
      </c>
      <c r="O309" t="s">
        <v>609</v>
      </c>
      <c r="P309" t="s">
        <v>609</v>
      </c>
      <c r="Q309">
        <v>1</v>
      </c>
      <c r="X309">
        <v>0.05</v>
      </c>
      <c r="Y309">
        <v>31.49</v>
      </c>
      <c r="Z309">
        <v>0</v>
      </c>
      <c r="AA309">
        <v>0</v>
      </c>
      <c r="AB309">
        <v>0</v>
      </c>
      <c r="AC309">
        <v>0</v>
      </c>
      <c r="AD309">
        <v>1</v>
      </c>
      <c r="AE309">
        <v>0</v>
      </c>
      <c r="AF309" t="s">
        <v>20</v>
      </c>
      <c r="AG309">
        <v>0.2</v>
      </c>
      <c r="AH309">
        <v>3</v>
      </c>
      <c r="AI309">
        <v>-1</v>
      </c>
      <c r="AJ309" t="s">
        <v>3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</row>
    <row r="310" spans="1:44" x14ac:dyDescent="0.2">
      <c r="A310">
        <f>ROW(Source!A522)</f>
        <v>522</v>
      </c>
      <c r="B310">
        <v>1474039945</v>
      </c>
      <c r="C310">
        <v>1470922171</v>
      </c>
      <c r="D310">
        <v>1441834628</v>
      </c>
      <c r="E310">
        <v>1</v>
      </c>
      <c r="F310">
        <v>1</v>
      </c>
      <c r="G310">
        <v>15514512</v>
      </c>
      <c r="H310">
        <v>3</v>
      </c>
      <c r="I310" t="s">
        <v>720</v>
      </c>
      <c r="J310" t="s">
        <v>721</v>
      </c>
      <c r="K310" t="s">
        <v>722</v>
      </c>
      <c r="L310">
        <v>1348</v>
      </c>
      <c r="N310">
        <v>1009</v>
      </c>
      <c r="O310" t="s">
        <v>627</v>
      </c>
      <c r="P310" t="s">
        <v>627</v>
      </c>
      <c r="Q310">
        <v>1000</v>
      </c>
      <c r="X310">
        <v>4.0000000000000003E-5</v>
      </c>
      <c r="Y310">
        <v>73951.73</v>
      </c>
      <c r="Z310">
        <v>0</v>
      </c>
      <c r="AA310">
        <v>0</v>
      </c>
      <c r="AB310">
        <v>0</v>
      </c>
      <c r="AC310">
        <v>0</v>
      </c>
      <c r="AD310">
        <v>1</v>
      </c>
      <c r="AE310">
        <v>0</v>
      </c>
      <c r="AF310" t="s">
        <v>20</v>
      </c>
      <c r="AG310">
        <v>1.6000000000000001E-4</v>
      </c>
      <c r="AH310">
        <v>3</v>
      </c>
      <c r="AI310">
        <v>-1</v>
      </c>
      <c r="AJ310" t="s">
        <v>3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</row>
    <row r="311" spans="1:44" x14ac:dyDescent="0.2">
      <c r="A311">
        <f>ROW(Source!A523)</f>
        <v>523</v>
      </c>
      <c r="B311">
        <v>1474039946</v>
      </c>
      <c r="C311">
        <v>1470922181</v>
      </c>
      <c r="D311">
        <v>1441819193</v>
      </c>
      <c r="E311">
        <v>15514512</v>
      </c>
      <c r="F311">
        <v>1</v>
      </c>
      <c r="G311">
        <v>15514512</v>
      </c>
      <c r="H311">
        <v>1</v>
      </c>
      <c r="I311" t="s">
        <v>600</v>
      </c>
      <c r="J311" t="s">
        <v>3</v>
      </c>
      <c r="K311" t="s">
        <v>601</v>
      </c>
      <c r="L311">
        <v>1191</v>
      </c>
      <c r="N311">
        <v>1013</v>
      </c>
      <c r="O311" t="s">
        <v>602</v>
      </c>
      <c r="P311" t="s">
        <v>602</v>
      </c>
      <c r="Q311">
        <v>1</v>
      </c>
      <c r="X311">
        <v>0.55000000000000004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1</v>
      </c>
      <c r="AE311">
        <v>1</v>
      </c>
      <c r="AF311" t="s">
        <v>20</v>
      </c>
      <c r="AG311">
        <v>2.2000000000000002</v>
      </c>
      <c r="AH311">
        <v>3</v>
      </c>
      <c r="AI311">
        <v>-1</v>
      </c>
      <c r="AJ311" t="s">
        <v>3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</row>
    <row r="312" spans="1:44" x14ac:dyDescent="0.2">
      <c r="A312">
        <f>ROW(Source!A523)</f>
        <v>523</v>
      </c>
      <c r="B312">
        <v>1474039947</v>
      </c>
      <c r="C312">
        <v>1470922181</v>
      </c>
      <c r="D312">
        <v>1441834258</v>
      </c>
      <c r="E312">
        <v>1</v>
      </c>
      <c r="F312">
        <v>1</v>
      </c>
      <c r="G312">
        <v>15514512</v>
      </c>
      <c r="H312">
        <v>2</v>
      </c>
      <c r="I312" t="s">
        <v>643</v>
      </c>
      <c r="J312" t="s">
        <v>644</v>
      </c>
      <c r="K312" t="s">
        <v>645</v>
      </c>
      <c r="L312">
        <v>1368</v>
      </c>
      <c r="N312">
        <v>1011</v>
      </c>
      <c r="O312" t="s">
        <v>606</v>
      </c>
      <c r="P312" t="s">
        <v>606</v>
      </c>
      <c r="Q312">
        <v>1</v>
      </c>
      <c r="X312">
        <v>0.04</v>
      </c>
      <c r="Y312">
        <v>0</v>
      </c>
      <c r="Z312">
        <v>1303.01</v>
      </c>
      <c r="AA312">
        <v>826.2</v>
      </c>
      <c r="AB312">
        <v>0</v>
      </c>
      <c r="AC312">
        <v>0</v>
      </c>
      <c r="AD312">
        <v>1</v>
      </c>
      <c r="AE312">
        <v>0</v>
      </c>
      <c r="AF312" t="s">
        <v>20</v>
      </c>
      <c r="AG312">
        <v>0.16</v>
      </c>
      <c r="AH312">
        <v>3</v>
      </c>
      <c r="AI312">
        <v>-1</v>
      </c>
      <c r="AJ312" t="s">
        <v>3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</row>
    <row r="313" spans="1:44" x14ac:dyDescent="0.2">
      <c r="A313">
        <f>ROW(Source!A523)</f>
        <v>523</v>
      </c>
      <c r="B313">
        <v>1474039948</v>
      </c>
      <c r="C313">
        <v>1470922181</v>
      </c>
      <c r="D313">
        <v>1441836235</v>
      </c>
      <c r="E313">
        <v>1</v>
      </c>
      <c r="F313">
        <v>1</v>
      </c>
      <c r="G313">
        <v>15514512</v>
      </c>
      <c r="H313">
        <v>3</v>
      </c>
      <c r="I313" t="s">
        <v>614</v>
      </c>
      <c r="J313" t="s">
        <v>615</v>
      </c>
      <c r="K313" t="s">
        <v>616</v>
      </c>
      <c r="L313">
        <v>1346</v>
      </c>
      <c r="N313">
        <v>1009</v>
      </c>
      <c r="O313" t="s">
        <v>609</v>
      </c>
      <c r="P313" t="s">
        <v>609</v>
      </c>
      <c r="Q313">
        <v>1</v>
      </c>
      <c r="X313">
        <v>4.0000000000000001E-3</v>
      </c>
      <c r="Y313">
        <v>31.49</v>
      </c>
      <c r="Z313">
        <v>0</v>
      </c>
      <c r="AA313">
        <v>0</v>
      </c>
      <c r="AB313">
        <v>0</v>
      </c>
      <c r="AC313">
        <v>0</v>
      </c>
      <c r="AD313">
        <v>1</v>
      </c>
      <c r="AE313">
        <v>0</v>
      </c>
      <c r="AF313" t="s">
        <v>20</v>
      </c>
      <c r="AG313">
        <v>1.6E-2</v>
      </c>
      <c r="AH313">
        <v>3</v>
      </c>
      <c r="AI313">
        <v>-1</v>
      </c>
      <c r="AJ313" t="s">
        <v>3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</row>
    <row r="314" spans="1:44" x14ac:dyDescent="0.2">
      <c r="A314">
        <f>ROW(Source!A524)</f>
        <v>524</v>
      </c>
      <c r="B314">
        <v>1474039949</v>
      </c>
      <c r="C314">
        <v>1470922191</v>
      </c>
      <c r="D314">
        <v>1441819193</v>
      </c>
      <c r="E314">
        <v>15514512</v>
      </c>
      <c r="F314">
        <v>1</v>
      </c>
      <c r="G314">
        <v>15514512</v>
      </c>
      <c r="H314">
        <v>1</v>
      </c>
      <c r="I314" t="s">
        <v>600</v>
      </c>
      <c r="J314" t="s">
        <v>3</v>
      </c>
      <c r="K314" t="s">
        <v>601</v>
      </c>
      <c r="L314">
        <v>1191</v>
      </c>
      <c r="N314">
        <v>1013</v>
      </c>
      <c r="O314" t="s">
        <v>602</v>
      </c>
      <c r="P314" t="s">
        <v>602</v>
      </c>
      <c r="Q314">
        <v>1</v>
      </c>
      <c r="X314">
        <v>0.2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1</v>
      </c>
      <c r="AE314">
        <v>1</v>
      </c>
      <c r="AF314" t="s">
        <v>20</v>
      </c>
      <c r="AG314">
        <v>0.8</v>
      </c>
      <c r="AH314">
        <v>3</v>
      </c>
      <c r="AI314">
        <v>-1</v>
      </c>
      <c r="AJ314" t="s">
        <v>3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</row>
    <row r="315" spans="1:44" x14ac:dyDescent="0.2">
      <c r="A315">
        <f>ROW(Source!A524)</f>
        <v>524</v>
      </c>
      <c r="B315">
        <v>1474039951</v>
      </c>
      <c r="C315">
        <v>1470922191</v>
      </c>
      <c r="D315">
        <v>1441836235</v>
      </c>
      <c r="E315">
        <v>1</v>
      </c>
      <c r="F315">
        <v>1</v>
      </c>
      <c r="G315">
        <v>15514512</v>
      </c>
      <c r="H315">
        <v>3</v>
      </c>
      <c r="I315" t="s">
        <v>614</v>
      </c>
      <c r="J315" t="s">
        <v>615</v>
      </c>
      <c r="K315" t="s">
        <v>616</v>
      </c>
      <c r="L315">
        <v>1346</v>
      </c>
      <c r="N315">
        <v>1009</v>
      </c>
      <c r="O315" t="s">
        <v>609</v>
      </c>
      <c r="P315" t="s">
        <v>609</v>
      </c>
      <c r="Q315">
        <v>1</v>
      </c>
      <c r="X315">
        <v>1E-3</v>
      </c>
      <c r="Y315">
        <v>31.49</v>
      </c>
      <c r="Z315">
        <v>0</v>
      </c>
      <c r="AA315">
        <v>0</v>
      </c>
      <c r="AB315">
        <v>0</v>
      </c>
      <c r="AC315">
        <v>0</v>
      </c>
      <c r="AD315">
        <v>1</v>
      </c>
      <c r="AE315">
        <v>0</v>
      </c>
      <c r="AF315" t="s">
        <v>20</v>
      </c>
      <c r="AG315">
        <v>4.0000000000000001E-3</v>
      </c>
      <c r="AH315">
        <v>3</v>
      </c>
      <c r="AI315">
        <v>-1</v>
      </c>
      <c r="AJ315" t="s">
        <v>3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</row>
    <row r="316" spans="1:44" x14ac:dyDescent="0.2">
      <c r="A316">
        <f>ROW(Source!A524)</f>
        <v>524</v>
      </c>
      <c r="B316">
        <v>1474039950</v>
      </c>
      <c r="C316">
        <v>1470922191</v>
      </c>
      <c r="D316">
        <v>1441822196</v>
      </c>
      <c r="E316">
        <v>15514512</v>
      </c>
      <c r="F316">
        <v>1</v>
      </c>
      <c r="G316">
        <v>15514512</v>
      </c>
      <c r="H316">
        <v>3</v>
      </c>
      <c r="I316" t="s">
        <v>702</v>
      </c>
      <c r="J316" t="s">
        <v>3</v>
      </c>
      <c r="K316" t="s">
        <v>704</v>
      </c>
      <c r="L316">
        <v>1346</v>
      </c>
      <c r="N316">
        <v>1009</v>
      </c>
      <c r="O316" t="s">
        <v>609</v>
      </c>
      <c r="P316" t="s">
        <v>609</v>
      </c>
      <c r="Q316">
        <v>1</v>
      </c>
      <c r="X316">
        <v>1E-3</v>
      </c>
      <c r="Y316">
        <v>88.053759999999997</v>
      </c>
      <c r="Z316">
        <v>0</v>
      </c>
      <c r="AA316">
        <v>0</v>
      </c>
      <c r="AB316">
        <v>0</v>
      </c>
      <c r="AC316">
        <v>0</v>
      </c>
      <c r="AD316">
        <v>1</v>
      </c>
      <c r="AE316">
        <v>0</v>
      </c>
      <c r="AF316" t="s">
        <v>20</v>
      </c>
      <c r="AG316">
        <v>4.0000000000000001E-3</v>
      </c>
      <c r="AH316">
        <v>3</v>
      </c>
      <c r="AI316">
        <v>-1</v>
      </c>
      <c r="AJ316" t="s">
        <v>3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</row>
    <row r="317" spans="1:44" x14ac:dyDescent="0.2">
      <c r="A317">
        <f>ROW(Source!A524)</f>
        <v>524</v>
      </c>
      <c r="B317">
        <v>1474039952</v>
      </c>
      <c r="C317">
        <v>1470922191</v>
      </c>
      <c r="D317">
        <v>1441820992</v>
      </c>
      <c r="E317">
        <v>15514512</v>
      </c>
      <c r="F317">
        <v>1</v>
      </c>
      <c r="G317">
        <v>15514512</v>
      </c>
      <c r="H317">
        <v>3</v>
      </c>
      <c r="I317" t="s">
        <v>708</v>
      </c>
      <c r="J317" t="s">
        <v>3</v>
      </c>
      <c r="K317" t="s">
        <v>710</v>
      </c>
      <c r="L317">
        <v>1346</v>
      </c>
      <c r="N317">
        <v>1009</v>
      </c>
      <c r="O317" t="s">
        <v>609</v>
      </c>
      <c r="P317" t="s">
        <v>609</v>
      </c>
      <c r="Q317">
        <v>1</v>
      </c>
      <c r="X317">
        <v>0.01</v>
      </c>
      <c r="Y317">
        <v>78.065730000000002</v>
      </c>
      <c r="Z317">
        <v>0</v>
      </c>
      <c r="AA317">
        <v>0</v>
      </c>
      <c r="AB317">
        <v>0</v>
      </c>
      <c r="AC317">
        <v>0</v>
      </c>
      <c r="AD317">
        <v>1</v>
      </c>
      <c r="AE317">
        <v>0</v>
      </c>
      <c r="AF317" t="s">
        <v>20</v>
      </c>
      <c r="AG317">
        <v>0.04</v>
      </c>
      <c r="AH317">
        <v>3</v>
      </c>
      <c r="AI317">
        <v>-1</v>
      </c>
      <c r="AJ317" t="s">
        <v>3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</row>
    <row r="318" spans="1:44" x14ac:dyDescent="0.2">
      <c r="A318">
        <f>ROW(Source!A525)</f>
        <v>525</v>
      </c>
      <c r="B318">
        <v>1474039953</v>
      </c>
      <c r="C318">
        <v>1470922204</v>
      </c>
      <c r="D318">
        <v>1441819193</v>
      </c>
      <c r="E318">
        <v>15514512</v>
      </c>
      <c r="F318">
        <v>1</v>
      </c>
      <c r="G318">
        <v>15514512</v>
      </c>
      <c r="H318">
        <v>1</v>
      </c>
      <c r="I318" t="s">
        <v>600</v>
      </c>
      <c r="J318" t="s">
        <v>3</v>
      </c>
      <c r="K318" t="s">
        <v>601</v>
      </c>
      <c r="L318">
        <v>1191</v>
      </c>
      <c r="N318">
        <v>1013</v>
      </c>
      <c r="O318" t="s">
        <v>602</v>
      </c>
      <c r="P318" t="s">
        <v>602</v>
      </c>
      <c r="Q318">
        <v>1</v>
      </c>
      <c r="X318">
        <v>0.48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1</v>
      </c>
      <c r="AE318">
        <v>1</v>
      </c>
      <c r="AF318" t="s">
        <v>3</v>
      </c>
      <c r="AG318">
        <v>0.48</v>
      </c>
      <c r="AH318">
        <v>3</v>
      </c>
      <c r="AI318">
        <v>-1</v>
      </c>
      <c r="AJ318" t="s">
        <v>3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</row>
    <row r="319" spans="1:44" x14ac:dyDescent="0.2">
      <c r="A319">
        <f>ROW(Source!A525)</f>
        <v>525</v>
      </c>
      <c r="B319">
        <v>1474039954</v>
      </c>
      <c r="C319">
        <v>1470922204</v>
      </c>
      <c r="D319">
        <v>1441836235</v>
      </c>
      <c r="E319">
        <v>1</v>
      </c>
      <c r="F319">
        <v>1</v>
      </c>
      <c r="G319">
        <v>15514512</v>
      </c>
      <c r="H319">
        <v>3</v>
      </c>
      <c r="I319" t="s">
        <v>614</v>
      </c>
      <c r="J319" t="s">
        <v>615</v>
      </c>
      <c r="K319" t="s">
        <v>616</v>
      </c>
      <c r="L319">
        <v>1346</v>
      </c>
      <c r="N319">
        <v>1009</v>
      </c>
      <c r="O319" t="s">
        <v>609</v>
      </c>
      <c r="P319" t="s">
        <v>609</v>
      </c>
      <c r="Q319">
        <v>1</v>
      </c>
      <c r="X319">
        <v>0.05</v>
      </c>
      <c r="Y319">
        <v>31.49</v>
      </c>
      <c r="Z319">
        <v>0</v>
      </c>
      <c r="AA319">
        <v>0</v>
      </c>
      <c r="AB319">
        <v>0</v>
      </c>
      <c r="AC319">
        <v>0</v>
      </c>
      <c r="AD319">
        <v>1</v>
      </c>
      <c r="AE319">
        <v>0</v>
      </c>
      <c r="AF319" t="s">
        <v>3</v>
      </c>
      <c r="AG319">
        <v>0.05</v>
      </c>
      <c r="AH319">
        <v>3</v>
      </c>
      <c r="AI319">
        <v>-1</v>
      </c>
      <c r="AJ319" t="s">
        <v>3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</row>
    <row r="320" spans="1:44" x14ac:dyDescent="0.2">
      <c r="A320">
        <f>ROW(Source!A526)</f>
        <v>526</v>
      </c>
      <c r="B320">
        <v>1474039955</v>
      </c>
      <c r="C320">
        <v>1470922211</v>
      </c>
      <c r="D320">
        <v>1441819193</v>
      </c>
      <c r="E320">
        <v>15514512</v>
      </c>
      <c r="F320">
        <v>1</v>
      </c>
      <c r="G320">
        <v>15514512</v>
      </c>
      <c r="H320">
        <v>1</v>
      </c>
      <c r="I320" t="s">
        <v>600</v>
      </c>
      <c r="J320" t="s">
        <v>3</v>
      </c>
      <c r="K320" t="s">
        <v>601</v>
      </c>
      <c r="L320">
        <v>1191</v>
      </c>
      <c r="N320">
        <v>1013</v>
      </c>
      <c r="O320" t="s">
        <v>602</v>
      </c>
      <c r="P320" t="s">
        <v>602</v>
      </c>
      <c r="Q320">
        <v>1</v>
      </c>
      <c r="X320">
        <v>6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1</v>
      </c>
      <c r="AE320">
        <v>1</v>
      </c>
      <c r="AF320" t="s">
        <v>20</v>
      </c>
      <c r="AG320">
        <v>24</v>
      </c>
      <c r="AH320">
        <v>3</v>
      </c>
      <c r="AI320">
        <v>-1</v>
      </c>
      <c r="AJ320" t="s">
        <v>3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0</v>
      </c>
      <c r="AR320">
        <v>0</v>
      </c>
    </row>
    <row r="321" spans="1:44" x14ac:dyDescent="0.2">
      <c r="A321">
        <f>ROW(Source!A526)</f>
        <v>526</v>
      </c>
      <c r="B321">
        <v>1474039956</v>
      </c>
      <c r="C321">
        <v>1470922211</v>
      </c>
      <c r="D321">
        <v>1441834258</v>
      </c>
      <c r="E321">
        <v>1</v>
      </c>
      <c r="F321">
        <v>1</v>
      </c>
      <c r="G321">
        <v>15514512</v>
      </c>
      <c r="H321">
        <v>2</v>
      </c>
      <c r="I321" t="s">
        <v>643</v>
      </c>
      <c r="J321" t="s">
        <v>644</v>
      </c>
      <c r="K321" t="s">
        <v>645</v>
      </c>
      <c r="L321">
        <v>1368</v>
      </c>
      <c r="N321">
        <v>1011</v>
      </c>
      <c r="O321" t="s">
        <v>606</v>
      </c>
      <c r="P321" t="s">
        <v>606</v>
      </c>
      <c r="Q321">
        <v>1</v>
      </c>
      <c r="X321">
        <v>0.7</v>
      </c>
      <c r="Y321">
        <v>0</v>
      </c>
      <c r="Z321">
        <v>1303.01</v>
      </c>
      <c r="AA321">
        <v>826.2</v>
      </c>
      <c r="AB321">
        <v>0</v>
      </c>
      <c r="AC321">
        <v>0</v>
      </c>
      <c r="AD321">
        <v>1</v>
      </c>
      <c r="AE321">
        <v>0</v>
      </c>
      <c r="AF321" t="s">
        <v>20</v>
      </c>
      <c r="AG321">
        <v>2.8</v>
      </c>
      <c r="AH321">
        <v>3</v>
      </c>
      <c r="AI321">
        <v>-1</v>
      </c>
      <c r="AJ321" t="s">
        <v>3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</row>
    <row r="322" spans="1:44" x14ac:dyDescent="0.2">
      <c r="A322">
        <f>ROW(Source!A526)</f>
        <v>526</v>
      </c>
      <c r="B322">
        <v>1474039957</v>
      </c>
      <c r="C322">
        <v>1470922211</v>
      </c>
      <c r="D322">
        <v>1441836235</v>
      </c>
      <c r="E322">
        <v>1</v>
      </c>
      <c r="F322">
        <v>1</v>
      </c>
      <c r="G322">
        <v>15514512</v>
      </c>
      <c r="H322">
        <v>3</v>
      </c>
      <c r="I322" t="s">
        <v>614</v>
      </c>
      <c r="J322" t="s">
        <v>615</v>
      </c>
      <c r="K322" t="s">
        <v>616</v>
      </c>
      <c r="L322">
        <v>1346</v>
      </c>
      <c r="N322">
        <v>1009</v>
      </c>
      <c r="O322" t="s">
        <v>609</v>
      </c>
      <c r="P322" t="s">
        <v>609</v>
      </c>
      <c r="Q322">
        <v>1</v>
      </c>
      <c r="X322">
        <v>0.03</v>
      </c>
      <c r="Y322">
        <v>31.49</v>
      </c>
      <c r="Z322">
        <v>0</v>
      </c>
      <c r="AA322">
        <v>0</v>
      </c>
      <c r="AB322">
        <v>0</v>
      </c>
      <c r="AC322">
        <v>0</v>
      </c>
      <c r="AD322">
        <v>1</v>
      </c>
      <c r="AE322">
        <v>0</v>
      </c>
      <c r="AF322" t="s">
        <v>20</v>
      </c>
      <c r="AG322">
        <v>0.12</v>
      </c>
      <c r="AH322">
        <v>3</v>
      </c>
      <c r="AI322">
        <v>-1</v>
      </c>
      <c r="AJ322" t="s">
        <v>3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</row>
    <row r="323" spans="1:44" x14ac:dyDescent="0.2">
      <c r="A323">
        <f>ROW(Source!A527)</f>
        <v>527</v>
      </c>
      <c r="B323">
        <v>1474039959</v>
      </c>
      <c r="C323">
        <v>1470922221</v>
      </c>
      <c r="D323">
        <v>1441819193</v>
      </c>
      <c r="E323">
        <v>15514512</v>
      </c>
      <c r="F323">
        <v>1</v>
      </c>
      <c r="G323">
        <v>15514512</v>
      </c>
      <c r="H323">
        <v>1</v>
      </c>
      <c r="I323" t="s">
        <v>600</v>
      </c>
      <c r="J323" t="s">
        <v>3</v>
      </c>
      <c r="K323" t="s">
        <v>601</v>
      </c>
      <c r="L323">
        <v>1191</v>
      </c>
      <c r="N323">
        <v>1013</v>
      </c>
      <c r="O323" t="s">
        <v>602</v>
      </c>
      <c r="P323" t="s">
        <v>602</v>
      </c>
      <c r="Q323">
        <v>1</v>
      </c>
      <c r="X323">
        <v>3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1</v>
      </c>
      <c r="AE323">
        <v>1</v>
      </c>
      <c r="AF323" t="s">
        <v>3</v>
      </c>
      <c r="AG323">
        <v>3</v>
      </c>
      <c r="AH323">
        <v>3</v>
      </c>
      <c r="AI323">
        <v>-1</v>
      </c>
      <c r="AJ323" t="s">
        <v>3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</row>
    <row r="324" spans="1:44" x14ac:dyDescent="0.2">
      <c r="A324">
        <f>ROW(Source!A527)</f>
        <v>527</v>
      </c>
      <c r="B324">
        <v>1474039961</v>
      </c>
      <c r="C324">
        <v>1470922221</v>
      </c>
      <c r="D324">
        <v>1441836237</v>
      </c>
      <c r="E324">
        <v>1</v>
      </c>
      <c r="F324">
        <v>1</v>
      </c>
      <c r="G324">
        <v>15514512</v>
      </c>
      <c r="H324">
        <v>3</v>
      </c>
      <c r="I324" t="s">
        <v>723</v>
      </c>
      <c r="J324" t="s">
        <v>724</v>
      </c>
      <c r="K324" t="s">
        <v>725</v>
      </c>
      <c r="L324">
        <v>1346</v>
      </c>
      <c r="N324">
        <v>1009</v>
      </c>
      <c r="O324" t="s">
        <v>609</v>
      </c>
      <c r="P324" t="s">
        <v>609</v>
      </c>
      <c r="Q324">
        <v>1</v>
      </c>
      <c r="X324">
        <v>0.06</v>
      </c>
      <c r="Y324">
        <v>375.16</v>
      </c>
      <c r="Z324">
        <v>0</v>
      </c>
      <c r="AA324">
        <v>0</v>
      </c>
      <c r="AB324">
        <v>0</v>
      </c>
      <c r="AC324">
        <v>0</v>
      </c>
      <c r="AD324">
        <v>1</v>
      </c>
      <c r="AE324">
        <v>0</v>
      </c>
      <c r="AF324" t="s">
        <v>3</v>
      </c>
      <c r="AG324">
        <v>0.06</v>
      </c>
      <c r="AH324">
        <v>3</v>
      </c>
      <c r="AI324">
        <v>-1</v>
      </c>
      <c r="AJ324" t="s">
        <v>3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</row>
    <row r="325" spans="1:44" x14ac:dyDescent="0.2">
      <c r="A325">
        <f>ROW(Source!A527)</f>
        <v>527</v>
      </c>
      <c r="B325">
        <v>1474039962</v>
      </c>
      <c r="C325">
        <v>1470922221</v>
      </c>
      <c r="D325">
        <v>1441836235</v>
      </c>
      <c r="E325">
        <v>1</v>
      </c>
      <c r="F325">
        <v>1</v>
      </c>
      <c r="G325">
        <v>15514512</v>
      </c>
      <c r="H325">
        <v>3</v>
      </c>
      <c r="I325" t="s">
        <v>614</v>
      </c>
      <c r="J325" t="s">
        <v>615</v>
      </c>
      <c r="K325" t="s">
        <v>616</v>
      </c>
      <c r="L325">
        <v>1346</v>
      </c>
      <c r="N325">
        <v>1009</v>
      </c>
      <c r="O325" t="s">
        <v>609</v>
      </c>
      <c r="P325" t="s">
        <v>609</v>
      </c>
      <c r="Q325">
        <v>1</v>
      </c>
      <c r="X325">
        <v>0.02</v>
      </c>
      <c r="Y325">
        <v>31.49</v>
      </c>
      <c r="Z325">
        <v>0</v>
      </c>
      <c r="AA325">
        <v>0</v>
      </c>
      <c r="AB325">
        <v>0</v>
      </c>
      <c r="AC325">
        <v>0</v>
      </c>
      <c r="AD325">
        <v>1</v>
      </c>
      <c r="AE325">
        <v>0</v>
      </c>
      <c r="AF325" t="s">
        <v>3</v>
      </c>
      <c r="AG325">
        <v>0.02</v>
      </c>
      <c r="AH325">
        <v>3</v>
      </c>
      <c r="AI325">
        <v>-1</v>
      </c>
      <c r="AJ325" t="s">
        <v>3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</row>
    <row r="326" spans="1:44" x14ac:dyDescent="0.2">
      <c r="A326">
        <f>ROW(Source!A527)</f>
        <v>527</v>
      </c>
      <c r="B326">
        <v>1474039960</v>
      </c>
      <c r="C326">
        <v>1470922221</v>
      </c>
      <c r="D326">
        <v>1441822228</v>
      </c>
      <c r="E326">
        <v>15514512</v>
      </c>
      <c r="F326">
        <v>1</v>
      </c>
      <c r="G326">
        <v>15514512</v>
      </c>
      <c r="H326">
        <v>3</v>
      </c>
      <c r="I326" t="s">
        <v>720</v>
      </c>
      <c r="J326" t="s">
        <v>3</v>
      </c>
      <c r="K326" t="s">
        <v>722</v>
      </c>
      <c r="L326">
        <v>1346</v>
      </c>
      <c r="N326">
        <v>1009</v>
      </c>
      <c r="O326" t="s">
        <v>609</v>
      </c>
      <c r="P326" t="s">
        <v>609</v>
      </c>
      <c r="Q326">
        <v>1</v>
      </c>
      <c r="X326">
        <v>0.02</v>
      </c>
      <c r="Y326">
        <v>73.951729999999998</v>
      </c>
      <c r="Z326">
        <v>0</v>
      </c>
      <c r="AA326">
        <v>0</v>
      </c>
      <c r="AB326">
        <v>0</v>
      </c>
      <c r="AC326">
        <v>0</v>
      </c>
      <c r="AD326">
        <v>1</v>
      </c>
      <c r="AE326">
        <v>0</v>
      </c>
      <c r="AF326" t="s">
        <v>3</v>
      </c>
      <c r="AG326">
        <v>0.02</v>
      </c>
      <c r="AH326">
        <v>3</v>
      </c>
      <c r="AI326">
        <v>-1</v>
      </c>
      <c r="AJ326" t="s">
        <v>3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0</v>
      </c>
    </row>
    <row r="327" spans="1:44" x14ac:dyDescent="0.2">
      <c r="A327">
        <f>ROW(Source!A527)</f>
        <v>527</v>
      </c>
      <c r="B327">
        <v>1474039963</v>
      </c>
      <c r="C327">
        <v>1470922221</v>
      </c>
      <c r="D327">
        <v>1441834920</v>
      </c>
      <c r="E327">
        <v>1</v>
      </c>
      <c r="F327">
        <v>1</v>
      </c>
      <c r="G327">
        <v>15514512</v>
      </c>
      <c r="H327">
        <v>3</v>
      </c>
      <c r="I327" t="s">
        <v>759</v>
      </c>
      <c r="J327" t="s">
        <v>760</v>
      </c>
      <c r="K327" t="s">
        <v>761</v>
      </c>
      <c r="L327">
        <v>1346</v>
      </c>
      <c r="N327">
        <v>1009</v>
      </c>
      <c r="O327" t="s">
        <v>609</v>
      </c>
      <c r="P327" t="s">
        <v>609</v>
      </c>
      <c r="Q327">
        <v>1</v>
      </c>
      <c r="X327">
        <v>0.01</v>
      </c>
      <c r="Y327">
        <v>106.87</v>
      </c>
      <c r="Z327">
        <v>0</v>
      </c>
      <c r="AA327">
        <v>0</v>
      </c>
      <c r="AB327">
        <v>0</v>
      </c>
      <c r="AC327">
        <v>0</v>
      </c>
      <c r="AD327">
        <v>1</v>
      </c>
      <c r="AE327">
        <v>0</v>
      </c>
      <c r="AF327" t="s">
        <v>3</v>
      </c>
      <c r="AG327">
        <v>0.01</v>
      </c>
      <c r="AH327">
        <v>3</v>
      </c>
      <c r="AI327">
        <v>-1</v>
      </c>
      <c r="AJ327" t="s">
        <v>3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0</v>
      </c>
      <c r="AR327">
        <v>0</v>
      </c>
    </row>
    <row r="328" spans="1:44" x14ac:dyDescent="0.2">
      <c r="A328">
        <f>ROW(Source!A528)</f>
        <v>528</v>
      </c>
      <c r="B328">
        <v>1474039965</v>
      </c>
      <c r="C328">
        <v>1470922237</v>
      </c>
      <c r="D328">
        <v>1441819193</v>
      </c>
      <c r="E328">
        <v>15514512</v>
      </c>
      <c r="F328">
        <v>1</v>
      </c>
      <c r="G328">
        <v>15514512</v>
      </c>
      <c r="H328">
        <v>1</v>
      </c>
      <c r="I328" t="s">
        <v>600</v>
      </c>
      <c r="J328" t="s">
        <v>3</v>
      </c>
      <c r="K328" t="s">
        <v>601</v>
      </c>
      <c r="L328">
        <v>1191</v>
      </c>
      <c r="N328">
        <v>1013</v>
      </c>
      <c r="O328" t="s">
        <v>602</v>
      </c>
      <c r="P328" t="s">
        <v>602</v>
      </c>
      <c r="Q328">
        <v>1</v>
      </c>
      <c r="X328">
        <v>10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1</v>
      </c>
      <c r="AE328">
        <v>1</v>
      </c>
      <c r="AF328" t="s">
        <v>3</v>
      </c>
      <c r="AG328">
        <v>10</v>
      </c>
      <c r="AH328">
        <v>3</v>
      </c>
      <c r="AI328">
        <v>-1</v>
      </c>
      <c r="AJ328" t="s">
        <v>3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0</v>
      </c>
      <c r="AR328">
        <v>0</v>
      </c>
    </row>
    <row r="329" spans="1:44" x14ac:dyDescent="0.2">
      <c r="A329">
        <f>ROW(Source!A528)</f>
        <v>528</v>
      </c>
      <c r="B329">
        <v>1474039966</v>
      </c>
      <c r="C329">
        <v>1470922237</v>
      </c>
      <c r="D329">
        <v>1441836237</v>
      </c>
      <c r="E329">
        <v>1</v>
      </c>
      <c r="F329">
        <v>1</v>
      </c>
      <c r="G329">
        <v>15514512</v>
      </c>
      <c r="H329">
        <v>3</v>
      </c>
      <c r="I329" t="s">
        <v>723</v>
      </c>
      <c r="J329" t="s">
        <v>724</v>
      </c>
      <c r="K329" t="s">
        <v>725</v>
      </c>
      <c r="L329">
        <v>1346</v>
      </c>
      <c r="N329">
        <v>1009</v>
      </c>
      <c r="O329" t="s">
        <v>609</v>
      </c>
      <c r="P329" t="s">
        <v>609</v>
      </c>
      <c r="Q329">
        <v>1</v>
      </c>
      <c r="X329">
        <v>0.06</v>
      </c>
      <c r="Y329">
        <v>375.16</v>
      </c>
      <c r="Z329">
        <v>0</v>
      </c>
      <c r="AA329">
        <v>0</v>
      </c>
      <c r="AB329">
        <v>0</v>
      </c>
      <c r="AC329">
        <v>0</v>
      </c>
      <c r="AD329">
        <v>1</v>
      </c>
      <c r="AE329">
        <v>0</v>
      </c>
      <c r="AF329" t="s">
        <v>3</v>
      </c>
      <c r="AG329">
        <v>0.06</v>
      </c>
      <c r="AH329">
        <v>3</v>
      </c>
      <c r="AI329">
        <v>-1</v>
      </c>
      <c r="AJ329" t="s">
        <v>3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0</v>
      </c>
      <c r="AR329">
        <v>0</v>
      </c>
    </row>
    <row r="330" spans="1:44" x14ac:dyDescent="0.2">
      <c r="A330">
        <f>ROW(Source!A529)</f>
        <v>529</v>
      </c>
      <c r="B330">
        <v>1474039967</v>
      </c>
      <c r="C330">
        <v>1470922244</v>
      </c>
      <c r="D330">
        <v>1441819193</v>
      </c>
      <c r="E330">
        <v>15514512</v>
      </c>
      <c r="F330">
        <v>1</v>
      </c>
      <c r="G330">
        <v>15514512</v>
      </c>
      <c r="H330">
        <v>1</v>
      </c>
      <c r="I330" t="s">
        <v>600</v>
      </c>
      <c r="J330" t="s">
        <v>3</v>
      </c>
      <c r="K330" t="s">
        <v>601</v>
      </c>
      <c r="L330">
        <v>1191</v>
      </c>
      <c r="N330">
        <v>1013</v>
      </c>
      <c r="O330" t="s">
        <v>602</v>
      </c>
      <c r="P330" t="s">
        <v>602</v>
      </c>
      <c r="Q330">
        <v>1</v>
      </c>
      <c r="X330">
        <v>0.24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1</v>
      </c>
      <c r="AE330">
        <v>1</v>
      </c>
      <c r="AF330" t="s">
        <v>3</v>
      </c>
      <c r="AG330">
        <v>0.24</v>
      </c>
      <c r="AH330">
        <v>3</v>
      </c>
      <c r="AI330">
        <v>-1</v>
      </c>
      <c r="AJ330" t="s">
        <v>3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0</v>
      </c>
      <c r="AR330">
        <v>0</v>
      </c>
    </row>
    <row r="331" spans="1:44" x14ac:dyDescent="0.2">
      <c r="A331">
        <f>ROW(Source!A565)</f>
        <v>565</v>
      </c>
      <c r="B331">
        <v>1474039968</v>
      </c>
      <c r="C331">
        <v>1470922248</v>
      </c>
      <c r="D331">
        <v>1441819193</v>
      </c>
      <c r="E331">
        <v>15514512</v>
      </c>
      <c r="F331">
        <v>1</v>
      </c>
      <c r="G331">
        <v>15514512</v>
      </c>
      <c r="H331">
        <v>1</v>
      </c>
      <c r="I331" t="s">
        <v>600</v>
      </c>
      <c r="J331" t="s">
        <v>3</v>
      </c>
      <c r="K331" t="s">
        <v>601</v>
      </c>
      <c r="L331">
        <v>1191</v>
      </c>
      <c r="N331">
        <v>1013</v>
      </c>
      <c r="O331" t="s">
        <v>602</v>
      </c>
      <c r="P331" t="s">
        <v>602</v>
      </c>
      <c r="Q331">
        <v>1</v>
      </c>
      <c r="X331">
        <v>0.2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1</v>
      </c>
      <c r="AE331">
        <v>1</v>
      </c>
      <c r="AF331" t="s">
        <v>373</v>
      </c>
      <c r="AG331">
        <v>23.6</v>
      </c>
      <c r="AH331">
        <v>3</v>
      </c>
      <c r="AI331">
        <v>-1</v>
      </c>
      <c r="AJ331" t="s">
        <v>3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0</v>
      </c>
      <c r="AR331">
        <v>0</v>
      </c>
    </row>
    <row r="332" spans="1:44" x14ac:dyDescent="0.2">
      <c r="A332">
        <f>ROW(Source!A566)</f>
        <v>566</v>
      </c>
      <c r="B332">
        <v>1474039969</v>
      </c>
      <c r="C332">
        <v>1470922252</v>
      </c>
      <c r="D332">
        <v>1441819193</v>
      </c>
      <c r="E332">
        <v>15514512</v>
      </c>
      <c r="F332">
        <v>1</v>
      </c>
      <c r="G332">
        <v>15514512</v>
      </c>
      <c r="H332">
        <v>1</v>
      </c>
      <c r="I332" t="s">
        <v>600</v>
      </c>
      <c r="J332" t="s">
        <v>3</v>
      </c>
      <c r="K332" t="s">
        <v>601</v>
      </c>
      <c r="L332">
        <v>1191</v>
      </c>
      <c r="N332">
        <v>1013</v>
      </c>
      <c r="O332" t="s">
        <v>602</v>
      </c>
      <c r="P332" t="s">
        <v>602</v>
      </c>
      <c r="Q332">
        <v>1</v>
      </c>
      <c r="X332">
        <v>0.37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1</v>
      </c>
      <c r="AE332">
        <v>1</v>
      </c>
      <c r="AF332" t="s">
        <v>20</v>
      </c>
      <c r="AG332">
        <v>1.48</v>
      </c>
      <c r="AH332">
        <v>3</v>
      </c>
      <c r="AI332">
        <v>-1</v>
      </c>
      <c r="AJ332" t="s">
        <v>3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0</v>
      </c>
      <c r="AR332">
        <v>0</v>
      </c>
    </row>
    <row r="333" spans="1:44" x14ac:dyDescent="0.2">
      <c r="A333">
        <f>ROW(Source!A567)</f>
        <v>567</v>
      </c>
      <c r="B333">
        <v>1474039970</v>
      </c>
      <c r="C333">
        <v>1470922256</v>
      </c>
      <c r="D333">
        <v>1441819193</v>
      </c>
      <c r="E333">
        <v>15514512</v>
      </c>
      <c r="F333">
        <v>1</v>
      </c>
      <c r="G333">
        <v>15514512</v>
      </c>
      <c r="H333">
        <v>1</v>
      </c>
      <c r="I333" t="s">
        <v>600</v>
      </c>
      <c r="J333" t="s">
        <v>3</v>
      </c>
      <c r="K333" t="s">
        <v>601</v>
      </c>
      <c r="L333">
        <v>1191</v>
      </c>
      <c r="N333">
        <v>1013</v>
      </c>
      <c r="O333" t="s">
        <v>602</v>
      </c>
      <c r="P333" t="s">
        <v>602</v>
      </c>
      <c r="Q333">
        <v>1</v>
      </c>
      <c r="X333">
        <v>1.68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1</v>
      </c>
      <c r="AE333">
        <v>1</v>
      </c>
      <c r="AF333" t="s">
        <v>3</v>
      </c>
      <c r="AG333">
        <v>1.68</v>
      </c>
      <c r="AH333">
        <v>3</v>
      </c>
      <c r="AI333">
        <v>-1</v>
      </c>
      <c r="AJ333" t="s">
        <v>3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0</v>
      </c>
      <c r="AR333">
        <v>0</v>
      </c>
    </row>
    <row r="334" spans="1:44" x14ac:dyDescent="0.2">
      <c r="A334">
        <f>ROW(Source!A567)</f>
        <v>567</v>
      </c>
      <c r="B334">
        <v>1474039971</v>
      </c>
      <c r="C334">
        <v>1470922256</v>
      </c>
      <c r="D334">
        <v>1441834258</v>
      </c>
      <c r="E334">
        <v>1</v>
      </c>
      <c r="F334">
        <v>1</v>
      </c>
      <c r="G334">
        <v>15514512</v>
      </c>
      <c r="H334">
        <v>2</v>
      </c>
      <c r="I334" t="s">
        <v>643</v>
      </c>
      <c r="J334" t="s">
        <v>644</v>
      </c>
      <c r="K334" t="s">
        <v>645</v>
      </c>
      <c r="L334">
        <v>1368</v>
      </c>
      <c r="N334">
        <v>1011</v>
      </c>
      <c r="O334" t="s">
        <v>606</v>
      </c>
      <c r="P334" t="s">
        <v>606</v>
      </c>
      <c r="Q334">
        <v>1</v>
      </c>
      <c r="X334">
        <v>0.09</v>
      </c>
      <c r="Y334">
        <v>0</v>
      </c>
      <c r="Z334">
        <v>1303.01</v>
      </c>
      <c r="AA334">
        <v>826.2</v>
      </c>
      <c r="AB334">
        <v>0</v>
      </c>
      <c r="AC334">
        <v>0</v>
      </c>
      <c r="AD334">
        <v>1</v>
      </c>
      <c r="AE334">
        <v>0</v>
      </c>
      <c r="AF334" t="s">
        <v>3</v>
      </c>
      <c r="AG334">
        <v>0.09</v>
      </c>
      <c r="AH334">
        <v>3</v>
      </c>
      <c r="AI334">
        <v>-1</v>
      </c>
      <c r="AJ334" t="s">
        <v>3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0</v>
      </c>
      <c r="AR334">
        <v>0</v>
      </c>
    </row>
    <row r="335" spans="1:44" x14ac:dyDescent="0.2">
      <c r="A335">
        <f>ROW(Source!A567)</f>
        <v>567</v>
      </c>
      <c r="B335">
        <v>1474039972</v>
      </c>
      <c r="C335">
        <v>1470922256</v>
      </c>
      <c r="D335">
        <v>1441836235</v>
      </c>
      <c r="E335">
        <v>1</v>
      </c>
      <c r="F335">
        <v>1</v>
      </c>
      <c r="G335">
        <v>15514512</v>
      </c>
      <c r="H335">
        <v>3</v>
      </c>
      <c r="I335" t="s">
        <v>614</v>
      </c>
      <c r="J335" t="s">
        <v>615</v>
      </c>
      <c r="K335" t="s">
        <v>616</v>
      </c>
      <c r="L335">
        <v>1346</v>
      </c>
      <c r="N335">
        <v>1009</v>
      </c>
      <c r="O335" t="s">
        <v>609</v>
      </c>
      <c r="P335" t="s">
        <v>609</v>
      </c>
      <c r="Q335">
        <v>1</v>
      </c>
      <c r="X335">
        <v>0.02</v>
      </c>
      <c r="Y335">
        <v>31.49</v>
      </c>
      <c r="Z335">
        <v>0</v>
      </c>
      <c r="AA335">
        <v>0</v>
      </c>
      <c r="AB335">
        <v>0</v>
      </c>
      <c r="AC335">
        <v>0</v>
      </c>
      <c r="AD335">
        <v>1</v>
      </c>
      <c r="AE335">
        <v>0</v>
      </c>
      <c r="AF335" t="s">
        <v>3</v>
      </c>
      <c r="AG335">
        <v>0.02</v>
      </c>
      <c r="AH335">
        <v>3</v>
      </c>
      <c r="AI335">
        <v>-1</v>
      </c>
      <c r="AJ335" t="s">
        <v>3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0</v>
      </c>
      <c r="AR335">
        <v>0</v>
      </c>
    </row>
    <row r="336" spans="1:44" x14ac:dyDescent="0.2">
      <c r="A336">
        <f>ROW(Source!A568)</f>
        <v>568</v>
      </c>
      <c r="B336">
        <v>1474039973</v>
      </c>
      <c r="C336">
        <v>1470922266</v>
      </c>
      <c r="D336">
        <v>1441819193</v>
      </c>
      <c r="E336">
        <v>15514512</v>
      </c>
      <c r="F336">
        <v>1</v>
      </c>
      <c r="G336">
        <v>15514512</v>
      </c>
      <c r="H336">
        <v>1</v>
      </c>
      <c r="I336" t="s">
        <v>600</v>
      </c>
      <c r="J336" t="s">
        <v>3</v>
      </c>
      <c r="K336" t="s">
        <v>601</v>
      </c>
      <c r="L336">
        <v>1191</v>
      </c>
      <c r="N336">
        <v>1013</v>
      </c>
      <c r="O336" t="s">
        <v>602</v>
      </c>
      <c r="P336" t="s">
        <v>602</v>
      </c>
      <c r="Q336">
        <v>1</v>
      </c>
      <c r="X336">
        <v>35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1</v>
      </c>
      <c r="AE336">
        <v>1</v>
      </c>
      <c r="AF336" t="s">
        <v>20</v>
      </c>
      <c r="AG336">
        <v>140</v>
      </c>
      <c r="AH336">
        <v>3</v>
      </c>
      <c r="AI336">
        <v>-1</v>
      </c>
      <c r="AJ336" t="s">
        <v>3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0</v>
      </c>
      <c r="AR336">
        <v>0</v>
      </c>
    </row>
    <row r="337" spans="1:44" x14ac:dyDescent="0.2">
      <c r="A337">
        <f>ROW(Source!A568)</f>
        <v>568</v>
      </c>
      <c r="B337">
        <v>1474039974</v>
      </c>
      <c r="C337">
        <v>1470922266</v>
      </c>
      <c r="D337">
        <v>1441834258</v>
      </c>
      <c r="E337">
        <v>1</v>
      </c>
      <c r="F337">
        <v>1</v>
      </c>
      <c r="G337">
        <v>15514512</v>
      </c>
      <c r="H337">
        <v>2</v>
      </c>
      <c r="I337" t="s">
        <v>643</v>
      </c>
      <c r="J337" t="s">
        <v>644</v>
      </c>
      <c r="K337" t="s">
        <v>645</v>
      </c>
      <c r="L337">
        <v>1368</v>
      </c>
      <c r="N337">
        <v>1011</v>
      </c>
      <c r="O337" t="s">
        <v>606</v>
      </c>
      <c r="P337" t="s">
        <v>606</v>
      </c>
      <c r="Q337">
        <v>1</v>
      </c>
      <c r="X337">
        <v>2</v>
      </c>
      <c r="Y337">
        <v>0</v>
      </c>
      <c r="Z337">
        <v>1303.01</v>
      </c>
      <c r="AA337">
        <v>826.2</v>
      </c>
      <c r="AB337">
        <v>0</v>
      </c>
      <c r="AC337">
        <v>0</v>
      </c>
      <c r="AD337">
        <v>1</v>
      </c>
      <c r="AE337">
        <v>0</v>
      </c>
      <c r="AF337" t="s">
        <v>20</v>
      </c>
      <c r="AG337">
        <v>8</v>
      </c>
      <c r="AH337">
        <v>3</v>
      </c>
      <c r="AI337">
        <v>-1</v>
      </c>
      <c r="AJ337" t="s">
        <v>3</v>
      </c>
      <c r="AK337">
        <v>0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0</v>
      </c>
      <c r="AR337">
        <v>0</v>
      </c>
    </row>
    <row r="338" spans="1:44" x14ac:dyDescent="0.2">
      <c r="A338">
        <f>ROW(Source!A568)</f>
        <v>568</v>
      </c>
      <c r="B338">
        <v>1474039975</v>
      </c>
      <c r="C338">
        <v>1470922266</v>
      </c>
      <c r="D338">
        <v>1441836235</v>
      </c>
      <c r="E338">
        <v>1</v>
      </c>
      <c r="F338">
        <v>1</v>
      </c>
      <c r="G338">
        <v>15514512</v>
      </c>
      <c r="H338">
        <v>3</v>
      </c>
      <c r="I338" t="s">
        <v>614</v>
      </c>
      <c r="J338" t="s">
        <v>615</v>
      </c>
      <c r="K338" t="s">
        <v>616</v>
      </c>
      <c r="L338">
        <v>1346</v>
      </c>
      <c r="N338">
        <v>1009</v>
      </c>
      <c r="O338" t="s">
        <v>609</v>
      </c>
      <c r="P338" t="s">
        <v>609</v>
      </c>
      <c r="Q338">
        <v>1</v>
      </c>
      <c r="X338">
        <v>0.2</v>
      </c>
      <c r="Y338">
        <v>31.49</v>
      </c>
      <c r="Z338">
        <v>0</v>
      </c>
      <c r="AA338">
        <v>0</v>
      </c>
      <c r="AB338">
        <v>0</v>
      </c>
      <c r="AC338">
        <v>0</v>
      </c>
      <c r="AD338">
        <v>1</v>
      </c>
      <c r="AE338">
        <v>0</v>
      </c>
      <c r="AF338" t="s">
        <v>20</v>
      </c>
      <c r="AG338">
        <v>0.8</v>
      </c>
      <c r="AH338">
        <v>3</v>
      </c>
      <c r="AI338">
        <v>-1</v>
      </c>
      <c r="AJ338" t="s">
        <v>3</v>
      </c>
      <c r="AK338">
        <v>0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0</v>
      </c>
      <c r="AR338">
        <v>0</v>
      </c>
    </row>
    <row r="339" spans="1:44" x14ac:dyDescent="0.2">
      <c r="A339">
        <f>ROW(Source!A569)</f>
        <v>569</v>
      </c>
      <c r="B339">
        <v>1474039976</v>
      </c>
      <c r="C339">
        <v>1470922276</v>
      </c>
      <c r="D339">
        <v>1441819193</v>
      </c>
      <c r="E339">
        <v>15514512</v>
      </c>
      <c r="F339">
        <v>1</v>
      </c>
      <c r="G339">
        <v>15514512</v>
      </c>
      <c r="H339">
        <v>1</v>
      </c>
      <c r="I339" t="s">
        <v>600</v>
      </c>
      <c r="J339" t="s">
        <v>3</v>
      </c>
      <c r="K339" t="s">
        <v>601</v>
      </c>
      <c r="L339">
        <v>1191</v>
      </c>
      <c r="N339">
        <v>1013</v>
      </c>
      <c r="O339" t="s">
        <v>602</v>
      </c>
      <c r="P339" t="s">
        <v>602</v>
      </c>
      <c r="Q339">
        <v>1</v>
      </c>
      <c r="X339">
        <v>1.18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1</v>
      </c>
      <c r="AE339">
        <v>1</v>
      </c>
      <c r="AF339" t="s">
        <v>3</v>
      </c>
      <c r="AG339">
        <v>1.18</v>
      </c>
      <c r="AH339">
        <v>3</v>
      </c>
      <c r="AI339">
        <v>-1</v>
      </c>
      <c r="AJ339" t="s">
        <v>3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0</v>
      </c>
      <c r="AR339">
        <v>0</v>
      </c>
    </row>
    <row r="340" spans="1:44" x14ac:dyDescent="0.2">
      <c r="A340">
        <f>ROW(Source!A569)</f>
        <v>569</v>
      </c>
      <c r="B340">
        <v>1474039977</v>
      </c>
      <c r="C340">
        <v>1470922276</v>
      </c>
      <c r="D340">
        <v>1441834213</v>
      </c>
      <c r="E340">
        <v>1</v>
      </c>
      <c r="F340">
        <v>1</v>
      </c>
      <c r="G340">
        <v>15514512</v>
      </c>
      <c r="H340">
        <v>2</v>
      </c>
      <c r="I340" t="s">
        <v>676</v>
      </c>
      <c r="J340" t="s">
        <v>677</v>
      </c>
      <c r="K340" t="s">
        <v>678</v>
      </c>
      <c r="L340">
        <v>1368</v>
      </c>
      <c r="N340">
        <v>1011</v>
      </c>
      <c r="O340" t="s">
        <v>606</v>
      </c>
      <c r="P340" t="s">
        <v>606</v>
      </c>
      <c r="Q340">
        <v>1</v>
      </c>
      <c r="X340">
        <v>0.11</v>
      </c>
      <c r="Y340">
        <v>0</v>
      </c>
      <c r="Z340">
        <v>7.68</v>
      </c>
      <c r="AA340">
        <v>0.05</v>
      </c>
      <c r="AB340">
        <v>0</v>
      </c>
      <c r="AC340">
        <v>0</v>
      </c>
      <c r="AD340">
        <v>1</v>
      </c>
      <c r="AE340">
        <v>0</v>
      </c>
      <c r="AF340" t="s">
        <v>3</v>
      </c>
      <c r="AG340">
        <v>0.11</v>
      </c>
      <c r="AH340">
        <v>3</v>
      </c>
      <c r="AI340">
        <v>-1</v>
      </c>
      <c r="AJ340" t="s">
        <v>3</v>
      </c>
      <c r="AK340">
        <v>0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0</v>
      </c>
      <c r="AR340">
        <v>0</v>
      </c>
    </row>
    <row r="341" spans="1:44" x14ac:dyDescent="0.2">
      <c r="A341">
        <f>ROW(Source!A569)</f>
        <v>569</v>
      </c>
      <c r="B341">
        <v>1474039978</v>
      </c>
      <c r="C341">
        <v>1470922276</v>
      </c>
      <c r="D341">
        <v>1441836235</v>
      </c>
      <c r="E341">
        <v>1</v>
      </c>
      <c r="F341">
        <v>1</v>
      </c>
      <c r="G341">
        <v>15514512</v>
      </c>
      <c r="H341">
        <v>3</v>
      </c>
      <c r="I341" t="s">
        <v>614</v>
      </c>
      <c r="J341" t="s">
        <v>615</v>
      </c>
      <c r="K341" t="s">
        <v>616</v>
      </c>
      <c r="L341">
        <v>1346</v>
      </c>
      <c r="N341">
        <v>1009</v>
      </c>
      <c r="O341" t="s">
        <v>609</v>
      </c>
      <c r="P341" t="s">
        <v>609</v>
      </c>
      <c r="Q341">
        <v>1</v>
      </c>
      <c r="X341">
        <v>0.05</v>
      </c>
      <c r="Y341">
        <v>31.49</v>
      </c>
      <c r="Z341">
        <v>0</v>
      </c>
      <c r="AA341">
        <v>0</v>
      </c>
      <c r="AB341">
        <v>0</v>
      </c>
      <c r="AC341">
        <v>0</v>
      </c>
      <c r="AD341">
        <v>1</v>
      </c>
      <c r="AE341">
        <v>0</v>
      </c>
      <c r="AF341" t="s">
        <v>3</v>
      </c>
      <c r="AG341">
        <v>0.05</v>
      </c>
      <c r="AH341">
        <v>3</v>
      </c>
      <c r="AI341">
        <v>-1</v>
      </c>
      <c r="AJ341" t="s">
        <v>3</v>
      </c>
      <c r="AK341">
        <v>0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0</v>
      </c>
      <c r="AR341">
        <v>0</v>
      </c>
    </row>
    <row r="342" spans="1:44" x14ac:dyDescent="0.2">
      <c r="A342">
        <f>ROW(Source!A569)</f>
        <v>569</v>
      </c>
      <c r="B342">
        <v>1474039979</v>
      </c>
      <c r="C342">
        <v>1470922276</v>
      </c>
      <c r="D342">
        <v>1441839822</v>
      </c>
      <c r="E342">
        <v>1</v>
      </c>
      <c r="F342">
        <v>1</v>
      </c>
      <c r="G342">
        <v>15514512</v>
      </c>
      <c r="H342">
        <v>3</v>
      </c>
      <c r="I342" t="s">
        <v>765</v>
      </c>
      <c r="J342" t="s">
        <v>766</v>
      </c>
      <c r="K342" t="s">
        <v>767</v>
      </c>
      <c r="L342">
        <v>1296</v>
      </c>
      <c r="N342">
        <v>1002</v>
      </c>
      <c r="O342" t="s">
        <v>620</v>
      </c>
      <c r="P342" t="s">
        <v>620</v>
      </c>
      <c r="Q342">
        <v>1</v>
      </c>
      <c r="X342">
        <v>0.02</v>
      </c>
      <c r="Y342">
        <v>157.41</v>
      </c>
      <c r="Z342">
        <v>0</v>
      </c>
      <c r="AA342">
        <v>0</v>
      </c>
      <c r="AB342">
        <v>0</v>
      </c>
      <c r="AC342">
        <v>0</v>
      </c>
      <c r="AD342">
        <v>1</v>
      </c>
      <c r="AE342">
        <v>0</v>
      </c>
      <c r="AF342" t="s">
        <v>3</v>
      </c>
      <c r="AG342">
        <v>0.02</v>
      </c>
      <c r="AH342">
        <v>3</v>
      </c>
      <c r="AI342">
        <v>-1</v>
      </c>
      <c r="AJ342" t="s">
        <v>3</v>
      </c>
      <c r="AK342">
        <v>0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0</v>
      </c>
      <c r="AR342">
        <v>0</v>
      </c>
    </row>
    <row r="343" spans="1:44" x14ac:dyDescent="0.2">
      <c r="A343">
        <f>ROW(Source!A570)</f>
        <v>570</v>
      </c>
      <c r="B343">
        <v>1474039980</v>
      </c>
      <c r="C343">
        <v>1470922289</v>
      </c>
      <c r="D343">
        <v>1441819193</v>
      </c>
      <c r="E343">
        <v>15514512</v>
      </c>
      <c r="F343">
        <v>1</v>
      </c>
      <c r="G343">
        <v>15514512</v>
      </c>
      <c r="H343">
        <v>1</v>
      </c>
      <c r="I343" t="s">
        <v>600</v>
      </c>
      <c r="J343" t="s">
        <v>3</v>
      </c>
      <c r="K343" t="s">
        <v>601</v>
      </c>
      <c r="L343">
        <v>1191</v>
      </c>
      <c r="N343">
        <v>1013</v>
      </c>
      <c r="O343" t="s">
        <v>602</v>
      </c>
      <c r="P343" t="s">
        <v>602</v>
      </c>
      <c r="Q343">
        <v>1</v>
      </c>
      <c r="X343">
        <v>0.32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1</v>
      </c>
      <c r="AE343">
        <v>1</v>
      </c>
      <c r="AF343" t="s">
        <v>167</v>
      </c>
      <c r="AG343">
        <v>0.96</v>
      </c>
      <c r="AH343">
        <v>3</v>
      </c>
      <c r="AI343">
        <v>-1</v>
      </c>
      <c r="AJ343" t="s">
        <v>3</v>
      </c>
      <c r="AK343">
        <v>0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0</v>
      </c>
      <c r="AR343">
        <v>0</v>
      </c>
    </row>
    <row r="344" spans="1:44" x14ac:dyDescent="0.2">
      <c r="A344">
        <f>ROW(Source!A570)</f>
        <v>570</v>
      </c>
      <c r="B344">
        <v>1474039981</v>
      </c>
      <c r="C344">
        <v>1470922289</v>
      </c>
      <c r="D344">
        <v>1441836235</v>
      </c>
      <c r="E344">
        <v>1</v>
      </c>
      <c r="F344">
        <v>1</v>
      </c>
      <c r="G344">
        <v>15514512</v>
      </c>
      <c r="H344">
        <v>3</v>
      </c>
      <c r="I344" t="s">
        <v>614</v>
      </c>
      <c r="J344" t="s">
        <v>615</v>
      </c>
      <c r="K344" t="s">
        <v>616</v>
      </c>
      <c r="L344">
        <v>1346</v>
      </c>
      <c r="N344">
        <v>1009</v>
      </c>
      <c r="O344" t="s">
        <v>609</v>
      </c>
      <c r="P344" t="s">
        <v>609</v>
      </c>
      <c r="Q344">
        <v>1</v>
      </c>
      <c r="X344">
        <v>0.05</v>
      </c>
      <c r="Y344">
        <v>31.49</v>
      </c>
      <c r="Z344">
        <v>0</v>
      </c>
      <c r="AA344">
        <v>0</v>
      </c>
      <c r="AB344">
        <v>0</v>
      </c>
      <c r="AC344">
        <v>0</v>
      </c>
      <c r="AD344">
        <v>1</v>
      </c>
      <c r="AE344">
        <v>0</v>
      </c>
      <c r="AF344" t="s">
        <v>167</v>
      </c>
      <c r="AG344">
        <v>0.15000000000000002</v>
      </c>
      <c r="AH344">
        <v>3</v>
      </c>
      <c r="AI344">
        <v>-1</v>
      </c>
      <c r="AJ344" t="s">
        <v>3</v>
      </c>
      <c r="AK344">
        <v>0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0</v>
      </c>
      <c r="AR344">
        <v>0</v>
      </c>
    </row>
    <row r="345" spans="1:44" x14ac:dyDescent="0.2">
      <c r="A345">
        <f>ROW(Source!A571)</f>
        <v>571</v>
      </c>
      <c r="B345">
        <v>1474039982</v>
      </c>
      <c r="C345">
        <v>1470922296</v>
      </c>
      <c r="D345">
        <v>1441819193</v>
      </c>
      <c r="E345">
        <v>15514512</v>
      </c>
      <c r="F345">
        <v>1</v>
      </c>
      <c r="G345">
        <v>15514512</v>
      </c>
      <c r="H345">
        <v>1</v>
      </c>
      <c r="I345" t="s">
        <v>600</v>
      </c>
      <c r="J345" t="s">
        <v>3</v>
      </c>
      <c r="K345" t="s">
        <v>601</v>
      </c>
      <c r="L345">
        <v>1191</v>
      </c>
      <c r="N345">
        <v>1013</v>
      </c>
      <c r="O345" t="s">
        <v>602</v>
      </c>
      <c r="P345" t="s">
        <v>602</v>
      </c>
      <c r="Q345">
        <v>1</v>
      </c>
      <c r="X345">
        <v>0.3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1</v>
      </c>
      <c r="AE345">
        <v>1</v>
      </c>
      <c r="AF345" t="s">
        <v>20</v>
      </c>
      <c r="AG345">
        <v>1.2</v>
      </c>
      <c r="AH345">
        <v>3</v>
      </c>
      <c r="AI345">
        <v>-1</v>
      </c>
      <c r="AJ345" t="s">
        <v>3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0</v>
      </c>
      <c r="AR345">
        <v>0</v>
      </c>
    </row>
    <row r="346" spans="1:44" x14ac:dyDescent="0.2">
      <c r="A346">
        <f>ROW(Source!A571)</f>
        <v>571</v>
      </c>
      <c r="B346">
        <v>1474039983</v>
      </c>
      <c r="C346">
        <v>1470922296</v>
      </c>
      <c r="D346">
        <v>1441836235</v>
      </c>
      <c r="E346">
        <v>1</v>
      </c>
      <c r="F346">
        <v>1</v>
      </c>
      <c r="G346">
        <v>15514512</v>
      </c>
      <c r="H346">
        <v>3</v>
      </c>
      <c r="I346" t="s">
        <v>614</v>
      </c>
      <c r="J346" t="s">
        <v>615</v>
      </c>
      <c r="K346" t="s">
        <v>616</v>
      </c>
      <c r="L346">
        <v>1346</v>
      </c>
      <c r="N346">
        <v>1009</v>
      </c>
      <c r="O346" t="s">
        <v>609</v>
      </c>
      <c r="P346" t="s">
        <v>609</v>
      </c>
      <c r="Q346">
        <v>1</v>
      </c>
      <c r="X346">
        <v>0.05</v>
      </c>
      <c r="Y346">
        <v>31.49</v>
      </c>
      <c r="Z346">
        <v>0</v>
      </c>
      <c r="AA346">
        <v>0</v>
      </c>
      <c r="AB346">
        <v>0</v>
      </c>
      <c r="AC346">
        <v>0</v>
      </c>
      <c r="AD346">
        <v>1</v>
      </c>
      <c r="AE346">
        <v>0</v>
      </c>
      <c r="AF346" t="s">
        <v>20</v>
      </c>
      <c r="AG346">
        <v>0.2</v>
      </c>
      <c r="AH346">
        <v>3</v>
      </c>
      <c r="AI346">
        <v>-1</v>
      </c>
      <c r="AJ346" t="s">
        <v>3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0</v>
      </c>
      <c r="AR346">
        <v>0</v>
      </c>
    </row>
    <row r="347" spans="1:44" x14ac:dyDescent="0.2">
      <c r="A347">
        <f>ROW(Source!A571)</f>
        <v>571</v>
      </c>
      <c r="B347">
        <v>1474039984</v>
      </c>
      <c r="C347">
        <v>1470922296</v>
      </c>
      <c r="D347">
        <v>1441834628</v>
      </c>
      <c r="E347">
        <v>1</v>
      </c>
      <c r="F347">
        <v>1</v>
      </c>
      <c r="G347">
        <v>15514512</v>
      </c>
      <c r="H347">
        <v>3</v>
      </c>
      <c r="I347" t="s">
        <v>720</v>
      </c>
      <c r="J347" t="s">
        <v>721</v>
      </c>
      <c r="K347" t="s">
        <v>722</v>
      </c>
      <c r="L347">
        <v>1348</v>
      </c>
      <c r="N347">
        <v>1009</v>
      </c>
      <c r="O347" t="s">
        <v>627</v>
      </c>
      <c r="P347" t="s">
        <v>627</v>
      </c>
      <c r="Q347">
        <v>1000</v>
      </c>
      <c r="X347">
        <v>4.0000000000000003E-5</v>
      </c>
      <c r="Y347">
        <v>73951.73</v>
      </c>
      <c r="Z347">
        <v>0</v>
      </c>
      <c r="AA347">
        <v>0</v>
      </c>
      <c r="AB347">
        <v>0</v>
      </c>
      <c r="AC347">
        <v>0</v>
      </c>
      <c r="AD347">
        <v>1</v>
      </c>
      <c r="AE347">
        <v>0</v>
      </c>
      <c r="AF347" t="s">
        <v>20</v>
      </c>
      <c r="AG347">
        <v>1.6000000000000001E-4</v>
      </c>
      <c r="AH347">
        <v>3</v>
      </c>
      <c r="AI347">
        <v>-1</v>
      </c>
      <c r="AJ347" t="s">
        <v>3</v>
      </c>
      <c r="AK347">
        <v>0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0</v>
      </c>
      <c r="AR347">
        <v>0</v>
      </c>
    </row>
    <row r="348" spans="1:44" x14ac:dyDescent="0.2">
      <c r="A348">
        <f>ROW(Source!A572)</f>
        <v>572</v>
      </c>
      <c r="B348">
        <v>1474039985</v>
      </c>
      <c r="C348">
        <v>1470922306</v>
      </c>
      <c r="D348">
        <v>1441819193</v>
      </c>
      <c r="E348">
        <v>15514512</v>
      </c>
      <c r="F348">
        <v>1</v>
      </c>
      <c r="G348">
        <v>15514512</v>
      </c>
      <c r="H348">
        <v>1</v>
      </c>
      <c r="I348" t="s">
        <v>600</v>
      </c>
      <c r="J348" t="s">
        <v>3</v>
      </c>
      <c r="K348" t="s">
        <v>601</v>
      </c>
      <c r="L348">
        <v>1191</v>
      </c>
      <c r="N348">
        <v>1013</v>
      </c>
      <c r="O348" t="s">
        <v>602</v>
      </c>
      <c r="P348" t="s">
        <v>602</v>
      </c>
      <c r="Q348">
        <v>1</v>
      </c>
      <c r="X348">
        <v>0.3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1</v>
      </c>
      <c r="AE348">
        <v>1</v>
      </c>
      <c r="AF348" t="s">
        <v>20</v>
      </c>
      <c r="AG348">
        <v>1.2</v>
      </c>
      <c r="AH348">
        <v>3</v>
      </c>
      <c r="AI348">
        <v>-1</v>
      </c>
      <c r="AJ348" t="s">
        <v>3</v>
      </c>
      <c r="AK348">
        <v>0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0</v>
      </c>
      <c r="AR348">
        <v>0</v>
      </c>
    </row>
    <row r="349" spans="1:44" x14ac:dyDescent="0.2">
      <c r="A349">
        <f>ROW(Source!A572)</f>
        <v>572</v>
      </c>
      <c r="B349">
        <v>1474039986</v>
      </c>
      <c r="C349">
        <v>1470922306</v>
      </c>
      <c r="D349">
        <v>1441836235</v>
      </c>
      <c r="E349">
        <v>1</v>
      </c>
      <c r="F349">
        <v>1</v>
      </c>
      <c r="G349">
        <v>15514512</v>
      </c>
      <c r="H349">
        <v>3</v>
      </c>
      <c r="I349" t="s">
        <v>614</v>
      </c>
      <c r="J349" t="s">
        <v>615</v>
      </c>
      <c r="K349" t="s">
        <v>616</v>
      </c>
      <c r="L349">
        <v>1346</v>
      </c>
      <c r="N349">
        <v>1009</v>
      </c>
      <c r="O349" t="s">
        <v>609</v>
      </c>
      <c r="P349" t="s">
        <v>609</v>
      </c>
      <c r="Q349">
        <v>1</v>
      </c>
      <c r="X349">
        <v>0.05</v>
      </c>
      <c r="Y349">
        <v>31.49</v>
      </c>
      <c r="Z349">
        <v>0</v>
      </c>
      <c r="AA349">
        <v>0</v>
      </c>
      <c r="AB349">
        <v>0</v>
      </c>
      <c r="AC349">
        <v>0</v>
      </c>
      <c r="AD349">
        <v>1</v>
      </c>
      <c r="AE349">
        <v>0</v>
      </c>
      <c r="AF349" t="s">
        <v>20</v>
      </c>
      <c r="AG349">
        <v>0.2</v>
      </c>
      <c r="AH349">
        <v>3</v>
      </c>
      <c r="AI349">
        <v>-1</v>
      </c>
      <c r="AJ349" t="s">
        <v>3</v>
      </c>
      <c r="AK349">
        <v>0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0</v>
      </c>
      <c r="AR349">
        <v>0</v>
      </c>
    </row>
    <row r="350" spans="1:44" x14ac:dyDescent="0.2">
      <c r="A350">
        <f>ROW(Source!A572)</f>
        <v>572</v>
      </c>
      <c r="B350">
        <v>1474039987</v>
      </c>
      <c r="C350">
        <v>1470922306</v>
      </c>
      <c r="D350">
        <v>1441834628</v>
      </c>
      <c r="E350">
        <v>1</v>
      </c>
      <c r="F350">
        <v>1</v>
      </c>
      <c r="G350">
        <v>15514512</v>
      </c>
      <c r="H350">
        <v>3</v>
      </c>
      <c r="I350" t="s">
        <v>720</v>
      </c>
      <c r="J350" t="s">
        <v>721</v>
      </c>
      <c r="K350" t="s">
        <v>722</v>
      </c>
      <c r="L350">
        <v>1348</v>
      </c>
      <c r="N350">
        <v>1009</v>
      </c>
      <c r="O350" t="s">
        <v>627</v>
      </c>
      <c r="P350" t="s">
        <v>627</v>
      </c>
      <c r="Q350">
        <v>1000</v>
      </c>
      <c r="X350">
        <v>4.0000000000000003E-5</v>
      </c>
      <c r="Y350">
        <v>73951.73</v>
      </c>
      <c r="Z350">
        <v>0</v>
      </c>
      <c r="AA350">
        <v>0</v>
      </c>
      <c r="AB350">
        <v>0</v>
      </c>
      <c r="AC350">
        <v>0</v>
      </c>
      <c r="AD350">
        <v>1</v>
      </c>
      <c r="AE350">
        <v>0</v>
      </c>
      <c r="AF350" t="s">
        <v>20</v>
      </c>
      <c r="AG350">
        <v>1.6000000000000001E-4</v>
      </c>
      <c r="AH350">
        <v>3</v>
      </c>
      <c r="AI350">
        <v>-1</v>
      </c>
      <c r="AJ350" t="s">
        <v>3</v>
      </c>
      <c r="AK350">
        <v>0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0</v>
      </c>
      <c r="AR350">
        <v>0</v>
      </c>
    </row>
    <row r="351" spans="1:44" x14ac:dyDescent="0.2">
      <c r="A351">
        <f>ROW(Source!A573)</f>
        <v>573</v>
      </c>
      <c r="B351">
        <v>1474039988</v>
      </c>
      <c r="C351">
        <v>1470922316</v>
      </c>
      <c r="D351">
        <v>1441819193</v>
      </c>
      <c r="E351">
        <v>15514512</v>
      </c>
      <c r="F351">
        <v>1</v>
      </c>
      <c r="G351">
        <v>15514512</v>
      </c>
      <c r="H351">
        <v>1</v>
      </c>
      <c r="I351" t="s">
        <v>600</v>
      </c>
      <c r="J351" t="s">
        <v>3</v>
      </c>
      <c r="K351" t="s">
        <v>601</v>
      </c>
      <c r="L351">
        <v>1191</v>
      </c>
      <c r="N351">
        <v>1013</v>
      </c>
      <c r="O351" t="s">
        <v>602</v>
      </c>
      <c r="P351" t="s">
        <v>602</v>
      </c>
      <c r="Q351">
        <v>1</v>
      </c>
      <c r="X351">
        <v>0.13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1</v>
      </c>
      <c r="AE351">
        <v>1</v>
      </c>
      <c r="AF351" t="s">
        <v>373</v>
      </c>
      <c r="AG351">
        <v>15.34</v>
      </c>
      <c r="AH351">
        <v>3</v>
      </c>
      <c r="AI351">
        <v>-1</v>
      </c>
      <c r="AJ351" t="s">
        <v>3</v>
      </c>
      <c r="AK351">
        <v>0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0</v>
      </c>
      <c r="AR351">
        <v>0</v>
      </c>
    </row>
    <row r="352" spans="1:44" x14ac:dyDescent="0.2">
      <c r="A352">
        <f>ROW(Source!A574)</f>
        <v>574</v>
      </c>
      <c r="B352">
        <v>1474039989</v>
      </c>
      <c r="C352">
        <v>1470922320</v>
      </c>
      <c r="D352">
        <v>1441819193</v>
      </c>
      <c r="E352">
        <v>15514512</v>
      </c>
      <c r="F352">
        <v>1</v>
      </c>
      <c r="G352">
        <v>15514512</v>
      </c>
      <c r="H352">
        <v>1</v>
      </c>
      <c r="I352" t="s">
        <v>600</v>
      </c>
      <c r="J352" t="s">
        <v>3</v>
      </c>
      <c r="K352" t="s">
        <v>601</v>
      </c>
      <c r="L352">
        <v>1191</v>
      </c>
      <c r="N352">
        <v>1013</v>
      </c>
      <c r="O352" t="s">
        <v>602</v>
      </c>
      <c r="P352" t="s">
        <v>602</v>
      </c>
      <c r="Q352">
        <v>1</v>
      </c>
      <c r="X352">
        <v>18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1</v>
      </c>
      <c r="AE352">
        <v>1</v>
      </c>
      <c r="AF352" t="s">
        <v>3</v>
      </c>
      <c r="AG352">
        <v>18</v>
      </c>
      <c r="AH352">
        <v>3</v>
      </c>
      <c r="AI352">
        <v>-1</v>
      </c>
      <c r="AJ352" t="s">
        <v>3</v>
      </c>
      <c r="AK352">
        <v>0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0</v>
      </c>
      <c r="AR352">
        <v>0</v>
      </c>
    </row>
    <row r="353" spans="1:44" x14ac:dyDescent="0.2">
      <c r="A353">
        <f>ROW(Source!A574)</f>
        <v>574</v>
      </c>
      <c r="B353">
        <v>1474039991</v>
      </c>
      <c r="C353">
        <v>1470922320</v>
      </c>
      <c r="D353">
        <v>1441836237</v>
      </c>
      <c r="E353">
        <v>1</v>
      </c>
      <c r="F353">
        <v>1</v>
      </c>
      <c r="G353">
        <v>15514512</v>
      </c>
      <c r="H353">
        <v>3</v>
      </c>
      <c r="I353" t="s">
        <v>723</v>
      </c>
      <c r="J353" t="s">
        <v>724</v>
      </c>
      <c r="K353" t="s">
        <v>725</v>
      </c>
      <c r="L353">
        <v>1346</v>
      </c>
      <c r="N353">
        <v>1009</v>
      </c>
      <c r="O353" t="s">
        <v>609</v>
      </c>
      <c r="P353" t="s">
        <v>609</v>
      </c>
      <c r="Q353">
        <v>1</v>
      </c>
      <c r="X353">
        <v>0.36</v>
      </c>
      <c r="Y353">
        <v>375.16</v>
      </c>
      <c r="Z353">
        <v>0</v>
      </c>
      <c r="AA353">
        <v>0</v>
      </c>
      <c r="AB353">
        <v>0</v>
      </c>
      <c r="AC353">
        <v>0</v>
      </c>
      <c r="AD353">
        <v>1</v>
      </c>
      <c r="AE353">
        <v>0</v>
      </c>
      <c r="AF353" t="s">
        <v>3</v>
      </c>
      <c r="AG353">
        <v>0.36</v>
      </c>
      <c r="AH353">
        <v>3</v>
      </c>
      <c r="AI353">
        <v>-1</v>
      </c>
      <c r="AJ353" t="s">
        <v>3</v>
      </c>
      <c r="AK353">
        <v>0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0</v>
      </c>
      <c r="AR353">
        <v>0</v>
      </c>
    </row>
    <row r="354" spans="1:44" x14ac:dyDescent="0.2">
      <c r="A354">
        <f>ROW(Source!A574)</f>
        <v>574</v>
      </c>
      <c r="B354">
        <v>1474039992</v>
      </c>
      <c r="C354">
        <v>1470922320</v>
      </c>
      <c r="D354">
        <v>1441836235</v>
      </c>
      <c r="E354">
        <v>1</v>
      </c>
      <c r="F354">
        <v>1</v>
      </c>
      <c r="G354">
        <v>15514512</v>
      </c>
      <c r="H354">
        <v>3</v>
      </c>
      <c r="I354" t="s">
        <v>614</v>
      </c>
      <c r="J354" t="s">
        <v>615</v>
      </c>
      <c r="K354" t="s">
        <v>616</v>
      </c>
      <c r="L354">
        <v>1346</v>
      </c>
      <c r="N354">
        <v>1009</v>
      </c>
      <c r="O354" t="s">
        <v>609</v>
      </c>
      <c r="P354" t="s">
        <v>609</v>
      </c>
      <c r="Q354">
        <v>1</v>
      </c>
      <c r="X354">
        <v>0.11</v>
      </c>
      <c r="Y354">
        <v>31.49</v>
      </c>
      <c r="Z354">
        <v>0</v>
      </c>
      <c r="AA354">
        <v>0</v>
      </c>
      <c r="AB354">
        <v>0</v>
      </c>
      <c r="AC354">
        <v>0</v>
      </c>
      <c r="AD354">
        <v>1</v>
      </c>
      <c r="AE354">
        <v>0</v>
      </c>
      <c r="AF354" t="s">
        <v>3</v>
      </c>
      <c r="AG354">
        <v>0.11</v>
      </c>
      <c r="AH354">
        <v>3</v>
      </c>
      <c r="AI354">
        <v>-1</v>
      </c>
      <c r="AJ354" t="s">
        <v>3</v>
      </c>
      <c r="AK354">
        <v>0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0</v>
      </c>
      <c r="AR354">
        <v>0</v>
      </c>
    </row>
    <row r="355" spans="1:44" x14ac:dyDescent="0.2">
      <c r="A355">
        <f>ROW(Source!A574)</f>
        <v>574</v>
      </c>
      <c r="B355">
        <v>1474039990</v>
      </c>
      <c r="C355">
        <v>1470922320</v>
      </c>
      <c r="D355">
        <v>1441822228</v>
      </c>
      <c r="E355">
        <v>15514512</v>
      </c>
      <c r="F355">
        <v>1</v>
      </c>
      <c r="G355">
        <v>15514512</v>
      </c>
      <c r="H355">
        <v>3</v>
      </c>
      <c r="I355" t="s">
        <v>720</v>
      </c>
      <c r="J355" t="s">
        <v>3</v>
      </c>
      <c r="K355" t="s">
        <v>722</v>
      </c>
      <c r="L355">
        <v>1346</v>
      </c>
      <c r="N355">
        <v>1009</v>
      </c>
      <c r="O355" t="s">
        <v>609</v>
      </c>
      <c r="P355" t="s">
        <v>609</v>
      </c>
      <c r="Q355">
        <v>1</v>
      </c>
      <c r="X355">
        <v>0.11</v>
      </c>
      <c r="Y355">
        <v>73.951729999999998</v>
      </c>
      <c r="Z355">
        <v>0</v>
      </c>
      <c r="AA355">
        <v>0</v>
      </c>
      <c r="AB355">
        <v>0</v>
      </c>
      <c r="AC355">
        <v>0</v>
      </c>
      <c r="AD355">
        <v>1</v>
      </c>
      <c r="AE355">
        <v>0</v>
      </c>
      <c r="AF355" t="s">
        <v>3</v>
      </c>
      <c r="AG355">
        <v>0.11</v>
      </c>
      <c r="AH355">
        <v>3</v>
      </c>
      <c r="AI355">
        <v>-1</v>
      </c>
      <c r="AJ355" t="s">
        <v>3</v>
      </c>
      <c r="AK355">
        <v>0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0</v>
      </c>
      <c r="AR355">
        <v>0</v>
      </c>
    </row>
    <row r="356" spans="1:44" x14ac:dyDescent="0.2">
      <c r="A356">
        <f>ROW(Source!A574)</f>
        <v>574</v>
      </c>
      <c r="B356">
        <v>1474039993</v>
      </c>
      <c r="C356">
        <v>1470922320</v>
      </c>
      <c r="D356">
        <v>1441834920</v>
      </c>
      <c r="E356">
        <v>1</v>
      </c>
      <c r="F356">
        <v>1</v>
      </c>
      <c r="G356">
        <v>15514512</v>
      </c>
      <c r="H356">
        <v>3</v>
      </c>
      <c r="I356" t="s">
        <v>759</v>
      </c>
      <c r="J356" t="s">
        <v>760</v>
      </c>
      <c r="K356" t="s">
        <v>761</v>
      </c>
      <c r="L356">
        <v>1346</v>
      </c>
      <c r="N356">
        <v>1009</v>
      </c>
      <c r="O356" t="s">
        <v>609</v>
      </c>
      <c r="P356" t="s">
        <v>609</v>
      </c>
      <c r="Q356">
        <v>1</v>
      </c>
      <c r="X356">
        <v>7.0000000000000007E-2</v>
      </c>
      <c r="Y356">
        <v>106.87</v>
      </c>
      <c r="Z356">
        <v>0</v>
      </c>
      <c r="AA356">
        <v>0</v>
      </c>
      <c r="AB356">
        <v>0</v>
      </c>
      <c r="AC356">
        <v>0</v>
      </c>
      <c r="AD356">
        <v>1</v>
      </c>
      <c r="AE356">
        <v>0</v>
      </c>
      <c r="AF356" t="s">
        <v>3</v>
      </c>
      <c r="AG356">
        <v>7.0000000000000007E-2</v>
      </c>
      <c r="AH356">
        <v>3</v>
      </c>
      <c r="AI356">
        <v>-1</v>
      </c>
      <c r="AJ356" t="s">
        <v>3</v>
      </c>
      <c r="AK356">
        <v>0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0</v>
      </c>
      <c r="AR356">
        <v>0</v>
      </c>
    </row>
    <row r="357" spans="1:44" x14ac:dyDescent="0.2">
      <c r="A357">
        <f>ROW(Source!A575)</f>
        <v>575</v>
      </c>
      <c r="B357">
        <v>1474039994</v>
      </c>
      <c r="C357">
        <v>1470922336</v>
      </c>
      <c r="D357">
        <v>1441819193</v>
      </c>
      <c r="E357">
        <v>15514512</v>
      </c>
      <c r="F357">
        <v>1</v>
      </c>
      <c r="G357">
        <v>15514512</v>
      </c>
      <c r="H357">
        <v>1</v>
      </c>
      <c r="I357" t="s">
        <v>600</v>
      </c>
      <c r="J357" t="s">
        <v>3</v>
      </c>
      <c r="K357" t="s">
        <v>601</v>
      </c>
      <c r="L357">
        <v>1191</v>
      </c>
      <c r="N357">
        <v>1013</v>
      </c>
      <c r="O357" t="s">
        <v>602</v>
      </c>
      <c r="P357" t="s">
        <v>602</v>
      </c>
      <c r="Q357">
        <v>1</v>
      </c>
      <c r="X357">
        <v>0.6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1</v>
      </c>
      <c r="AE357">
        <v>1</v>
      </c>
      <c r="AF357" t="s">
        <v>167</v>
      </c>
      <c r="AG357">
        <v>1.7999999999999998</v>
      </c>
      <c r="AH357">
        <v>3</v>
      </c>
      <c r="AI357">
        <v>-1</v>
      </c>
      <c r="AJ357" t="s">
        <v>3</v>
      </c>
      <c r="AK357">
        <v>0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0</v>
      </c>
      <c r="AR357">
        <v>0</v>
      </c>
    </row>
    <row r="358" spans="1:44" x14ac:dyDescent="0.2">
      <c r="A358">
        <f>ROW(Source!A575)</f>
        <v>575</v>
      </c>
      <c r="B358">
        <v>1474039996</v>
      </c>
      <c r="C358">
        <v>1470922336</v>
      </c>
      <c r="D358">
        <v>1441836235</v>
      </c>
      <c r="E358">
        <v>1</v>
      </c>
      <c r="F358">
        <v>1</v>
      </c>
      <c r="G358">
        <v>15514512</v>
      </c>
      <c r="H358">
        <v>3</v>
      </c>
      <c r="I358" t="s">
        <v>614</v>
      </c>
      <c r="J358" t="s">
        <v>615</v>
      </c>
      <c r="K358" t="s">
        <v>616</v>
      </c>
      <c r="L358">
        <v>1346</v>
      </c>
      <c r="N358">
        <v>1009</v>
      </c>
      <c r="O358" t="s">
        <v>609</v>
      </c>
      <c r="P358" t="s">
        <v>609</v>
      </c>
      <c r="Q358">
        <v>1</v>
      </c>
      <c r="X358">
        <v>4.0000000000000001E-3</v>
      </c>
      <c r="Y358">
        <v>31.49</v>
      </c>
      <c r="Z358">
        <v>0</v>
      </c>
      <c r="AA358">
        <v>0</v>
      </c>
      <c r="AB358">
        <v>0</v>
      </c>
      <c r="AC358">
        <v>0</v>
      </c>
      <c r="AD358">
        <v>1</v>
      </c>
      <c r="AE358">
        <v>0</v>
      </c>
      <c r="AF358" t="s">
        <v>167</v>
      </c>
      <c r="AG358">
        <v>1.2E-2</v>
      </c>
      <c r="AH358">
        <v>3</v>
      </c>
      <c r="AI358">
        <v>-1</v>
      </c>
      <c r="AJ358" t="s">
        <v>3</v>
      </c>
      <c r="AK358">
        <v>0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0</v>
      </c>
      <c r="AR358">
        <v>0</v>
      </c>
    </row>
    <row r="359" spans="1:44" x14ac:dyDescent="0.2">
      <c r="A359">
        <f>ROW(Source!A575)</f>
        <v>575</v>
      </c>
      <c r="B359">
        <v>1474039995</v>
      </c>
      <c r="C359">
        <v>1470922336</v>
      </c>
      <c r="D359">
        <v>1441822228</v>
      </c>
      <c r="E359">
        <v>15514512</v>
      </c>
      <c r="F359">
        <v>1</v>
      </c>
      <c r="G359">
        <v>15514512</v>
      </c>
      <c r="H359">
        <v>3</v>
      </c>
      <c r="I359" t="s">
        <v>720</v>
      </c>
      <c r="J359" t="s">
        <v>3</v>
      </c>
      <c r="K359" t="s">
        <v>722</v>
      </c>
      <c r="L359">
        <v>1346</v>
      </c>
      <c r="N359">
        <v>1009</v>
      </c>
      <c r="O359" t="s">
        <v>609</v>
      </c>
      <c r="P359" t="s">
        <v>609</v>
      </c>
      <c r="Q359">
        <v>1</v>
      </c>
      <c r="X359">
        <v>8.9999999999999993E-3</v>
      </c>
      <c r="Y359">
        <v>73.951729999999998</v>
      </c>
      <c r="Z359">
        <v>0</v>
      </c>
      <c r="AA359">
        <v>0</v>
      </c>
      <c r="AB359">
        <v>0</v>
      </c>
      <c r="AC359">
        <v>0</v>
      </c>
      <c r="AD359">
        <v>1</v>
      </c>
      <c r="AE359">
        <v>0</v>
      </c>
      <c r="AF359" t="s">
        <v>167</v>
      </c>
      <c r="AG359">
        <v>2.6999999999999996E-2</v>
      </c>
      <c r="AH359">
        <v>3</v>
      </c>
      <c r="AI359">
        <v>-1</v>
      </c>
      <c r="AJ359" t="s">
        <v>3</v>
      </c>
      <c r="AK359">
        <v>0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0</v>
      </c>
      <c r="AR359">
        <v>0</v>
      </c>
    </row>
    <row r="360" spans="1:44" x14ac:dyDescent="0.2">
      <c r="A360">
        <f>ROW(Source!A576)</f>
        <v>576</v>
      </c>
      <c r="B360">
        <v>1474039997</v>
      </c>
      <c r="C360">
        <v>1470922346</v>
      </c>
      <c r="D360">
        <v>1441819193</v>
      </c>
      <c r="E360">
        <v>15514512</v>
      </c>
      <c r="F360">
        <v>1</v>
      </c>
      <c r="G360">
        <v>15514512</v>
      </c>
      <c r="H360">
        <v>1</v>
      </c>
      <c r="I360" t="s">
        <v>600</v>
      </c>
      <c r="J360" t="s">
        <v>3</v>
      </c>
      <c r="K360" t="s">
        <v>601</v>
      </c>
      <c r="L360">
        <v>1191</v>
      </c>
      <c r="N360">
        <v>1013</v>
      </c>
      <c r="O360" t="s">
        <v>602</v>
      </c>
      <c r="P360" t="s">
        <v>602</v>
      </c>
      <c r="Q360">
        <v>1</v>
      </c>
      <c r="X360">
        <v>0.04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1</v>
      </c>
      <c r="AE360">
        <v>1</v>
      </c>
      <c r="AF360" t="s">
        <v>167</v>
      </c>
      <c r="AG360">
        <v>0.12</v>
      </c>
      <c r="AH360">
        <v>3</v>
      </c>
      <c r="AI360">
        <v>-1</v>
      </c>
      <c r="AJ360" t="s">
        <v>3</v>
      </c>
      <c r="AK360">
        <v>0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0</v>
      </c>
      <c r="AR360">
        <v>0</v>
      </c>
    </row>
    <row r="361" spans="1:44" x14ac:dyDescent="0.2">
      <c r="A361">
        <f>ROW(Source!A576)</f>
        <v>576</v>
      </c>
      <c r="B361">
        <v>1474039998</v>
      </c>
      <c r="C361">
        <v>1470922346</v>
      </c>
      <c r="D361">
        <v>1441836235</v>
      </c>
      <c r="E361">
        <v>1</v>
      </c>
      <c r="F361">
        <v>1</v>
      </c>
      <c r="G361">
        <v>15514512</v>
      </c>
      <c r="H361">
        <v>3</v>
      </c>
      <c r="I361" t="s">
        <v>614</v>
      </c>
      <c r="J361" t="s">
        <v>615</v>
      </c>
      <c r="K361" t="s">
        <v>616</v>
      </c>
      <c r="L361">
        <v>1346</v>
      </c>
      <c r="N361">
        <v>1009</v>
      </c>
      <c r="O361" t="s">
        <v>609</v>
      </c>
      <c r="P361" t="s">
        <v>609</v>
      </c>
      <c r="Q361">
        <v>1</v>
      </c>
      <c r="X361">
        <v>2.0000000000000001E-4</v>
      </c>
      <c r="Y361">
        <v>31.49</v>
      </c>
      <c r="Z361">
        <v>0</v>
      </c>
      <c r="AA361">
        <v>0</v>
      </c>
      <c r="AB361">
        <v>0</v>
      </c>
      <c r="AC361">
        <v>0</v>
      </c>
      <c r="AD361">
        <v>1</v>
      </c>
      <c r="AE361">
        <v>0</v>
      </c>
      <c r="AF361" t="s">
        <v>167</v>
      </c>
      <c r="AG361">
        <v>6.0000000000000006E-4</v>
      </c>
      <c r="AH361">
        <v>3</v>
      </c>
      <c r="AI361">
        <v>-1</v>
      </c>
      <c r="AJ361" t="s">
        <v>3</v>
      </c>
      <c r="AK361">
        <v>0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0</v>
      </c>
      <c r="AR361">
        <v>0</v>
      </c>
    </row>
    <row r="362" spans="1:44" x14ac:dyDescent="0.2">
      <c r="A362">
        <f>ROW(Source!A577)</f>
        <v>577</v>
      </c>
      <c r="B362">
        <v>1474039999</v>
      </c>
      <c r="C362">
        <v>1470922353</v>
      </c>
      <c r="D362">
        <v>1441819193</v>
      </c>
      <c r="E362">
        <v>15514512</v>
      </c>
      <c r="F362">
        <v>1</v>
      </c>
      <c r="G362">
        <v>15514512</v>
      </c>
      <c r="H362">
        <v>1</v>
      </c>
      <c r="I362" t="s">
        <v>600</v>
      </c>
      <c r="J362" t="s">
        <v>3</v>
      </c>
      <c r="K362" t="s">
        <v>601</v>
      </c>
      <c r="L362">
        <v>1191</v>
      </c>
      <c r="N362">
        <v>1013</v>
      </c>
      <c r="O362" t="s">
        <v>602</v>
      </c>
      <c r="P362" t="s">
        <v>602</v>
      </c>
      <c r="Q362">
        <v>1</v>
      </c>
      <c r="X362">
        <v>1.2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1</v>
      </c>
      <c r="AE362">
        <v>1</v>
      </c>
      <c r="AF362" t="s">
        <v>3</v>
      </c>
      <c r="AG362">
        <v>1.2</v>
      </c>
      <c r="AH362">
        <v>3</v>
      </c>
      <c r="AI362">
        <v>-1</v>
      </c>
      <c r="AJ362" t="s">
        <v>3</v>
      </c>
      <c r="AK362">
        <v>0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0</v>
      </c>
      <c r="AR362">
        <v>0</v>
      </c>
    </row>
    <row r="363" spans="1:44" x14ac:dyDescent="0.2">
      <c r="A363">
        <f>ROW(Source!A577)</f>
        <v>577</v>
      </c>
      <c r="B363">
        <v>1474040000</v>
      </c>
      <c r="C363">
        <v>1470922353</v>
      </c>
      <c r="D363">
        <v>1441836235</v>
      </c>
      <c r="E363">
        <v>1</v>
      </c>
      <c r="F363">
        <v>1</v>
      </c>
      <c r="G363">
        <v>15514512</v>
      </c>
      <c r="H363">
        <v>3</v>
      </c>
      <c r="I363" t="s">
        <v>614</v>
      </c>
      <c r="J363" t="s">
        <v>615</v>
      </c>
      <c r="K363" t="s">
        <v>616</v>
      </c>
      <c r="L363">
        <v>1346</v>
      </c>
      <c r="N363">
        <v>1009</v>
      </c>
      <c r="O363" t="s">
        <v>609</v>
      </c>
      <c r="P363" t="s">
        <v>609</v>
      </c>
      <c r="Q363">
        <v>1</v>
      </c>
      <c r="X363">
        <v>7.0000000000000001E-3</v>
      </c>
      <c r="Y363">
        <v>31.49</v>
      </c>
      <c r="Z363">
        <v>0</v>
      </c>
      <c r="AA363">
        <v>0</v>
      </c>
      <c r="AB363">
        <v>0</v>
      </c>
      <c r="AC363">
        <v>0</v>
      </c>
      <c r="AD363">
        <v>1</v>
      </c>
      <c r="AE363">
        <v>0</v>
      </c>
      <c r="AF363" t="s">
        <v>3</v>
      </c>
      <c r="AG363">
        <v>7.0000000000000001E-3</v>
      </c>
      <c r="AH363">
        <v>3</v>
      </c>
      <c r="AI363">
        <v>-1</v>
      </c>
      <c r="AJ363" t="s">
        <v>3</v>
      </c>
      <c r="AK363">
        <v>0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0</v>
      </c>
      <c r="AR363">
        <v>0</v>
      </c>
    </row>
    <row r="364" spans="1:44" x14ac:dyDescent="0.2">
      <c r="A364">
        <f>ROW(Source!A577)</f>
        <v>577</v>
      </c>
      <c r="B364">
        <v>1474040001</v>
      </c>
      <c r="C364">
        <v>1470922353</v>
      </c>
      <c r="D364">
        <v>1441834628</v>
      </c>
      <c r="E364">
        <v>1</v>
      </c>
      <c r="F364">
        <v>1</v>
      </c>
      <c r="G364">
        <v>15514512</v>
      </c>
      <c r="H364">
        <v>3</v>
      </c>
      <c r="I364" t="s">
        <v>720</v>
      </c>
      <c r="J364" t="s">
        <v>721</v>
      </c>
      <c r="K364" t="s">
        <v>722</v>
      </c>
      <c r="L364">
        <v>1348</v>
      </c>
      <c r="N364">
        <v>1009</v>
      </c>
      <c r="O364" t="s">
        <v>627</v>
      </c>
      <c r="P364" t="s">
        <v>627</v>
      </c>
      <c r="Q364">
        <v>1000</v>
      </c>
      <c r="X364">
        <v>2.0000000000000002E-5</v>
      </c>
      <c r="Y364">
        <v>73951.73</v>
      </c>
      <c r="Z364">
        <v>0</v>
      </c>
      <c r="AA364">
        <v>0</v>
      </c>
      <c r="AB364">
        <v>0</v>
      </c>
      <c r="AC364">
        <v>0</v>
      </c>
      <c r="AD364">
        <v>1</v>
      </c>
      <c r="AE364">
        <v>0</v>
      </c>
      <c r="AF364" t="s">
        <v>3</v>
      </c>
      <c r="AG364">
        <v>2.0000000000000002E-5</v>
      </c>
      <c r="AH364">
        <v>3</v>
      </c>
      <c r="AI364">
        <v>-1</v>
      </c>
      <c r="AJ364" t="s">
        <v>3</v>
      </c>
      <c r="AK364">
        <v>0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0</v>
      </c>
      <c r="AR364">
        <v>0</v>
      </c>
    </row>
    <row r="365" spans="1:44" x14ac:dyDescent="0.2">
      <c r="A365">
        <f>ROW(Source!A578)</f>
        <v>578</v>
      </c>
      <c r="B365">
        <v>1474040002</v>
      </c>
      <c r="C365">
        <v>1470922363</v>
      </c>
      <c r="D365">
        <v>1441819193</v>
      </c>
      <c r="E365">
        <v>15514512</v>
      </c>
      <c r="F365">
        <v>1</v>
      </c>
      <c r="G365">
        <v>15514512</v>
      </c>
      <c r="H365">
        <v>1</v>
      </c>
      <c r="I365" t="s">
        <v>600</v>
      </c>
      <c r="J365" t="s">
        <v>3</v>
      </c>
      <c r="K365" t="s">
        <v>601</v>
      </c>
      <c r="L365">
        <v>1191</v>
      </c>
      <c r="N365">
        <v>1013</v>
      </c>
      <c r="O365" t="s">
        <v>602</v>
      </c>
      <c r="P365" t="s">
        <v>602</v>
      </c>
      <c r="Q365">
        <v>1</v>
      </c>
      <c r="X365">
        <v>0.1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1</v>
      </c>
      <c r="AE365">
        <v>1</v>
      </c>
      <c r="AF365" t="s">
        <v>167</v>
      </c>
      <c r="AG365">
        <v>0.30000000000000004</v>
      </c>
      <c r="AH365">
        <v>3</v>
      </c>
      <c r="AI365">
        <v>-1</v>
      </c>
      <c r="AJ365" t="s">
        <v>3</v>
      </c>
      <c r="AK365">
        <v>0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0</v>
      </c>
      <c r="AR365">
        <v>0</v>
      </c>
    </row>
    <row r="366" spans="1:44" x14ac:dyDescent="0.2">
      <c r="A366">
        <f>ROW(Source!A578)</f>
        <v>578</v>
      </c>
      <c r="B366">
        <v>1474040003</v>
      </c>
      <c r="C366">
        <v>1470922363</v>
      </c>
      <c r="D366">
        <v>1441836235</v>
      </c>
      <c r="E366">
        <v>1</v>
      </c>
      <c r="F366">
        <v>1</v>
      </c>
      <c r="G366">
        <v>15514512</v>
      </c>
      <c r="H366">
        <v>3</v>
      </c>
      <c r="I366" t="s">
        <v>614</v>
      </c>
      <c r="J366" t="s">
        <v>615</v>
      </c>
      <c r="K366" t="s">
        <v>616</v>
      </c>
      <c r="L366">
        <v>1346</v>
      </c>
      <c r="N366">
        <v>1009</v>
      </c>
      <c r="O366" t="s">
        <v>609</v>
      </c>
      <c r="P366" t="s">
        <v>609</v>
      </c>
      <c r="Q366">
        <v>1</v>
      </c>
      <c r="X366">
        <v>1E-3</v>
      </c>
      <c r="Y366">
        <v>31.49</v>
      </c>
      <c r="Z366">
        <v>0</v>
      </c>
      <c r="AA366">
        <v>0</v>
      </c>
      <c r="AB366">
        <v>0</v>
      </c>
      <c r="AC366">
        <v>0</v>
      </c>
      <c r="AD366">
        <v>1</v>
      </c>
      <c r="AE366">
        <v>0</v>
      </c>
      <c r="AF366" t="s">
        <v>167</v>
      </c>
      <c r="AG366">
        <v>3.0000000000000001E-3</v>
      </c>
      <c r="AH366">
        <v>3</v>
      </c>
      <c r="AI366">
        <v>-1</v>
      </c>
      <c r="AJ366" t="s">
        <v>3</v>
      </c>
      <c r="AK366">
        <v>0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0</v>
      </c>
      <c r="AR366">
        <v>0</v>
      </c>
    </row>
    <row r="367" spans="1:44" x14ac:dyDescent="0.2">
      <c r="A367">
        <f>ROW(Source!A579)</f>
        <v>579</v>
      </c>
      <c r="B367">
        <v>1474040004</v>
      </c>
      <c r="C367">
        <v>1470922370</v>
      </c>
      <c r="D367">
        <v>1441819193</v>
      </c>
      <c r="E367">
        <v>15514512</v>
      </c>
      <c r="F367">
        <v>1</v>
      </c>
      <c r="G367">
        <v>15514512</v>
      </c>
      <c r="H367">
        <v>1</v>
      </c>
      <c r="I367" t="s">
        <v>600</v>
      </c>
      <c r="J367" t="s">
        <v>3</v>
      </c>
      <c r="K367" t="s">
        <v>601</v>
      </c>
      <c r="L367">
        <v>1191</v>
      </c>
      <c r="N367">
        <v>1013</v>
      </c>
      <c r="O367" t="s">
        <v>602</v>
      </c>
      <c r="P367" t="s">
        <v>602</v>
      </c>
      <c r="Q367">
        <v>1</v>
      </c>
      <c r="X367">
        <v>3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1</v>
      </c>
      <c r="AE367">
        <v>1</v>
      </c>
      <c r="AF367" t="s">
        <v>3</v>
      </c>
      <c r="AG367">
        <v>3</v>
      </c>
      <c r="AH367">
        <v>3</v>
      </c>
      <c r="AI367">
        <v>-1</v>
      </c>
      <c r="AJ367" t="s">
        <v>3</v>
      </c>
      <c r="AK367">
        <v>0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0</v>
      </c>
      <c r="AR367">
        <v>0</v>
      </c>
    </row>
    <row r="368" spans="1:44" x14ac:dyDescent="0.2">
      <c r="A368">
        <f>ROW(Source!A579)</f>
        <v>579</v>
      </c>
      <c r="B368">
        <v>1474040006</v>
      </c>
      <c r="C368">
        <v>1470922370</v>
      </c>
      <c r="D368">
        <v>1441820422</v>
      </c>
      <c r="E368">
        <v>15514512</v>
      </c>
      <c r="F368">
        <v>1</v>
      </c>
      <c r="G368">
        <v>15514512</v>
      </c>
      <c r="H368">
        <v>3</v>
      </c>
      <c r="I368" t="s">
        <v>768</v>
      </c>
      <c r="J368" t="s">
        <v>3</v>
      </c>
      <c r="K368" t="s">
        <v>769</v>
      </c>
      <c r="L368">
        <v>1346</v>
      </c>
      <c r="N368">
        <v>1009</v>
      </c>
      <c r="O368" t="s">
        <v>609</v>
      </c>
      <c r="P368" t="s">
        <v>609</v>
      </c>
      <c r="Q368">
        <v>1</v>
      </c>
      <c r="X368">
        <v>8.0000000000000002E-3</v>
      </c>
      <c r="Y368">
        <v>1511.54088</v>
      </c>
      <c r="Z368">
        <v>0</v>
      </c>
      <c r="AA368">
        <v>0</v>
      </c>
      <c r="AB368">
        <v>0</v>
      </c>
      <c r="AC368">
        <v>0</v>
      </c>
      <c r="AD368">
        <v>1</v>
      </c>
      <c r="AE368">
        <v>0</v>
      </c>
      <c r="AF368" t="s">
        <v>3</v>
      </c>
      <c r="AG368">
        <v>8.0000000000000002E-3</v>
      </c>
      <c r="AH368">
        <v>3</v>
      </c>
      <c r="AI368">
        <v>-1</v>
      </c>
      <c r="AJ368" t="s">
        <v>3</v>
      </c>
      <c r="AK368">
        <v>0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0</v>
      </c>
      <c r="AR368">
        <v>0</v>
      </c>
    </row>
    <row r="369" spans="1:44" x14ac:dyDescent="0.2">
      <c r="A369">
        <f>ROW(Source!A579)</f>
        <v>579</v>
      </c>
      <c r="B369">
        <v>1474040007</v>
      </c>
      <c r="C369">
        <v>1470922370</v>
      </c>
      <c r="D369">
        <v>1441836235</v>
      </c>
      <c r="E369">
        <v>1</v>
      </c>
      <c r="F369">
        <v>1</v>
      </c>
      <c r="G369">
        <v>15514512</v>
      </c>
      <c r="H369">
        <v>3</v>
      </c>
      <c r="I369" t="s">
        <v>614</v>
      </c>
      <c r="J369" t="s">
        <v>615</v>
      </c>
      <c r="K369" t="s">
        <v>616</v>
      </c>
      <c r="L369">
        <v>1346</v>
      </c>
      <c r="N369">
        <v>1009</v>
      </c>
      <c r="O369" t="s">
        <v>609</v>
      </c>
      <c r="P369" t="s">
        <v>609</v>
      </c>
      <c r="Q369">
        <v>1</v>
      </c>
      <c r="X369">
        <v>0.02</v>
      </c>
      <c r="Y369">
        <v>31.49</v>
      </c>
      <c r="Z369">
        <v>0</v>
      </c>
      <c r="AA369">
        <v>0</v>
      </c>
      <c r="AB369">
        <v>0</v>
      </c>
      <c r="AC369">
        <v>0</v>
      </c>
      <c r="AD369">
        <v>1</v>
      </c>
      <c r="AE369">
        <v>0</v>
      </c>
      <c r="AF369" t="s">
        <v>3</v>
      </c>
      <c r="AG369">
        <v>0.02</v>
      </c>
      <c r="AH369">
        <v>3</v>
      </c>
      <c r="AI369">
        <v>-1</v>
      </c>
      <c r="AJ369" t="s">
        <v>3</v>
      </c>
      <c r="AK369">
        <v>0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0</v>
      </c>
      <c r="AR369">
        <v>0</v>
      </c>
    </row>
    <row r="370" spans="1:44" x14ac:dyDescent="0.2">
      <c r="A370">
        <f>ROW(Source!A579)</f>
        <v>579</v>
      </c>
      <c r="B370">
        <v>1474040008</v>
      </c>
      <c r="C370">
        <v>1470922370</v>
      </c>
      <c r="D370">
        <v>1441838748</v>
      </c>
      <c r="E370">
        <v>1</v>
      </c>
      <c r="F370">
        <v>1</v>
      </c>
      <c r="G370">
        <v>15514512</v>
      </c>
      <c r="H370">
        <v>3</v>
      </c>
      <c r="I370" t="s">
        <v>770</v>
      </c>
      <c r="J370" t="s">
        <v>771</v>
      </c>
      <c r="K370" t="s">
        <v>772</v>
      </c>
      <c r="L370">
        <v>1327</v>
      </c>
      <c r="N370">
        <v>1005</v>
      </c>
      <c r="O370" t="s">
        <v>729</v>
      </c>
      <c r="P370" t="s">
        <v>729</v>
      </c>
      <c r="Q370">
        <v>1</v>
      </c>
      <c r="X370">
        <v>2.3E-2</v>
      </c>
      <c r="Y370">
        <v>208.99</v>
      </c>
      <c r="Z370">
        <v>0</v>
      </c>
      <c r="AA370">
        <v>0</v>
      </c>
      <c r="AB370">
        <v>0</v>
      </c>
      <c r="AC370">
        <v>0</v>
      </c>
      <c r="AD370">
        <v>1</v>
      </c>
      <c r="AE370">
        <v>0</v>
      </c>
      <c r="AF370" t="s">
        <v>3</v>
      </c>
      <c r="AG370">
        <v>2.3E-2</v>
      </c>
      <c r="AH370">
        <v>3</v>
      </c>
      <c r="AI370">
        <v>-1</v>
      </c>
      <c r="AJ370" t="s">
        <v>3</v>
      </c>
      <c r="AK370">
        <v>0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0</v>
      </c>
      <c r="AR370">
        <v>0</v>
      </c>
    </row>
    <row r="371" spans="1:44" x14ac:dyDescent="0.2">
      <c r="A371">
        <f>ROW(Source!A579)</f>
        <v>579</v>
      </c>
      <c r="B371">
        <v>1474040005</v>
      </c>
      <c r="C371">
        <v>1470922370</v>
      </c>
      <c r="D371">
        <v>1441822228</v>
      </c>
      <c r="E371">
        <v>15514512</v>
      </c>
      <c r="F371">
        <v>1</v>
      </c>
      <c r="G371">
        <v>15514512</v>
      </c>
      <c r="H371">
        <v>3</v>
      </c>
      <c r="I371" t="s">
        <v>720</v>
      </c>
      <c r="J371" t="s">
        <v>3</v>
      </c>
      <c r="K371" t="s">
        <v>722</v>
      </c>
      <c r="L371">
        <v>1346</v>
      </c>
      <c r="N371">
        <v>1009</v>
      </c>
      <c r="O371" t="s">
        <v>609</v>
      </c>
      <c r="P371" t="s">
        <v>609</v>
      </c>
      <c r="Q371">
        <v>1</v>
      </c>
      <c r="X371">
        <v>4.4999999999999998E-2</v>
      </c>
      <c r="Y371">
        <v>73.951729999999998</v>
      </c>
      <c r="Z371">
        <v>0</v>
      </c>
      <c r="AA371">
        <v>0</v>
      </c>
      <c r="AB371">
        <v>0</v>
      </c>
      <c r="AC371">
        <v>0</v>
      </c>
      <c r="AD371">
        <v>1</v>
      </c>
      <c r="AE371">
        <v>0</v>
      </c>
      <c r="AF371" t="s">
        <v>3</v>
      </c>
      <c r="AG371">
        <v>4.4999999999999998E-2</v>
      </c>
      <c r="AH371">
        <v>3</v>
      </c>
      <c r="AI371">
        <v>-1</v>
      </c>
      <c r="AJ371" t="s">
        <v>3</v>
      </c>
      <c r="AK371">
        <v>0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0</v>
      </c>
      <c r="AR371">
        <v>0</v>
      </c>
    </row>
    <row r="372" spans="1:44" x14ac:dyDescent="0.2">
      <c r="A372">
        <f>ROW(Source!A579)</f>
        <v>579</v>
      </c>
      <c r="B372">
        <v>1474040009</v>
      </c>
      <c r="C372">
        <v>1470922370</v>
      </c>
      <c r="D372">
        <v>1441834920</v>
      </c>
      <c r="E372">
        <v>1</v>
      </c>
      <c r="F372">
        <v>1</v>
      </c>
      <c r="G372">
        <v>15514512</v>
      </c>
      <c r="H372">
        <v>3</v>
      </c>
      <c r="I372" t="s">
        <v>759</v>
      </c>
      <c r="J372" t="s">
        <v>760</v>
      </c>
      <c r="K372" t="s">
        <v>761</v>
      </c>
      <c r="L372">
        <v>1346</v>
      </c>
      <c r="N372">
        <v>1009</v>
      </c>
      <c r="O372" t="s">
        <v>609</v>
      </c>
      <c r="P372" t="s">
        <v>609</v>
      </c>
      <c r="Q372">
        <v>1</v>
      </c>
      <c r="X372">
        <v>3.7999999999999999E-2</v>
      </c>
      <c r="Y372">
        <v>106.87</v>
      </c>
      <c r="Z372">
        <v>0</v>
      </c>
      <c r="AA372">
        <v>0</v>
      </c>
      <c r="AB372">
        <v>0</v>
      </c>
      <c r="AC372">
        <v>0</v>
      </c>
      <c r="AD372">
        <v>1</v>
      </c>
      <c r="AE372">
        <v>0</v>
      </c>
      <c r="AF372" t="s">
        <v>3</v>
      </c>
      <c r="AG372">
        <v>3.7999999999999999E-2</v>
      </c>
      <c r="AH372">
        <v>3</v>
      </c>
      <c r="AI372">
        <v>-1</v>
      </c>
      <c r="AJ372" t="s">
        <v>3</v>
      </c>
      <c r="AK372">
        <v>0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0</v>
      </c>
      <c r="AR372">
        <v>0</v>
      </c>
    </row>
    <row r="373" spans="1:44" x14ac:dyDescent="0.2">
      <c r="A373">
        <f>ROW(Source!A580)</f>
        <v>580</v>
      </c>
      <c r="B373">
        <v>1474040010</v>
      </c>
      <c r="C373">
        <v>1470922389</v>
      </c>
      <c r="D373">
        <v>1441819193</v>
      </c>
      <c r="E373">
        <v>15514512</v>
      </c>
      <c r="F373">
        <v>1</v>
      </c>
      <c r="G373">
        <v>15514512</v>
      </c>
      <c r="H373">
        <v>1</v>
      </c>
      <c r="I373" t="s">
        <v>600</v>
      </c>
      <c r="J373" t="s">
        <v>3</v>
      </c>
      <c r="K373" t="s">
        <v>601</v>
      </c>
      <c r="L373">
        <v>1191</v>
      </c>
      <c r="N373">
        <v>1013</v>
      </c>
      <c r="O373" t="s">
        <v>602</v>
      </c>
      <c r="P373" t="s">
        <v>602</v>
      </c>
      <c r="Q373">
        <v>1</v>
      </c>
      <c r="X373">
        <v>1.1299999999999999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1</v>
      </c>
      <c r="AE373">
        <v>1</v>
      </c>
      <c r="AF373" t="s">
        <v>3</v>
      </c>
      <c r="AG373">
        <v>1.1299999999999999</v>
      </c>
      <c r="AH373">
        <v>3</v>
      </c>
      <c r="AI373">
        <v>-1</v>
      </c>
      <c r="AJ373" t="s">
        <v>3</v>
      </c>
      <c r="AK373">
        <v>0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0</v>
      </c>
      <c r="AR373">
        <v>0</v>
      </c>
    </row>
    <row r="374" spans="1:44" x14ac:dyDescent="0.2">
      <c r="A374">
        <f>ROW(Source!A580)</f>
        <v>580</v>
      </c>
      <c r="B374">
        <v>1474040012</v>
      </c>
      <c r="C374">
        <v>1470922389</v>
      </c>
      <c r="D374">
        <v>1441820422</v>
      </c>
      <c r="E374">
        <v>15514512</v>
      </c>
      <c r="F374">
        <v>1</v>
      </c>
      <c r="G374">
        <v>15514512</v>
      </c>
      <c r="H374">
        <v>3</v>
      </c>
      <c r="I374" t="s">
        <v>768</v>
      </c>
      <c r="J374" t="s">
        <v>3</v>
      </c>
      <c r="K374" t="s">
        <v>769</v>
      </c>
      <c r="L374">
        <v>1346</v>
      </c>
      <c r="N374">
        <v>1009</v>
      </c>
      <c r="O374" t="s">
        <v>609</v>
      </c>
      <c r="P374" t="s">
        <v>609</v>
      </c>
      <c r="Q374">
        <v>1</v>
      </c>
      <c r="X374">
        <v>3.0000000000000001E-3</v>
      </c>
      <c r="Y374">
        <v>1511.54088</v>
      </c>
      <c r="Z374">
        <v>0</v>
      </c>
      <c r="AA374">
        <v>0</v>
      </c>
      <c r="AB374">
        <v>0</v>
      </c>
      <c r="AC374">
        <v>0</v>
      </c>
      <c r="AD374">
        <v>1</v>
      </c>
      <c r="AE374">
        <v>0</v>
      </c>
      <c r="AF374" t="s">
        <v>3</v>
      </c>
      <c r="AG374">
        <v>3.0000000000000001E-3</v>
      </c>
      <c r="AH374">
        <v>3</v>
      </c>
      <c r="AI374">
        <v>-1</v>
      </c>
      <c r="AJ374" t="s">
        <v>3</v>
      </c>
      <c r="AK374">
        <v>0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0</v>
      </c>
      <c r="AR374">
        <v>0</v>
      </c>
    </row>
    <row r="375" spans="1:44" x14ac:dyDescent="0.2">
      <c r="A375">
        <f>ROW(Source!A580)</f>
        <v>580</v>
      </c>
      <c r="B375">
        <v>1474040013</v>
      </c>
      <c r="C375">
        <v>1470922389</v>
      </c>
      <c r="D375">
        <v>1441836235</v>
      </c>
      <c r="E375">
        <v>1</v>
      </c>
      <c r="F375">
        <v>1</v>
      </c>
      <c r="G375">
        <v>15514512</v>
      </c>
      <c r="H375">
        <v>3</v>
      </c>
      <c r="I375" t="s">
        <v>614</v>
      </c>
      <c r="J375" t="s">
        <v>615</v>
      </c>
      <c r="K375" t="s">
        <v>616</v>
      </c>
      <c r="L375">
        <v>1346</v>
      </c>
      <c r="N375">
        <v>1009</v>
      </c>
      <c r="O375" t="s">
        <v>609</v>
      </c>
      <c r="P375" t="s">
        <v>609</v>
      </c>
      <c r="Q375">
        <v>1</v>
      </c>
      <c r="X375">
        <v>0.01</v>
      </c>
      <c r="Y375">
        <v>31.49</v>
      </c>
      <c r="Z375">
        <v>0</v>
      </c>
      <c r="AA375">
        <v>0</v>
      </c>
      <c r="AB375">
        <v>0</v>
      </c>
      <c r="AC375">
        <v>0</v>
      </c>
      <c r="AD375">
        <v>1</v>
      </c>
      <c r="AE375">
        <v>0</v>
      </c>
      <c r="AF375" t="s">
        <v>3</v>
      </c>
      <c r="AG375">
        <v>0.01</v>
      </c>
      <c r="AH375">
        <v>3</v>
      </c>
      <c r="AI375">
        <v>-1</v>
      </c>
      <c r="AJ375" t="s">
        <v>3</v>
      </c>
      <c r="AK375">
        <v>0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0</v>
      </c>
      <c r="AR375">
        <v>0</v>
      </c>
    </row>
    <row r="376" spans="1:44" x14ac:dyDescent="0.2">
      <c r="A376">
        <f>ROW(Source!A580)</f>
        <v>580</v>
      </c>
      <c r="B376">
        <v>1474040014</v>
      </c>
      <c r="C376">
        <v>1470922389</v>
      </c>
      <c r="D376">
        <v>1441838748</v>
      </c>
      <c r="E376">
        <v>1</v>
      </c>
      <c r="F376">
        <v>1</v>
      </c>
      <c r="G376">
        <v>15514512</v>
      </c>
      <c r="H376">
        <v>3</v>
      </c>
      <c r="I376" t="s">
        <v>770</v>
      </c>
      <c r="J376" t="s">
        <v>771</v>
      </c>
      <c r="K376" t="s">
        <v>772</v>
      </c>
      <c r="L376">
        <v>1327</v>
      </c>
      <c r="N376">
        <v>1005</v>
      </c>
      <c r="O376" t="s">
        <v>729</v>
      </c>
      <c r="P376" t="s">
        <v>729</v>
      </c>
      <c r="Q376">
        <v>1</v>
      </c>
      <c r="X376">
        <v>8.0000000000000002E-3</v>
      </c>
      <c r="Y376">
        <v>208.99</v>
      </c>
      <c r="Z376">
        <v>0</v>
      </c>
      <c r="AA376">
        <v>0</v>
      </c>
      <c r="AB376">
        <v>0</v>
      </c>
      <c r="AC376">
        <v>0</v>
      </c>
      <c r="AD376">
        <v>1</v>
      </c>
      <c r="AE376">
        <v>0</v>
      </c>
      <c r="AF376" t="s">
        <v>3</v>
      </c>
      <c r="AG376">
        <v>8.0000000000000002E-3</v>
      </c>
      <c r="AH376">
        <v>3</v>
      </c>
      <c r="AI376">
        <v>-1</v>
      </c>
      <c r="AJ376" t="s">
        <v>3</v>
      </c>
      <c r="AK376">
        <v>0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0</v>
      </c>
      <c r="AR376">
        <v>0</v>
      </c>
    </row>
    <row r="377" spans="1:44" x14ac:dyDescent="0.2">
      <c r="A377">
        <f>ROW(Source!A580)</f>
        <v>580</v>
      </c>
      <c r="B377">
        <v>1474040011</v>
      </c>
      <c r="C377">
        <v>1470922389</v>
      </c>
      <c r="D377">
        <v>1441822228</v>
      </c>
      <c r="E377">
        <v>15514512</v>
      </c>
      <c r="F377">
        <v>1</v>
      </c>
      <c r="G377">
        <v>15514512</v>
      </c>
      <c r="H377">
        <v>3</v>
      </c>
      <c r="I377" t="s">
        <v>720</v>
      </c>
      <c r="J377" t="s">
        <v>3</v>
      </c>
      <c r="K377" t="s">
        <v>722</v>
      </c>
      <c r="L377">
        <v>1346</v>
      </c>
      <c r="N377">
        <v>1009</v>
      </c>
      <c r="O377" t="s">
        <v>609</v>
      </c>
      <c r="P377" t="s">
        <v>609</v>
      </c>
      <c r="Q377">
        <v>1</v>
      </c>
      <c r="X377">
        <v>1.7000000000000001E-2</v>
      </c>
      <c r="Y377">
        <v>73.951729999999998</v>
      </c>
      <c r="Z377">
        <v>0</v>
      </c>
      <c r="AA377">
        <v>0</v>
      </c>
      <c r="AB377">
        <v>0</v>
      </c>
      <c r="AC377">
        <v>0</v>
      </c>
      <c r="AD377">
        <v>1</v>
      </c>
      <c r="AE377">
        <v>0</v>
      </c>
      <c r="AF377" t="s">
        <v>3</v>
      </c>
      <c r="AG377">
        <v>1.7000000000000001E-2</v>
      </c>
      <c r="AH377">
        <v>3</v>
      </c>
      <c r="AI377">
        <v>-1</v>
      </c>
      <c r="AJ377" t="s">
        <v>3</v>
      </c>
      <c r="AK377">
        <v>0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0</v>
      </c>
      <c r="AR377">
        <v>0</v>
      </c>
    </row>
    <row r="378" spans="1:44" x14ac:dyDescent="0.2">
      <c r="A378">
        <f>ROW(Source!A580)</f>
        <v>580</v>
      </c>
      <c r="B378">
        <v>1474040015</v>
      </c>
      <c r="C378">
        <v>1470922389</v>
      </c>
      <c r="D378">
        <v>1441834920</v>
      </c>
      <c r="E378">
        <v>1</v>
      </c>
      <c r="F378">
        <v>1</v>
      </c>
      <c r="G378">
        <v>15514512</v>
      </c>
      <c r="H378">
        <v>3</v>
      </c>
      <c r="I378" t="s">
        <v>759</v>
      </c>
      <c r="J378" t="s">
        <v>760</v>
      </c>
      <c r="K378" t="s">
        <v>761</v>
      </c>
      <c r="L378">
        <v>1346</v>
      </c>
      <c r="N378">
        <v>1009</v>
      </c>
      <c r="O378" t="s">
        <v>609</v>
      </c>
      <c r="P378" t="s">
        <v>609</v>
      </c>
      <c r="Q378">
        <v>1</v>
      </c>
      <c r="X378">
        <v>1.4E-2</v>
      </c>
      <c r="Y378">
        <v>106.87</v>
      </c>
      <c r="Z378">
        <v>0</v>
      </c>
      <c r="AA378">
        <v>0</v>
      </c>
      <c r="AB378">
        <v>0</v>
      </c>
      <c r="AC378">
        <v>0</v>
      </c>
      <c r="AD378">
        <v>1</v>
      </c>
      <c r="AE378">
        <v>0</v>
      </c>
      <c r="AF378" t="s">
        <v>3</v>
      </c>
      <c r="AG378">
        <v>1.4E-2</v>
      </c>
      <c r="AH378">
        <v>3</v>
      </c>
      <c r="AI378">
        <v>-1</v>
      </c>
      <c r="AJ378" t="s">
        <v>3</v>
      </c>
      <c r="AK378">
        <v>0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0</v>
      </c>
      <c r="AR378">
        <v>0</v>
      </c>
    </row>
    <row r="379" spans="1:44" x14ac:dyDescent="0.2">
      <c r="A379">
        <f>ROW(Source!A581)</f>
        <v>581</v>
      </c>
      <c r="B379">
        <v>1474040016</v>
      </c>
      <c r="C379">
        <v>1470922408</v>
      </c>
      <c r="D379">
        <v>1441819193</v>
      </c>
      <c r="E379">
        <v>15514512</v>
      </c>
      <c r="F379">
        <v>1</v>
      </c>
      <c r="G379">
        <v>15514512</v>
      </c>
      <c r="H379">
        <v>1</v>
      </c>
      <c r="I379" t="s">
        <v>600</v>
      </c>
      <c r="J379" t="s">
        <v>3</v>
      </c>
      <c r="K379" t="s">
        <v>601</v>
      </c>
      <c r="L379">
        <v>1191</v>
      </c>
      <c r="N379">
        <v>1013</v>
      </c>
      <c r="O379" t="s">
        <v>602</v>
      </c>
      <c r="P379" t="s">
        <v>602</v>
      </c>
      <c r="Q379">
        <v>1</v>
      </c>
      <c r="X379">
        <v>0.04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1</v>
      </c>
      <c r="AE379">
        <v>1</v>
      </c>
      <c r="AF379" t="s">
        <v>167</v>
      </c>
      <c r="AG379">
        <v>0.12</v>
      </c>
      <c r="AH379">
        <v>3</v>
      </c>
      <c r="AI379">
        <v>-1</v>
      </c>
      <c r="AJ379" t="s">
        <v>3</v>
      </c>
      <c r="AK379">
        <v>0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0</v>
      </c>
      <c r="AR379">
        <v>0</v>
      </c>
    </row>
    <row r="380" spans="1:44" x14ac:dyDescent="0.2">
      <c r="A380">
        <f>ROW(Source!A582)</f>
        <v>582</v>
      </c>
      <c r="B380">
        <v>1474040017</v>
      </c>
      <c r="C380">
        <v>1470922412</v>
      </c>
      <c r="D380">
        <v>1441819193</v>
      </c>
      <c r="E380">
        <v>15514512</v>
      </c>
      <c r="F380">
        <v>1</v>
      </c>
      <c r="G380">
        <v>15514512</v>
      </c>
      <c r="H380">
        <v>1</v>
      </c>
      <c r="I380" t="s">
        <v>600</v>
      </c>
      <c r="J380" t="s">
        <v>3</v>
      </c>
      <c r="K380" t="s">
        <v>601</v>
      </c>
      <c r="L380">
        <v>1191</v>
      </c>
      <c r="N380">
        <v>1013</v>
      </c>
      <c r="O380" t="s">
        <v>602</v>
      </c>
      <c r="P380" t="s">
        <v>602</v>
      </c>
      <c r="Q380">
        <v>1</v>
      </c>
      <c r="X380">
        <v>0.6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1</v>
      </c>
      <c r="AE380">
        <v>1</v>
      </c>
      <c r="AF380" t="s">
        <v>167</v>
      </c>
      <c r="AG380">
        <v>1.7999999999999998</v>
      </c>
      <c r="AH380">
        <v>3</v>
      </c>
      <c r="AI380">
        <v>-1</v>
      </c>
      <c r="AJ380" t="s">
        <v>3</v>
      </c>
      <c r="AK380">
        <v>0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0</v>
      </c>
      <c r="AR380">
        <v>0</v>
      </c>
    </row>
    <row r="381" spans="1:44" x14ac:dyDescent="0.2">
      <c r="A381">
        <f>ROW(Source!A582)</f>
        <v>582</v>
      </c>
      <c r="B381">
        <v>1474040019</v>
      </c>
      <c r="C381">
        <v>1470922412</v>
      </c>
      <c r="D381">
        <v>1441836235</v>
      </c>
      <c r="E381">
        <v>1</v>
      </c>
      <c r="F381">
        <v>1</v>
      </c>
      <c r="G381">
        <v>15514512</v>
      </c>
      <c r="H381">
        <v>3</v>
      </c>
      <c r="I381" t="s">
        <v>614</v>
      </c>
      <c r="J381" t="s">
        <v>615</v>
      </c>
      <c r="K381" t="s">
        <v>616</v>
      </c>
      <c r="L381">
        <v>1346</v>
      </c>
      <c r="N381">
        <v>1009</v>
      </c>
      <c r="O381" t="s">
        <v>609</v>
      </c>
      <c r="P381" t="s">
        <v>609</v>
      </c>
      <c r="Q381">
        <v>1</v>
      </c>
      <c r="X381">
        <v>4.0000000000000001E-3</v>
      </c>
      <c r="Y381">
        <v>31.49</v>
      </c>
      <c r="Z381">
        <v>0</v>
      </c>
      <c r="AA381">
        <v>0</v>
      </c>
      <c r="AB381">
        <v>0</v>
      </c>
      <c r="AC381">
        <v>0</v>
      </c>
      <c r="AD381">
        <v>1</v>
      </c>
      <c r="AE381">
        <v>0</v>
      </c>
      <c r="AF381" t="s">
        <v>167</v>
      </c>
      <c r="AG381">
        <v>1.2E-2</v>
      </c>
      <c r="AH381">
        <v>3</v>
      </c>
      <c r="AI381">
        <v>-1</v>
      </c>
      <c r="AJ381" t="s">
        <v>3</v>
      </c>
      <c r="AK381">
        <v>0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0</v>
      </c>
      <c r="AR381">
        <v>0</v>
      </c>
    </row>
    <row r="382" spans="1:44" x14ac:dyDescent="0.2">
      <c r="A382">
        <f>ROW(Source!A582)</f>
        <v>582</v>
      </c>
      <c r="B382">
        <v>1474040018</v>
      </c>
      <c r="C382">
        <v>1470922412</v>
      </c>
      <c r="D382">
        <v>1441822228</v>
      </c>
      <c r="E382">
        <v>15514512</v>
      </c>
      <c r="F382">
        <v>1</v>
      </c>
      <c r="G382">
        <v>15514512</v>
      </c>
      <c r="H382">
        <v>3</v>
      </c>
      <c r="I382" t="s">
        <v>720</v>
      </c>
      <c r="J382" t="s">
        <v>3</v>
      </c>
      <c r="K382" t="s">
        <v>722</v>
      </c>
      <c r="L382">
        <v>1346</v>
      </c>
      <c r="N382">
        <v>1009</v>
      </c>
      <c r="O382" t="s">
        <v>609</v>
      </c>
      <c r="P382" t="s">
        <v>609</v>
      </c>
      <c r="Q382">
        <v>1</v>
      </c>
      <c r="X382">
        <v>8.9999999999999993E-3</v>
      </c>
      <c r="Y382">
        <v>73.951729999999998</v>
      </c>
      <c r="Z382">
        <v>0</v>
      </c>
      <c r="AA382">
        <v>0</v>
      </c>
      <c r="AB382">
        <v>0</v>
      </c>
      <c r="AC382">
        <v>0</v>
      </c>
      <c r="AD382">
        <v>1</v>
      </c>
      <c r="AE382">
        <v>0</v>
      </c>
      <c r="AF382" t="s">
        <v>167</v>
      </c>
      <c r="AG382">
        <v>2.6999999999999996E-2</v>
      </c>
      <c r="AH382">
        <v>3</v>
      </c>
      <c r="AI382">
        <v>-1</v>
      </c>
      <c r="AJ382" t="s">
        <v>3</v>
      </c>
      <c r="AK382">
        <v>0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0</v>
      </c>
      <c r="AR382">
        <v>0</v>
      </c>
    </row>
    <row r="383" spans="1:44" x14ac:dyDescent="0.2">
      <c r="A383">
        <f>ROW(Source!A583)</f>
        <v>583</v>
      </c>
      <c r="B383">
        <v>1474040020</v>
      </c>
      <c r="C383">
        <v>1470943305</v>
      </c>
      <c r="D383">
        <v>1441819193</v>
      </c>
      <c r="E383">
        <v>15514512</v>
      </c>
      <c r="F383">
        <v>1</v>
      </c>
      <c r="G383">
        <v>15514512</v>
      </c>
      <c r="H383">
        <v>1</v>
      </c>
      <c r="I383" t="s">
        <v>600</v>
      </c>
      <c r="J383" t="s">
        <v>3</v>
      </c>
      <c r="K383" t="s">
        <v>601</v>
      </c>
      <c r="L383">
        <v>1191</v>
      </c>
      <c r="N383">
        <v>1013</v>
      </c>
      <c r="O383" t="s">
        <v>602</v>
      </c>
      <c r="P383" t="s">
        <v>602</v>
      </c>
      <c r="Q383">
        <v>1</v>
      </c>
      <c r="X383">
        <v>18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1</v>
      </c>
      <c r="AE383">
        <v>1</v>
      </c>
      <c r="AF383" t="s">
        <v>3</v>
      </c>
      <c r="AG383">
        <v>18</v>
      </c>
      <c r="AH383">
        <v>3</v>
      </c>
      <c r="AI383">
        <v>-1</v>
      </c>
      <c r="AJ383" t="s">
        <v>3</v>
      </c>
      <c r="AK383">
        <v>0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0</v>
      </c>
      <c r="AR383">
        <v>0</v>
      </c>
    </row>
    <row r="384" spans="1:44" x14ac:dyDescent="0.2">
      <c r="A384">
        <f>ROW(Source!A583)</f>
        <v>583</v>
      </c>
      <c r="B384">
        <v>1474040022</v>
      </c>
      <c r="C384">
        <v>1470943305</v>
      </c>
      <c r="D384">
        <v>1441836237</v>
      </c>
      <c r="E384">
        <v>1</v>
      </c>
      <c r="F384">
        <v>1</v>
      </c>
      <c r="G384">
        <v>15514512</v>
      </c>
      <c r="H384">
        <v>3</v>
      </c>
      <c r="I384" t="s">
        <v>723</v>
      </c>
      <c r="J384" t="s">
        <v>724</v>
      </c>
      <c r="K384" t="s">
        <v>725</v>
      </c>
      <c r="L384">
        <v>1346</v>
      </c>
      <c r="N384">
        <v>1009</v>
      </c>
      <c r="O384" t="s">
        <v>609</v>
      </c>
      <c r="P384" t="s">
        <v>609</v>
      </c>
      <c r="Q384">
        <v>1</v>
      </c>
      <c r="X384">
        <v>0.36</v>
      </c>
      <c r="Y384">
        <v>375.16</v>
      </c>
      <c r="Z384">
        <v>0</v>
      </c>
      <c r="AA384">
        <v>0</v>
      </c>
      <c r="AB384">
        <v>0</v>
      </c>
      <c r="AC384">
        <v>0</v>
      </c>
      <c r="AD384">
        <v>1</v>
      </c>
      <c r="AE384">
        <v>0</v>
      </c>
      <c r="AF384" t="s">
        <v>3</v>
      </c>
      <c r="AG384">
        <v>0.36</v>
      </c>
      <c r="AH384">
        <v>3</v>
      </c>
      <c r="AI384">
        <v>-1</v>
      </c>
      <c r="AJ384" t="s">
        <v>3</v>
      </c>
      <c r="AK384">
        <v>0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0</v>
      </c>
      <c r="AR384">
        <v>0</v>
      </c>
    </row>
    <row r="385" spans="1:44" x14ac:dyDescent="0.2">
      <c r="A385">
        <f>ROW(Source!A583)</f>
        <v>583</v>
      </c>
      <c r="B385">
        <v>1474040023</v>
      </c>
      <c r="C385">
        <v>1470943305</v>
      </c>
      <c r="D385">
        <v>1441836235</v>
      </c>
      <c r="E385">
        <v>1</v>
      </c>
      <c r="F385">
        <v>1</v>
      </c>
      <c r="G385">
        <v>15514512</v>
      </c>
      <c r="H385">
        <v>3</v>
      </c>
      <c r="I385" t="s">
        <v>614</v>
      </c>
      <c r="J385" t="s">
        <v>615</v>
      </c>
      <c r="K385" t="s">
        <v>616</v>
      </c>
      <c r="L385">
        <v>1346</v>
      </c>
      <c r="N385">
        <v>1009</v>
      </c>
      <c r="O385" t="s">
        <v>609</v>
      </c>
      <c r="P385" t="s">
        <v>609</v>
      </c>
      <c r="Q385">
        <v>1</v>
      </c>
      <c r="X385">
        <v>0.11</v>
      </c>
      <c r="Y385">
        <v>31.49</v>
      </c>
      <c r="Z385">
        <v>0</v>
      </c>
      <c r="AA385">
        <v>0</v>
      </c>
      <c r="AB385">
        <v>0</v>
      </c>
      <c r="AC385">
        <v>0</v>
      </c>
      <c r="AD385">
        <v>1</v>
      </c>
      <c r="AE385">
        <v>0</v>
      </c>
      <c r="AF385" t="s">
        <v>3</v>
      </c>
      <c r="AG385">
        <v>0.11</v>
      </c>
      <c r="AH385">
        <v>3</v>
      </c>
      <c r="AI385">
        <v>-1</v>
      </c>
      <c r="AJ385" t="s">
        <v>3</v>
      </c>
      <c r="AK385">
        <v>0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0</v>
      </c>
      <c r="AR385">
        <v>0</v>
      </c>
    </row>
    <row r="386" spans="1:44" x14ac:dyDescent="0.2">
      <c r="A386">
        <f>ROW(Source!A583)</f>
        <v>583</v>
      </c>
      <c r="B386">
        <v>1474040021</v>
      </c>
      <c r="C386">
        <v>1470943305</v>
      </c>
      <c r="D386">
        <v>1441822228</v>
      </c>
      <c r="E386">
        <v>15514512</v>
      </c>
      <c r="F386">
        <v>1</v>
      </c>
      <c r="G386">
        <v>15514512</v>
      </c>
      <c r="H386">
        <v>3</v>
      </c>
      <c r="I386" t="s">
        <v>720</v>
      </c>
      <c r="J386" t="s">
        <v>3</v>
      </c>
      <c r="K386" t="s">
        <v>722</v>
      </c>
      <c r="L386">
        <v>1346</v>
      </c>
      <c r="N386">
        <v>1009</v>
      </c>
      <c r="O386" t="s">
        <v>609</v>
      </c>
      <c r="P386" t="s">
        <v>609</v>
      </c>
      <c r="Q386">
        <v>1</v>
      </c>
      <c r="X386">
        <v>0.11</v>
      </c>
      <c r="Y386">
        <v>73.951729999999998</v>
      </c>
      <c r="Z386">
        <v>0</v>
      </c>
      <c r="AA386">
        <v>0</v>
      </c>
      <c r="AB386">
        <v>0</v>
      </c>
      <c r="AC386">
        <v>0</v>
      </c>
      <c r="AD386">
        <v>1</v>
      </c>
      <c r="AE386">
        <v>0</v>
      </c>
      <c r="AF386" t="s">
        <v>3</v>
      </c>
      <c r="AG386">
        <v>0.11</v>
      </c>
      <c r="AH386">
        <v>3</v>
      </c>
      <c r="AI386">
        <v>-1</v>
      </c>
      <c r="AJ386" t="s">
        <v>3</v>
      </c>
      <c r="AK386">
        <v>0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0</v>
      </c>
      <c r="AR386">
        <v>0</v>
      </c>
    </row>
    <row r="387" spans="1:44" x14ac:dyDescent="0.2">
      <c r="A387">
        <f>ROW(Source!A583)</f>
        <v>583</v>
      </c>
      <c r="B387">
        <v>1474040024</v>
      </c>
      <c r="C387">
        <v>1470943305</v>
      </c>
      <c r="D387">
        <v>1441834920</v>
      </c>
      <c r="E387">
        <v>1</v>
      </c>
      <c r="F387">
        <v>1</v>
      </c>
      <c r="G387">
        <v>15514512</v>
      </c>
      <c r="H387">
        <v>3</v>
      </c>
      <c r="I387" t="s">
        <v>759</v>
      </c>
      <c r="J387" t="s">
        <v>760</v>
      </c>
      <c r="K387" t="s">
        <v>761</v>
      </c>
      <c r="L387">
        <v>1346</v>
      </c>
      <c r="N387">
        <v>1009</v>
      </c>
      <c r="O387" t="s">
        <v>609</v>
      </c>
      <c r="P387" t="s">
        <v>609</v>
      </c>
      <c r="Q387">
        <v>1</v>
      </c>
      <c r="X387">
        <v>7.0000000000000007E-2</v>
      </c>
      <c r="Y387">
        <v>106.87</v>
      </c>
      <c r="Z387">
        <v>0</v>
      </c>
      <c r="AA387">
        <v>0</v>
      </c>
      <c r="AB387">
        <v>0</v>
      </c>
      <c r="AC387">
        <v>0</v>
      </c>
      <c r="AD387">
        <v>1</v>
      </c>
      <c r="AE387">
        <v>0</v>
      </c>
      <c r="AF387" t="s">
        <v>3</v>
      </c>
      <c r="AG387">
        <v>7.0000000000000007E-2</v>
      </c>
      <c r="AH387">
        <v>3</v>
      </c>
      <c r="AI387">
        <v>-1</v>
      </c>
      <c r="AJ387" t="s">
        <v>3</v>
      </c>
      <c r="AK387">
        <v>0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0</v>
      </c>
      <c r="AR387">
        <v>0</v>
      </c>
    </row>
    <row r="388" spans="1:44" x14ac:dyDescent="0.2">
      <c r="A388">
        <f>ROW(Source!A584)</f>
        <v>584</v>
      </c>
      <c r="B388">
        <v>1474040025</v>
      </c>
      <c r="C388">
        <v>1470922422</v>
      </c>
      <c r="D388">
        <v>1441819193</v>
      </c>
      <c r="E388">
        <v>15514512</v>
      </c>
      <c r="F388">
        <v>1</v>
      </c>
      <c r="G388">
        <v>15514512</v>
      </c>
      <c r="H388">
        <v>1</v>
      </c>
      <c r="I388" t="s">
        <v>600</v>
      </c>
      <c r="J388" t="s">
        <v>3</v>
      </c>
      <c r="K388" t="s">
        <v>601</v>
      </c>
      <c r="L388">
        <v>1191</v>
      </c>
      <c r="N388">
        <v>1013</v>
      </c>
      <c r="O388" t="s">
        <v>602</v>
      </c>
      <c r="P388" t="s">
        <v>602</v>
      </c>
      <c r="Q388">
        <v>1</v>
      </c>
      <c r="X388">
        <v>0.04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1</v>
      </c>
      <c r="AE388">
        <v>1</v>
      </c>
      <c r="AF388" t="s">
        <v>167</v>
      </c>
      <c r="AG388">
        <v>0.12</v>
      </c>
      <c r="AH388">
        <v>3</v>
      </c>
      <c r="AI388">
        <v>-1</v>
      </c>
      <c r="AJ388" t="s">
        <v>3</v>
      </c>
      <c r="AK388">
        <v>0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0</v>
      </c>
      <c r="AR388">
        <v>0</v>
      </c>
    </row>
    <row r="389" spans="1:44" x14ac:dyDescent="0.2">
      <c r="A389">
        <f>ROW(Source!A584)</f>
        <v>584</v>
      </c>
      <c r="B389">
        <v>1474040026</v>
      </c>
      <c r="C389">
        <v>1470922422</v>
      </c>
      <c r="D389">
        <v>1441836235</v>
      </c>
      <c r="E389">
        <v>1</v>
      </c>
      <c r="F389">
        <v>1</v>
      </c>
      <c r="G389">
        <v>15514512</v>
      </c>
      <c r="H389">
        <v>3</v>
      </c>
      <c r="I389" t="s">
        <v>614</v>
      </c>
      <c r="J389" t="s">
        <v>615</v>
      </c>
      <c r="K389" t="s">
        <v>616</v>
      </c>
      <c r="L389">
        <v>1346</v>
      </c>
      <c r="N389">
        <v>1009</v>
      </c>
      <c r="O389" t="s">
        <v>609</v>
      </c>
      <c r="P389" t="s">
        <v>609</v>
      </c>
      <c r="Q389">
        <v>1</v>
      </c>
      <c r="X389">
        <v>2.0000000000000001E-4</v>
      </c>
      <c r="Y389">
        <v>31.49</v>
      </c>
      <c r="Z389">
        <v>0</v>
      </c>
      <c r="AA389">
        <v>0</v>
      </c>
      <c r="AB389">
        <v>0</v>
      </c>
      <c r="AC389">
        <v>0</v>
      </c>
      <c r="AD389">
        <v>1</v>
      </c>
      <c r="AE389">
        <v>0</v>
      </c>
      <c r="AF389" t="s">
        <v>167</v>
      </c>
      <c r="AG389">
        <v>6.0000000000000006E-4</v>
      </c>
      <c r="AH389">
        <v>3</v>
      </c>
      <c r="AI389">
        <v>-1</v>
      </c>
      <c r="AJ389" t="s">
        <v>3</v>
      </c>
      <c r="AK389">
        <v>0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0</v>
      </c>
      <c r="AR389">
        <v>0</v>
      </c>
    </row>
    <row r="390" spans="1:44" x14ac:dyDescent="0.2">
      <c r="A390">
        <f>ROW(Source!A585)</f>
        <v>585</v>
      </c>
      <c r="B390">
        <v>1474040027</v>
      </c>
      <c r="C390">
        <v>1470922429</v>
      </c>
      <c r="D390">
        <v>1441819193</v>
      </c>
      <c r="E390">
        <v>15514512</v>
      </c>
      <c r="F390">
        <v>1</v>
      </c>
      <c r="G390">
        <v>15514512</v>
      </c>
      <c r="H390">
        <v>1</v>
      </c>
      <c r="I390" t="s">
        <v>600</v>
      </c>
      <c r="J390" t="s">
        <v>3</v>
      </c>
      <c r="K390" t="s">
        <v>601</v>
      </c>
      <c r="L390">
        <v>1191</v>
      </c>
      <c r="N390">
        <v>1013</v>
      </c>
      <c r="O390" t="s">
        <v>602</v>
      </c>
      <c r="P390" t="s">
        <v>602</v>
      </c>
      <c r="Q390">
        <v>1</v>
      </c>
      <c r="X390">
        <v>1.2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1</v>
      </c>
      <c r="AE390">
        <v>1</v>
      </c>
      <c r="AF390" t="s">
        <v>3</v>
      </c>
      <c r="AG390">
        <v>1.2</v>
      </c>
      <c r="AH390">
        <v>3</v>
      </c>
      <c r="AI390">
        <v>-1</v>
      </c>
      <c r="AJ390" t="s">
        <v>3</v>
      </c>
      <c r="AK390">
        <v>0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0</v>
      </c>
      <c r="AR390">
        <v>0</v>
      </c>
    </row>
    <row r="391" spans="1:44" x14ac:dyDescent="0.2">
      <c r="A391">
        <f>ROW(Source!A585)</f>
        <v>585</v>
      </c>
      <c r="B391">
        <v>1474040028</v>
      </c>
      <c r="C391">
        <v>1470922429</v>
      </c>
      <c r="D391">
        <v>1441836235</v>
      </c>
      <c r="E391">
        <v>1</v>
      </c>
      <c r="F391">
        <v>1</v>
      </c>
      <c r="G391">
        <v>15514512</v>
      </c>
      <c r="H391">
        <v>3</v>
      </c>
      <c r="I391" t="s">
        <v>614</v>
      </c>
      <c r="J391" t="s">
        <v>615</v>
      </c>
      <c r="K391" t="s">
        <v>616</v>
      </c>
      <c r="L391">
        <v>1346</v>
      </c>
      <c r="N391">
        <v>1009</v>
      </c>
      <c r="O391" t="s">
        <v>609</v>
      </c>
      <c r="P391" t="s">
        <v>609</v>
      </c>
      <c r="Q391">
        <v>1</v>
      </c>
      <c r="X391">
        <v>7.0000000000000001E-3</v>
      </c>
      <c r="Y391">
        <v>31.49</v>
      </c>
      <c r="Z391">
        <v>0</v>
      </c>
      <c r="AA391">
        <v>0</v>
      </c>
      <c r="AB391">
        <v>0</v>
      </c>
      <c r="AC391">
        <v>0</v>
      </c>
      <c r="AD391">
        <v>1</v>
      </c>
      <c r="AE391">
        <v>0</v>
      </c>
      <c r="AF391" t="s">
        <v>3</v>
      </c>
      <c r="AG391">
        <v>7.0000000000000001E-3</v>
      </c>
      <c r="AH391">
        <v>3</v>
      </c>
      <c r="AI391">
        <v>-1</v>
      </c>
      <c r="AJ391" t="s">
        <v>3</v>
      </c>
      <c r="AK391">
        <v>0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0</v>
      </c>
      <c r="AR391">
        <v>0</v>
      </c>
    </row>
    <row r="392" spans="1:44" x14ac:dyDescent="0.2">
      <c r="A392">
        <f>ROW(Source!A585)</f>
        <v>585</v>
      </c>
      <c r="B392">
        <v>1474040029</v>
      </c>
      <c r="C392">
        <v>1470922429</v>
      </c>
      <c r="D392">
        <v>1441834628</v>
      </c>
      <c r="E392">
        <v>1</v>
      </c>
      <c r="F392">
        <v>1</v>
      </c>
      <c r="G392">
        <v>15514512</v>
      </c>
      <c r="H392">
        <v>3</v>
      </c>
      <c r="I392" t="s">
        <v>720</v>
      </c>
      <c r="J392" t="s">
        <v>721</v>
      </c>
      <c r="K392" t="s">
        <v>722</v>
      </c>
      <c r="L392">
        <v>1348</v>
      </c>
      <c r="N392">
        <v>1009</v>
      </c>
      <c r="O392" t="s">
        <v>627</v>
      </c>
      <c r="P392" t="s">
        <v>627</v>
      </c>
      <c r="Q392">
        <v>1000</v>
      </c>
      <c r="X392">
        <v>2.0000000000000002E-5</v>
      </c>
      <c r="Y392">
        <v>73951.73</v>
      </c>
      <c r="Z392">
        <v>0</v>
      </c>
      <c r="AA392">
        <v>0</v>
      </c>
      <c r="AB392">
        <v>0</v>
      </c>
      <c r="AC392">
        <v>0</v>
      </c>
      <c r="AD392">
        <v>1</v>
      </c>
      <c r="AE392">
        <v>0</v>
      </c>
      <c r="AF392" t="s">
        <v>3</v>
      </c>
      <c r="AG392">
        <v>2.0000000000000002E-5</v>
      </c>
      <c r="AH392">
        <v>3</v>
      </c>
      <c r="AI392">
        <v>-1</v>
      </c>
      <c r="AJ392" t="s">
        <v>3</v>
      </c>
      <c r="AK392">
        <v>0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0</v>
      </c>
      <c r="AR392">
        <v>0</v>
      </c>
    </row>
    <row r="393" spans="1:44" x14ac:dyDescent="0.2">
      <c r="A393">
        <f>ROW(Source!A586)</f>
        <v>586</v>
      </c>
      <c r="B393">
        <v>1474040030</v>
      </c>
      <c r="C393">
        <v>1470922439</v>
      </c>
      <c r="D393">
        <v>1441819193</v>
      </c>
      <c r="E393">
        <v>15514512</v>
      </c>
      <c r="F393">
        <v>1</v>
      </c>
      <c r="G393">
        <v>15514512</v>
      </c>
      <c r="H393">
        <v>1</v>
      </c>
      <c r="I393" t="s">
        <v>600</v>
      </c>
      <c r="J393" t="s">
        <v>3</v>
      </c>
      <c r="K393" t="s">
        <v>601</v>
      </c>
      <c r="L393">
        <v>1191</v>
      </c>
      <c r="N393">
        <v>1013</v>
      </c>
      <c r="O393" t="s">
        <v>602</v>
      </c>
      <c r="P393" t="s">
        <v>602</v>
      </c>
      <c r="Q393">
        <v>1</v>
      </c>
      <c r="X393">
        <v>0.1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1</v>
      </c>
      <c r="AE393">
        <v>1</v>
      </c>
      <c r="AF393" t="s">
        <v>167</v>
      </c>
      <c r="AG393">
        <v>0.30000000000000004</v>
      </c>
      <c r="AH393">
        <v>3</v>
      </c>
      <c r="AI393">
        <v>-1</v>
      </c>
      <c r="AJ393" t="s">
        <v>3</v>
      </c>
      <c r="AK393">
        <v>0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0</v>
      </c>
      <c r="AR393">
        <v>0</v>
      </c>
    </row>
    <row r="394" spans="1:44" x14ac:dyDescent="0.2">
      <c r="A394">
        <f>ROW(Source!A586)</f>
        <v>586</v>
      </c>
      <c r="B394">
        <v>1474040031</v>
      </c>
      <c r="C394">
        <v>1470922439</v>
      </c>
      <c r="D394">
        <v>1441836235</v>
      </c>
      <c r="E394">
        <v>1</v>
      </c>
      <c r="F394">
        <v>1</v>
      </c>
      <c r="G394">
        <v>15514512</v>
      </c>
      <c r="H394">
        <v>3</v>
      </c>
      <c r="I394" t="s">
        <v>614</v>
      </c>
      <c r="J394" t="s">
        <v>615</v>
      </c>
      <c r="K394" t="s">
        <v>616</v>
      </c>
      <c r="L394">
        <v>1346</v>
      </c>
      <c r="N394">
        <v>1009</v>
      </c>
      <c r="O394" t="s">
        <v>609</v>
      </c>
      <c r="P394" t="s">
        <v>609</v>
      </c>
      <c r="Q394">
        <v>1</v>
      </c>
      <c r="X394">
        <v>1E-3</v>
      </c>
      <c r="Y394">
        <v>31.49</v>
      </c>
      <c r="Z394">
        <v>0</v>
      </c>
      <c r="AA394">
        <v>0</v>
      </c>
      <c r="AB394">
        <v>0</v>
      </c>
      <c r="AC394">
        <v>0</v>
      </c>
      <c r="AD394">
        <v>1</v>
      </c>
      <c r="AE394">
        <v>0</v>
      </c>
      <c r="AF394" t="s">
        <v>167</v>
      </c>
      <c r="AG394">
        <v>3.0000000000000001E-3</v>
      </c>
      <c r="AH394">
        <v>3</v>
      </c>
      <c r="AI394">
        <v>-1</v>
      </c>
      <c r="AJ394" t="s">
        <v>3</v>
      </c>
      <c r="AK394">
        <v>0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0</v>
      </c>
      <c r="AR394">
        <v>0</v>
      </c>
    </row>
    <row r="395" spans="1:44" x14ac:dyDescent="0.2">
      <c r="A395">
        <f>ROW(Source!A587)</f>
        <v>587</v>
      </c>
      <c r="B395">
        <v>1474040032</v>
      </c>
      <c r="C395">
        <v>1470922446</v>
      </c>
      <c r="D395">
        <v>1441819193</v>
      </c>
      <c r="E395">
        <v>15514512</v>
      </c>
      <c r="F395">
        <v>1</v>
      </c>
      <c r="G395">
        <v>15514512</v>
      </c>
      <c r="H395">
        <v>1</v>
      </c>
      <c r="I395" t="s">
        <v>600</v>
      </c>
      <c r="J395" t="s">
        <v>3</v>
      </c>
      <c r="K395" t="s">
        <v>601</v>
      </c>
      <c r="L395">
        <v>1191</v>
      </c>
      <c r="N395">
        <v>1013</v>
      </c>
      <c r="O395" t="s">
        <v>602</v>
      </c>
      <c r="P395" t="s">
        <v>602</v>
      </c>
      <c r="Q395">
        <v>1</v>
      </c>
      <c r="X395">
        <v>3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1</v>
      </c>
      <c r="AE395">
        <v>1</v>
      </c>
      <c r="AF395" t="s">
        <v>3</v>
      </c>
      <c r="AG395">
        <v>3</v>
      </c>
      <c r="AH395">
        <v>3</v>
      </c>
      <c r="AI395">
        <v>-1</v>
      </c>
      <c r="AJ395" t="s">
        <v>3</v>
      </c>
      <c r="AK395">
        <v>0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0</v>
      </c>
      <c r="AR395">
        <v>0</v>
      </c>
    </row>
    <row r="396" spans="1:44" x14ac:dyDescent="0.2">
      <c r="A396">
        <f>ROW(Source!A587)</f>
        <v>587</v>
      </c>
      <c r="B396">
        <v>1474040034</v>
      </c>
      <c r="C396">
        <v>1470922446</v>
      </c>
      <c r="D396">
        <v>1441820422</v>
      </c>
      <c r="E396">
        <v>15514512</v>
      </c>
      <c r="F396">
        <v>1</v>
      </c>
      <c r="G396">
        <v>15514512</v>
      </c>
      <c r="H396">
        <v>3</v>
      </c>
      <c r="I396" t="s">
        <v>768</v>
      </c>
      <c r="J396" t="s">
        <v>3</v>
      </c>
      <c r="K396" t="s">
        <v>769</v>
      </c>
      <c r="L396">
        <v>1346</v>
      </c>
      <c r="N396">
        <v>1009</v>
      </c>
      <c r="O396" t="s">
        <v>609</v>
      </c>
      <c r="P396" t="s">
        <v>609</v>
      </c>
      <c r="Q396">
        <v>1</v>
      </c>
      <c r="X396">
        <v>8.0000000000000002E-3</v>
      </c>
      <c r="Y396">
        <v>1511.54088</v>
      </c>
      <c r="Z396">
        <v>0</v>
      </c>
      <c r="AA396">
        <v>0</v>
      </c>
      <c r="AB396">
        <v>0</v>
      </c>
      <c r="AC396">
        <v>0</v>
      </c>
      <c r="AD396">
        <v>1</v>
      </c>
      <c r="AE396">
        <v>0</v>
      </c>
      <c r="AF396" t="s">
        <v>3</v>
      </c>
      <c r="AG396">
        <v>8.0000000000000002E-3</v>
      </c>
      <c r="AH396">
        <v>3</v>
      </c>
      <c r="AI396">
        <v>-1</v>
      </c>
      <c r="AJ396" t="s">
        <v>3</v>
      </c>
      <c r="AK396">
        <v>0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0</v>
      </c>
      <c r="AR396">
        <v>0</v>
      </c>
    </row>
    <row r="397" spans="1:44" x14ac:dyDescent="0.2">
      <c r="A397">
        <f>ROW(Source!A587)</f>
        <v>587</v>
      </c>
      <c r="B397">
        <v>1474040035</v>
      </c>
      <c r="C397">
        <v>1470922446</v>
      </c>
      <c r="D397">
        <v>1441836235</v>
      </c>
      <c r="E397">
        <v>1</v>
      </c>
      <c r="F397">
        <v>1</v>
      </c>
      <c r="G397">
        <v>15514512</v>
      </c>
      <c r="H397">
        <v>3</v>
      </c>
      <c r="I397" t="s">
        <v>614</v>
      </c>
      <c r="J397" t="s">
        <v>615</v>
      </c>
      <c r="K397" t="s">
        <v>616</v>
      </c>
      <c r="L397">
        <v>1346</v>
      </c>
      <c r="N397">
        <v>1009</v>
      </c>
      <c r="O397" t="s">
        <v>609</v>
      </c>
      <c r="P397" t="s">
        <v>609</v>
      </c>
      <c r="Q397">
        <v>1</v>
      </c>
      <c r="X397">
        <v>0.02</v>
      </c>
      <c r="Y397">
        <v>31.49</v>
      </c>
      <c r="Z397">
        <v>0</v>
      </c>
      <c r="AA397">
        <v>0</v>
      </c>
      <c r="AB397">
        <v>0</v>
      </c>
      <c r="AC397">
        <v>0</v>
      </c>
      <c r="AD397">
        <v>1</v>
      </c>
      <c r="AE397">
        <v>0</v>
      </c>
      <c r="AF397" t="s">
        <v>3</v>
      </c>
      <c r="AG397">
        <v>0.02</v>
      </c>
      <c r="AH397">
        <v>3</v>
      </c>
      <c r="AI397">
        <v>-1</v>
      </c>
      <c r="AJ397" t="s">
        <v>3</v>
      </c>
      <c r="AK397">
        <v>0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0</v>
      </c>
      <c r="AR397">
        <v>0</v>
      </c>
    </row>
    <row r="398" spans="1:44" x14ac:dyDescent="0.2">
      <c r="A398">
        <f>ROW(Source!A587)</f>
        <v>587</v>
      </c>
      <c r="B398">
        <v>1474040036</v>
      </c>
      <c r="C398">
        <v>1470922446</v>
      </c>
      <c r="D398">
        <v>1441838748</v>
      </c>
      <c r="E398">
        <v>1</v>
      </c>
      <c r="F398">
        <v>1</v>
      </c>
      <c r="G398">
        <v>15514512</v>
      </c>
      <c r="H398">
        <v>3</v>
      </c>
      <c r="I398" t="s">
        <v>770</v>
      </c>
      <c r="J398" t="s">
        <v>771</v>
      </c>
      <c r="K398" t="s">
        <v>772</v>
      </c>
      <c r="L398">
        <v>1327</v>
      </c>
      <c r="N398">
        <v>1005</v>
      </c>
      <c r="O398" t="s">
        <v>729</v>
      </c>
      <c r="P398" t="s">
        <v>729</v>
      </c>
      <c r="Q398">
        <v>1</v>
      </c>
      <c r="X398">
        <v>2.3E-2</v>
      </c>
      <c r="Y398">
        <v>208.99</v>
      </c>
      <c r="Z398">
        <v>0</v>
      </c>
      <c r="AA398">
        <v>0</v>
      </c>
      <c r="AB398">
        <v>0</v>
      </c>
      <c r="AC398">
        <v>0</v>
      </c>
      <c r="AD398">
        <v>1</v>
      </c>
      <c r="AE398">
        <v>0</v>
      </c>
      <c r="AF398" t="s">
        <v>3</v>
      </c>
      <c r="AG398">
        <v>2.3E-2</v>
      </c>
      <c r="AH398">
        <v>3</v>
      </c>
      <c r="AI398">
        <v>-1</v>
      </c>
      <c r="AJ398" t="s">
        <v>3</v>
      </c>
      <c r="AK398">
        <v>0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0</v>
      </c>
      <c r="AR398">
        <v>0</v>
      </c>
    </row>
    <row r="399" spans="1:44" x14ac:dyDescent="0.2">
      <c r="A399">
        <f>ROW(Source!A587)</f>
        <v>587</v>
      </c>
      <c r="B399">
        <v>1474040033</v>
      </c>
      <c r="C399">
        <v>1470922446</v>
      </c>
      <c r="D399">
        <v>1441822228</v>
      </c>
      <c r="E399">
        <v>15514512</v>
      </c>
      <c r="F399">
        <v>1</v>
      </c>
      <c r="G399">
        <v>15514512</v>
      </c>
      <c r="H399">
        <v>3</v>
      </c>
      <c r="I399" t="s">
        <v>720</v>
      </c>
      <c r="J399" t="s">
        <v>3</v>
      </c>
      <c r="K399" t="s">
        <v>722</v>
      </c>
      <c r="L399">
        <v>1346</v>
      </c>
      <c r="N399">
        <v>1009</v>
      </c>
      <c r="O399" t="s">
        <v>609</v>
      </c>
      <c r="P399" t="s">
        <v>609</v>
      </c>
      <c r="Q399">
        <v>1</v>
      </c>
      <c r="X399">
        <v>4.4999999999999998E-2</v>
      </c>
      <c r="Y399">
        <v>73.951729999999998</v>
      </c>
      <c r="Z399">
        <v>0</v>
      </c>
      <c r="AA399">
        <v>0</v>
      </c>
      <c r="AB399">
        <v>0</v>
      </c>
      <c r="AC399">
        <v>0</v>
      </c>
      <c r="AD399">
        <v>1</v>
      </c>
      <c r="AE399">
        <v>0</v>
      </c>
      <c r="AF399" t="s">
        <v>3</v>
      </c>
      <c r="AG399">
        <v>4.4999999999999998E-2</v>
      </c>
      <c r="AH399">
        <v>3</v>
      </c>
      <c r="AI399">
        <v>-1</v>
      </c>
      <c r="AJ399" t="s">
        <v>3</v>
      </c>
      <c r="AK399">
        <v>0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0</v>
      </c>
      <c r="AR399">
        <v>0</v>
      </c>
    </row>
    <row r="400" spans="1:44" x14ac:dyDescent="0.2">
      <c r="A400">
        <f>ROW(Source!A587)</f>
        <v>587</v>
      </c>
      <c r="B400">
        <v>1474040037</v>
      </c>
      <c r="C400">
        <v>1470922446</v>
      </c>
      <c r="D400">
        <v>1441834920</v>
      </c>
      <c r="E400">
        <v>1</v>
      </c>
      <c r="F400">
        <v>1</v>
      </c>
      <c r="G400">
        <v>15514512</v>
      </c>
      <c r="H400">
        <v>3</v>
      </c>
      <c r="I400" t="s">
        <v>759</v>
      </c>
      <c r="J400" t="s">
        <v>760</v>
      </c>
      <c r="K400" t="s">
        <v>761</v>
      </c>
      <c r="L400">
        <v>1346</v>
      </c>
      <c r="N400">
        <v>1009</v>
      </c>
      <c r="O400" t="s">
        <v>609</v>
      </c>
      <c r="P400" t="s">
        <v>609</v>
      </c>
      <c r="Q400">
        <v>1</v>
      </c>
      <c r="X400">
        <v>3.7999999999999999E-2</v>
      </c>
      <c r="Y400">
        <v>106.87</v>
      </c>
      <c r="Z400">
        <v>0</v>
      </c>
      <c r="AA400">
        <v>0</v>
      </c>
      <c r="AB400">
        <v>0</v>
      </c>
      <c r="AC400">
        <v>0</v>
      </c>
      <c r="AD400">
        <v>1</v>
      </c>
      <c r="AE400">
        <v>0</v>
      </c>
      <c r="AF400" t="s">
        <v>3</v>
      </c>
      <c r="AG400">
        <v>3.7999999999999999E-2</v>
      </c>
      <c r="AH400">
        <v>3</v>
      </c>
      <c r="AI400">
        <v>-1</v>
      </c>
      <c r="AJ400" t="s">
        <v>3</v>
      </c>
      <c r="AK400">
        <v>0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0</v>
      </c>
      <c r="AR400">
        <v>0</v>
      </c>
    </row>
    <row r="401" spans="1:44" x14ac:dyDescent="0.2">
      <c r="A401">
        <f>ROW(Source!A588)</f>
        <v>588</v>
      </c>
      <c r="B401">
        <v>1474040038</v>
      </c>
      <c r="C401">
        <v>1470922465</v>
      </c>
      <c r="D401">
        <v>1441819193</v>
      </c>
      <c r="E401">
        <v>15514512</v>
      </c>
      <c r="F401">
        <v>1</v>
      </c>
      <c r="G401">
        <v>15514512</v>
      </c>
      <c r="H401">
        <v>1</v>
      </c>
      <c r="I401" t="s">
        <v>600</v>
      </c>
      <c r="J401" t="s">
        <v>3</v>
      </c>
      <c r="K401" t="s">
        <v>601</v>
      </c>
      <c r="L401">
        <v>1191</v>
      </c>
      <c r="N401">
        <v>1013</v>
      </c>
      <c r="O401" t="s">
        <v>602</v>
      </c>
      <c r="P401" t="s">
        <v>602</v>
      </c>
      <c r="Q401">
        <v>1</v>
      </c>
      <c r="X401">
        <v>1.1299999999999999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1</v>
      </c>
      <c r="AE401">
        <v>1</v>
      </c>
      <c r="AF401" t="s">
        <v>3</v>
      </c>
      <c r="AG401">
        <v>1.1299999999999999</v>
      </c>
      <c r="AH401">
        <v>3</v>
      </c>
      <c r="AI401">
        <v>-1</v>
      </c>
      <c r="AJ401" t="s">
        <v>3</v>
      </c>
      <c r="AK401">
        <v>0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0</v>
      </c>
      <c r="AR401">
        <v>0</v>
      </c>
    </row>
    <row r="402" spans="1:44" x14ac:dyDescent="0.2">
      <c r="A402">
        <f>ROW(Source!A588)</f>
        <v>588</v>
      </c>
      <c r="B402">
        <v>1474040040</v>
      </c>
      <c r="C402">
        <v>1470922465</v>
      </c>
      <c r="D402">
        <v>1441820422</v>
      </c>
      <c r="E402">
        <v>15514512</v>
      </c>
      <c r="F402">
        <v>1</v>
      </c>
      <c r="G402">
        <v>15514512</v>
      </c>
      <c r="H402">
        <v>3</v>
      </c>
      <c r="I402" t="s">
        <v>768</v>
      </c>
      <c r="J402" t="s">
        <v>3</v>
      </c>
      <c r="K402" t="s">
        <v>769</v>
      </c>
      <c r="L402">
        <v>1346</v>
      </c>
      <c r="N402">
        <v>1009</v>
      </c>
      <c r="O402" t="s">
        <v>609</v>
      </c>
      <c r="P402" t="s">
        <v>609</v>
      </c>
      <c r="Q402">
        <v>1</v>
      </c>
      <c r="X402">
        <v>3.0000000000000001E-3</v>
      </c>
      <c r="Y402">
        <v>1511.54088</v>
      </c>
      <c r="Z402">
        <v>0</v>
      </c>
      <c r="AA402">
        <v>0</v>
      </c>
      <c r="AB402">
        <v>0</v>
      </c>
      <c r="AC402">
        <v>0</v>
      </c>
      <c r="AD402">
        <v>1</v>
      </c>
      <c r="AE402">
        <v>0</v>
      </c>
      <c r="AF402" t="s">
        <v>3</v>
      </c>
      <c r="AG402">
        <v>3.0000000000000001E-3</v>
      </c>
      <c r="AH402">
        <v>3</v>
      </c>
      <c r="AI402">
        <v>-1</v>
      </c>
      <c r="AJ402" t="s">
        <v>3</v>
      </c>
      <c r="AK402">
        <v>0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0</v>
      </c>
      <c r="AR402">
        <v>0</v>
      </c>
    </row>
    <row r="403" spans="1:44" x14ac:dyDescent="0.2">
      <c r="A403">
        <f>ROW(Source!A588)</f>
        <v>588</v>
      </c>
      <c r="B403">
        <v>1474040041</v>
      </c>
      <c r="C403">
        <v>1470922465</v>
      </c>
      <c r="D403">
        <v>1441836235</v>
      </c>
      <c r="E403">
        <v>1</v>
      </c>
      <c r="F403">
        <v>1</v>
      </c>
      <c r="G403">
        <v>15514512</v>
      </c>
      <c r="H403">
        <v>3</v>
      </c>
      <c r="I403" t="s">
        <v>614</v>
      </c>
      <c r="J403" t="s">
        <v>615</v>
      </c>
      <c r="K403" t="s">
        <v>616</v>
      </c>
      <c r="L403">
        <v>1346</v>
      </c>
      <c r="N403">
        <v>1009</v>
      </c>
      <c r="O403" t="s">
        <v>609</v>
      </c>
      <c r="P403" t="s">
        <v>609</v>
      </c>
      <c r="Q403">
        <v>1</v>
      </c>
      <c r="X403">
        <v>0.01</v>
      </c>
      <c r="Y403">
        <v>31.49</v>
      </c>
      <c r="Z403">
        <v>0</v>
      </c>
      <c r="AA403">
        <v>0</v>
      </c>
      <c r="AB403">
        <v>0</v>
      </c>
      <c r="AC403">
        <v>0</v>
      </c>
      <c r="AD403">
        <v>1</v>
      </c>
      <c r="AE403">
        <v>0</v>
      </c>
      <c r="AF403" t="s">
        <v>3</v>
      </c>
      <c r="AG403">
        <v>0.01</v>
      </c>
      <c r="AH403">
        <v>3</v>
      </c>
      <c r="AI403">
        <v>-1</v>
      </c>
      <c r="AJ403" t="s">
        <v>3</v>
      </c>
      <c r="AK403">
        <v>0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0</v>
      </c>
      <c r="AR403">
        <v>0</v>
      </c>
    </row>
    <row r="404" spans="1:44" x14ac:dyDescent="0.2">
      <c r="A404">
        <f>ROW(Source!A588)</f>
        <v>588</v>
      </c>
      <c r="B404">
        <v>1474040042</v>
      </c>
      <c r="C404">
        <v>1470922465</v>
      </c>
      <c r="D404">
        <v>1441838748</v>
      </c>
      <c r="E404">
        <v>1</v>
      </c>
      <c r="F404">
        <v>1</v>
      </c>
      <c r="G404">
        <v>15514512</v>
      </c>
      <c r="H404">
        <v>3</v>
      </c>
      <c r="I404" t="s">
        <v>770</v>
      </c>
      <c r="J404" t="s">
        <v>771</v>
      </c>
      <c r="K404" t="s">
        <v>772</v>
      </c>
      <c r="L404">
        <v>1327</v>
      </c>
      <c r="N404">
        <v>1005</v>
      </c>
      <c r="O404" t="s">
        <v>729</v>
      </c>
      <c r="P404" t="s">
        <v>729</v>
      </c>
      <c r="Q404">
        <v>1</v>
      </c>
      <c r="X404">
        <v>8.0000000000000002E-3</v>
      </c>
      <c r="Y404">
        <v>208.99</v>
      </c>
      <c r="Z404">
        <v>0</v>
      </c>
      <c r="AA404">
        <v>0</v>
      </c>
      <c r="AB404">
        <v>0</v>
      </c>
      <c r="AC404">
        <v>0</v>
      </c>
      <c r="AD404">
        <v>1</v>
      </c>
      <c r="AE404">
        <v>0</v>
      </c>
      <c r="AF404" t="s">
        <v>3</v>
      </c>
      <c r="AG404">
        <v>8.0000000000000002E-3</v>
      </c>
      <c r="AH404">
        <v>3</v>
      </c>
      <c r="AI404">
        <v>-1</v>
      </c>
      <c r="AJ404" t="s">
        <v>3</v>
      </c>
      <c r="AK404">
        <v>0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0</v>
      </c>
      <c r="AR404">
        <v>0</v>
      </c>
    </row>
    <row r="405" spans="1:44" x14ac:dyDescent="0.2">
      <c r="A405">
        <f>ROW(Source!A588)</f>
        <v>588</v>
      </c>
      <c r="B405">
        <v>1474040039</v>
      </c>
      <c r="C405">
        <v>1470922465</v>
      </c>
      <c r="D405">
        <v>1441822228</v>
      </c>
      <c r="E405">
        <v>15514512</v>
      </c>
      <c r="F405">
        <v>1</v>
      </c>
      <c r="G405">
        <v>15514512</v>
      </c>
      <c r="H405">
        <v>3</v>
      </c>
      <c r="I405" t="s">
        <v>720</v>
      </c>
      <c r="J405" t="s">
        <v>3</v>
      </c>
      <c r="K405" t="s">
        <v>722</v>
      </c>
      <c r="L405">
        <v>1346</v>
      </c>
      <c r="N405">
        <v>1009</v>
      </c>
      <c r="O405" t="s">
        <v>609</v>
      </c>
      <c r="P405" t="s">
        <v>609</v>
      </c>
      <c r="Q405">
        <v>1</v>
      </c>
      <c r="X405">
        <v>1.7000000000000001E-2</v>
      </c>
      <c r="Y405">
        <v>73.951729999999998</v>
      </c>
      <c r="Z405">
        <v>0</v>
      </c>
      <c r="AA405">
        <v>0</v>
      </c>
      <c r="AB405">
        <v>0</v>
      </c>
      <c r="AC405">
        <v>0</v>
      </c>
      <c r="AD405">
        <v>1</v>
      </c>
      <c r="AE405">
        <v>0</v>
      </c>
      <c r="AF405" t="s">
        <v>3</v>
      </c>
      <c r="AG405">
        <v>1.7000000000000001E-2</v>
      </c>
      <c r="AH405">
        <v>3</v>
      </c>
      <c r="AI405">
        <v>-1</v>
      </c>
      <c r="AJ405" t="s">
        <v>3</v>
      </c>
      <c r="AK405">
        <v>0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0</v>
      </c>
      <c r="AR405">
        <v>0</v>
      </c>
    </row>
    <row r="406" spans="1:44" x14ac:dyDescent="0.2">
      <c r="A406">
        <f>ROW(Source!A588)</f>
        <v>588</v>
      </c>
      <c r="B406">
        <v>1474040043</v>
      </c>
      <c r="C406">
        <v>1470922465</v>
      </c>
      <c r="D406">
        <v>1441834920</v>
      </c>
      <c r="E406">
        <v>1</v>
      </c>
      <c r="F406">
        <v>1</v>
      </c>
      <c r="G406">
        <v>15514512</v>
      </c>
      <c r="H406">
        <v>3</v>
      </c>
      <c r="I406" t="s">
        <v>759</v>
      </c>
      <c r="J406" t="s">
        <v>760</v>
      </c>
      <c r="K406" t="s">
        <v>761</v>
      </c>
      <c r="L406">
        <v>1346</v>
      </c>
      <c r="N406">
        <v>1009</v>
      </c>
      <c r="O406" t="s">
        <v>609</v>
      </c>
      <c r="P406" t="s">
        <v>609</v>
      </c>
      <c r="Q406">
        <v>1</v>
      </c>
      <c r="X406">
        <v>1.4E-2</v>
      </c>
      <c r="Y406">
        <v>106.87</v>
      </c>
      <c r="Z406">
        <v>0</v>
      </c>
      <c r="AA406">
        <v>0</v>
      </c>
      <c r="AB406">
        <v>0</v>
      </c>
      <c r="AC406">
        <v>0</v>
      </c>
      <c r="AD406">
        <v>1</v>
      </c>
      <c r="AE406">
        <v>0</v>
      </c>
      <c r="AF406" t="s">
        <v>3</v>
      </c>
      <c r="AG406">
        <v>1.4E-2</v>
      </c>
      <c r="AH406">
        <v>3</v>
      </c>
      <c r="AI406">
        <v>-1</v>
      </c>
      <c r="AJ406" t="s">
        <v>3</v>
      </c>
      <c r="AK406">
        <v>0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0</v>
      </c>
      <c r="AR406">
        <v>0</v>
      </c>
    </row>
    <row r="407" spans="1:44" x14ac:dyDescent="0.2">
      <c r="A407">
        <f>ROW(Source!A589)</f>
        <v>589</v>
      </c>
      <c r="B407">
        <v>1474040044</v>
      </c>
      <c r="C407">
        <v>1470922484</v>
      </c>
      <c r="D407">
        <v>1441819193</v>
      </c>
      <c r="E407">
        <v>15514512</v>
      </c>
      <c r="F407">
        <v>1</v>
      </c>
      <c r="G407">
        <v>15514512</v>
      </c>
      <c r="H407">
        <v>1</v>
      </c>
      <c r="I407" t="s">
        <v>600</v>
      </c>
      <c r="J407" t="s">
        <v>3</v>
      </c>
      <c r="K407" t="s">
        <v>601</v>
      </c>
      <c r="L407">
        <v>1191</v>
      </c>
      <c r="N407">
        <v>1013</v>
      </c>
      <c r="O407" t="s">
        <v>602</v>
      </c>
      <c r="P407" t="s">
        <v>602</v>
      </c>
      <c r="Q407">
        <v>1</v>
      </c>
      <c r="X407">
        <v>0.04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1</v>
      </c>
      <c r="AE407">
        <v>1</v>
      </c>
      <c r="AF407" t="s">
        <v>167</v>
      </c>
      <c r="AG407">
        <v>0.12</v>
      </c>
      <c r="AH407">
        <v>3</v>
      </c>
      <c r="AI407">
        <v>-1</v>
      </c>
      <c r="AJ407" t="s">
        <v>3</v>
      </c>
      <c r="AK407">
        <v>0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0</v>
      </c>
      <c r="AR407">
        <v>0</v>
      </c>
    </row>
    <row r="408" spans="1:44" x14ac:dyDescent="0.2">
      <c r="A408">
        <f>ROW(Source!A590)</f>
        <v>590</v>
      </c>
      <c r="B408">
        <v>1474040045</v>
      </c>
      <c r="C408">
        <v>1470922488</v>
      </c>
      <c r="D408">
        <v>1441819193</v>
      </c>
      <c r="E408">
        <v>15514512</v>
      </c>
      <c r="F408">
        <v>1</v>
      </c>
      <c r="G408">
        <v>15514512</v>
      </c>
      <c r="H408">
        <v>1</v>
      </c>
      <c r="I408" t="s">
        <v>600</v>
      </c>
      <c r="J408" t="s">
        <v>3</v>
      </c>
      <c r="K408" t="s">
        <v>601</v>
      </c>
      <c r="L408">
        <v>1191</v>
      </c>
      <c r="N408">
        <v>1013</v>
      </c>
      <c r="O408" t="s">
        <v>602</v>
      </c>
      <c r="P408" t="s">
        <v>602</v>
      </c>
      <c r="Q408">
        <v>1</v>
      </c>
      <c r="X408">
        <v>0.6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1</v>
      </c>
      <c r="AE408">
        <v>1</v>
      </c>
      <c r="AF408" t="s">
        <v>167</v>
      </c>
      <c r="AG408">
        <v>1.7999999999999998</v>
      </c>
      <c r="AH408">
        <v>3</v>
      </c>
      <c r="AI408">
        <v>-1</v>
      </c>
      <c r="AJ408" t="s">
        <v>3</v>
      </c>
      <c r="AK408">
        <v>0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0</v>
      </c>
      <c r="AR408">
        <v>0</v>
      </c>
    </row>
    <row r="409" spans="1:44" x14ac:dyDescent="0.2">
      <c r="A409">
        <f>ROW(Source!A590)</f>
        <v>590</v>
      </c>
      <c r="B409">
        <v>1474040047</v>
      </c>
      <c r="C409">
        <v>1470922488</v>
      </c>
      <c r="D409">
        <v>1441836235</v>
      </c>
      <c r="E409">
        <v>1</v>
      </c>
      <c r="F409">
        <v>1</v>
      </c>
      <c r="G409">
        <v>15514512</v>
      </c>
      <c r="H409">
        <v>3</v>
      </c>
      <c r="I409" t="s">
        <v>614</v>
      </c>
      <c r="J409" t="s">
        <v>615</v>
      </c>
      <c r="K409" t="s">
        <v>616</v>
      </c>
      <c r="L409">
        <v>1346</v>
      </c>
      <c r="N409">
        <v>1009</v>
      </c>
      <c r="O409" t="s">
        <v>609</v>
      </c>
      <c r="P409" t="s">
        <v>609</v>
      </c>
      <c r="Q409">
        <v>1</v>
      </c>
      <c r="X409">
        <v>4.0000000000000001E-3</v>
      </c>
      <c r="Y409">
        <v>31.49</v>
      </c>
      <c r="Z409">
        <v>0</v>
      </c>
      <c r="AA409">
        <v>0</v>
      </c>
      <c r="AB409">
        <v>0</v>
      </c>
      <c r="AC409">
        <v>0</v>
      </c>
      <c r="AD409">
        <v>1</v>
      </c>
      <c r="AE409">
        <v>0</v>
      </c>
      <c r="AF409" t="s">
        <v>167</v>
      </c>
      <c r="AG409">
        <v>1.2E-2</v>
      </c>
      <c r="AH409">
        <v>3</v>
      </c>
      <c r="AI409">
        <v>-1</v>
      </c>
      <c r="AJ409" t="s">
        <v>3</v>
      </c>
      <c r="AK409">
        <v>0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0</v>
      </c>
      <c r="AR409">
        <v>0</v>
      </c>
    </row>
    <row r="410" spans="1:44" x14ac:dyDescent="0.2">
      <c r="A410">
        <f>ROW(Source!A590)</f>
        <v>590</v>
      </c>
      <c r="B410">
        <v>1474040046</v>
      </c>
      <c r="C410">
        <v>1470922488</v>
      </c>
      <c r="D410">
        <v>1441822228</v>
      </c>
      <c r="E410">
        <v>15514512</v>
      </c>
      <c r="F410">
        <v>1</v>
      </c>
      <c r="G410">
        <v>15514512</v>
      </c>
      <c r="H410">
        <v>3</v>
      </c>
      <c r="I410" t="s">
        <v>720</v>
      </c>
      <c r="J410" t="s">
        <v>3</v>
      </c>
      <c r="K410" t="s">
        <v>722</v>
      </c>
      <c r="L410">
        <v>1346</v>
      </c>
      <c r="N410">
        <v>1009</v>
      </c>
      <c r="O410" t="s">
        <v>609</v>
      </c>
      <c r="P410" t="s">
        <v>609</v>
      </c>
      <c r="Q410">
        <v>1</v>
      </c>
      <c r="X410">
        <v>8.9999999999999993E-3</v>
      </c>
      <c r="Y410">
        <v>73.951729999999998</v>
      </c>
      <c r="Z410">
        <v>0</v>
      </c>
      <c r="AA410">
        <v>0</v>
      </c>
      <c r="AB410">
        <v>0</v>
      </c>
      <c r="AC410">
        <v>0</v>
      </c>
      <c r="AD410">
        <v>1</v>
      </c>
      <c r="AE410">
        <v>0</v>
      </c>
      <c r="AF410" t="s">
        <v>167</v>
      </c>
      <c r="AG410">
        <v>2.6999999999999996E-2</v>
      </c>
      <c r="AH410">
        <v>3</v>
      </c>
      <c r="AI410">
        <v>-1</v>
      </c>
      <c r="AJ410" t="s">
        <v>3</v>
      </c>
      <c r="AK410">
        <v>0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0</v>
      </c>
      <c r="AR410">
        <v>0</v>
      </c>
    </row>
    <row r="411" spans="1:44" x14ac:dyDescent="0.2">
      <c r="A411">
        <f>ROW(Source!A591)</f>
        <v>591</v>
      </c>
      <c r="B411">
        <v>1474040048</v>
      </c>
      <c r="C411">
        <v>1470943372</v>
      </c>
      <c r="D411">
        <v>1441819193</v>
      </c>
      <c r="E411">
        <v>15514512</v>
      </c>
      <c r="F411">
        <v>1</v>
      </c>
      <c r="G411">
        <v>15514512</v>
      </c>
      <c r="H411">
        <v>1</v>
      </c>
      <c r="I411" t="s">
        <v>600</v>
      </c>
      <c r="J411" t="s">
        <v>3</v>
      </c>
      <c r="K411" t="s">
        <v>601</v>
      </c>
      <c r="L411">
        <v>1191</v>
      </c>
      <c r="N411">
        <v>1013</v>
      </c>
      <c r="O411" t="s">
        <v>602</v>
      </c>
      <c r="P411" t="s">
        <v>602</v>
      </c>
      <c r="Q411">
        <v>1</v>
      </c>
      <c r="X411">
        <v>18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1</v>
      </c>
      <c r="AE411">
        <v>1</v>
      </c>
      <c r="AF411" t="s">
        <v>3</v>
      </c>
      <c r="AG411">
        <v>18</v>
      </c>
      <c r="AH411">
        <v>3</v>
      </c>
      <c r="AI411">
        <v>-1</v>
      </c>
      <c r="AJ411" t="s">
        <v>3</v>
      </c>
      <c r="AK411">
        <v>0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0</v>
      </c>
      <c r="AR411">
        <v>0</v>
      </c>
    </row>
    <row r="412" spans="1:44" x14ac:dyDescent="0.2">
      <c r="A412">
        <f>ROW(Source!A591)</f>
        <v>591</v>
      </c>
      <c r="B412">
        <v>1474040050</v>
      </c>
      <c r="C412">
        <v>1470943372</v>
      </c>
      <c r="D412">
        <v>1441836237</v>
      </c>
      <c r="E412">
        <v>1</v>
      </c>
      <c r="F412">
        <v>1</v>
      </c>
      <c r="G412">
        <v>15514512</v>
      </c>
      <c r="H412">
        <v>3</v>
      </c>
      <c r="I412" t="s">
        <v>723</v>
      </c>
      <c r="J412" t="s">
        <v>724</v>
      </c>
      <c r="K412" t="s">
        <v>725</v>
      </c>
      <c r="L412">
        <v>1346</v>
      </c>
      <c r="N412">
        <v>1009</v>
      </c>
      <c r="O412" t="s">
        <v>609</v>
      </c>
      <c r="P412" t="s">
        <v>609</v>
      </c>
      <c r="Q412">
        <v>1</v>
      </c>
      <c r="X412">
        <v>0.36</v>
      </c>
      <c r="Y412">
        <v>375.16</v>
      </c>
      <c r="Z412">
        <v>0</v>
      </c>
      <c r="AA412">
        <v>0</v>
      </c>
      <c r="AB412">
        <v>0</v>
      </c>
      <c r="AC412">
        <v>0</v>
      </c>
      <c r="AD412">
        <v>1</v>
      </c>
      <c r="AE412">
        <v>0</v>
      </c>
      <c r="AF412" t="s">
        <v>3</v>
      </c>
      <c r="AG412">
        <v>0.36</v>
      </c>
      <c r="AH412">
        <v>3</v>
      </c>
      <c r="AI412">
        <v>-1</v>
      </c>
      <c r="AJ412" t="s">
        <v>3</v>
      </c>
      <c r="AK412">
        <v>0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0</v>
      </c>
      <c r="AR412">
        <v>0</v>
      </c>
    </row>
    <row r="413" spans="1:44" x14ac:dyDescent="0.2">
      <c r="A413">
        <f>ROW(Source!A591)</f>
        <v>591</v>
      </c>
      <c r="B413">
        <v>1474040051</v>
      </c>
      <c r="C413">
        <v>1470943372</v>
      </c>
      <c r="D413">
        <v>1441836235</v>
      </c>
      <c r="E413">
        <v>1</v>
      </c>
      <c r="F413">
        <v>1</v>
      </c>
      <c r="G413">
        <v>15514512</v>
      </c>
      <c r="H413">
        <v>3</v>
      </c>
      <c r="I413" t="s">
        <v>614</v>
      </c>
      <c r="J413" t="s">
        <v>615</v>
      </c>
      <c r="K413" t="s">
        <v>616</v>
      </c>
      <c r="L413">
        <v>1346</v>
      </c>
      <c r="N413">
        <v>1009</v>
      </c>
      <c r="O413" t="s">
        <v>609</v>
      </c>
      <c r="P413" t="s">
        <v>609</v>
      </c>
      <c r="Q413">
        <v>1</v>
      </c>
      <c r="X413">
        <v>0.11</v>
      </c>
      <c r="Y413">
        <v>31.49</v>
      </c>
      <c r="Z413">
        <v>0</v>
      </c>
      <c r="AA413">
        <v>0</v>
      </c>
      <c r="AB413">
        <v>0</v>
      </c>
      <c r="AC413">
        <v>0</v>
      </c>
      <c r="AD413">
        <v>1</v>
      </c>
      <c r="AE413">
        <v>0</v>
      </c>
      <c r="AF413" t="s">
        <v>3</v>
      </c>
      <c r="AG413">
        <v>0.11</v>
      </c>
      <c r="AH413">
        <v>3</v>
      </c>
      <c r="AI413">
        <v>-1</v>
      </c>
      <c r="AJ413" t="s">
        <v>3</v>
      </c>
      <c r="AK413">
        <v>0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0</v>
      </c>
      <c r="AR413">
        <v>0</v>
      </c>
    </row>
    <row r="414" spans="1:44" x14ac:dyDescent="0.2">
      <c r="A414">
        <f>ROW(Source!A591)</f>
        <v>591</v>
      </c>
      <c r="B414">
        <v>1474040049</v>
      </c>
      <c r="C414">
        <v>1470943372</v>
      </c>
      <c r="D414">
        <v>1441822228</v>
      </c>
      <c r="E414">
        <v>15514512</v>
      </c>
      <c r="F414">
        <v>1</v>
      </c>
      <c r="G414">
        <v>15514512</v>
      </c>
      <c r="H414">
        <v>3</v>
      </c>
      <c r="I414" t="s">
        <v>720</v>
      </c>
      <c r="J414" t="s">
        <v>3</v>
      </c>
      <c r="K414" t="s">
        <v>722</v>
      </c>
      <c r="L414">
        <v>1346</v>
      </c>
      <c r="N414">
        <v>1009</v>
      </c>
      <c r="O414" t="s">
        <v>609</v>
      </c>
      <c r="P414" t="s">
        <v>609</v>
      </c>
      <c r="Q414">
        <v>1</v>
      </c>
      <c r="X414">
        <v>0.11</v>
      </c>
      <c r="Y414">
        <v>73.951729999999998</v>
      </c>
      <c r="Z414">
        <v>0</v>
      </c>
      <c r="AA414">
        <v>0</v>
      </c>
      <c r="AB414">
        <v>0</v>
      </c>
      <c r="AC414">
        <v>0</v>
      </c>
      <c r="AD414">
        <v>1</v>
      </c>
      <c r="AE414">
        <v>0</v>
      </c>
      <c r="AF414" t="s">
        <v>3</v>
      </c>
      <c r="AG414">
        <v>0.11</v>
      </c>
      <c r="AH414">
        <v>3</v>
      </c>
      <c r="AI414">
        <v>-1</v>
      </c>
      <c r="AJ414" t="s">
        <v>3</v>
      </c>
      <c r="AK414">
        <v>0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0</v>
      </c>
      <c r="AR414">
        <v>0</v>
      </c>
    </row>
    <row r="415" spans="1:44" x14ac:dyDescent="0.2">
      <c r="A415">
        <f>ROW(Source!A591)</f>
        <v>591</v>
      </c>
      <c r="B415">
        <v>1474040052</v>
      </c>
      <c r="C415">
        <v>1470943372</v>
      </c>
      <c r="D415">
        <v>1441834920</v>
      </c>
      <c r="E415">
        <v>1</v>
      </c>
      <c r="F415">
        <v>1</v>
      </c>
      <c r="G415">
        <v>15514512</v>
      </c>
      <c r="H415">
        <v>3</v>
      </c>
      <c r="I415" t="s">
        <v>759</v>
      </c>
      <c r="J415" t="s">
        <v>760</v>
      </c>
      <c r="K415" t="s">
        <v>761</v>
      </c>
      <c r="L415">
        <v>1346</v>
      </c>
      <c r="N415">
        <v>1009</v>
      </c>
      <c r="O415" t="s">
        <v>609</v>
      </c>
      <c r="P415" t="s">
        <v>609</v>
      </c>
      <c r="Q415">
        <v>1</v>
      </c>
      <c r="X415">
        <v>7.0000000000000007E-2</v>
      </c>
      <c r="Y415">
        <v>106.87</v>
      </c>
      <c r="Z415">
        <v>0</v>
      </c>
      <c r="AA415">
        <v>0</v>
      </c>
      <c r="AB415">
        <v>0</v>
      </c>
      <c r="AC415">
        <v>0</v>
      </c>
      <c r="AD415">
        <v>1</v>
      </c>
      <c r="AE415">
        <v>0</v>
      </c>
      <c r="AF415" t="s">
        <v>3</v>
      </c>
      <c r="AG415">
        <v>7.0000000000000007E-2</v>
      </c>
      <c r="AH415">
        <v>3</v>
      </c>
      <c r="AI415">
        <v>-1</v>
      </c>
      <c r="AJ415" t="s">
        <v>3</v>
      </c>
      <c r="AK415">
        <v>0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0</v>
      </c>
      <c r="AR415">
        <v>0</v>
      </c>
    </row>
    <row r="416" spans="1:44" x14ac:dyDescent="0.2">
      <c r="A416">
        <f>ROW(Source!A592)</f>
        <v>592</v>
      </c>
      <c r="B416">
        <v>1474040053</v>
      </c>
      <c r="C416">
        <v>1470922498</v>
      </c>
      <c r="D416">
        <v>1441819193</v>
      </c>
      <c r="E416">
        <v>15514512</v>
      </c>
      <c r="F416">
        <v>1</v>
      </c>
      <c r="G416">
        <v>15514512</v>
      </c>
      <c r="H416">
        <v>1</v>
      </c>
      <c r="I416" t="s">
        <v>600</v>
      </c>
      <c r="J416" t="s">
        <v>3</v>
      </c>
      <c r="K416" t="s">
        <v>601</v>
      </c>
      <c r="L416">
        <v>1191</v>
      </c>
      <c r="N416">
        <v>1013</v>
      </c>
      <c r="O416" t="s">
        <v>602</v>
      </c>
      <c r="P416" t="s">
        <v>602</v>
      </c>
      <c r="Q416">
        <v>1</v>
      </c>
      <c r="X416">
        <v>0.04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1</v>
      </c>
      <c r="AE416">
        <v>1</v>
      </c>
      <c r="AF416" t="s">
        <v>167</v>
      </c>
      <c r="AG416">
        <v>0.12</v>
      </c>
      <c r="AH416">
        <v>3</v>
      </c>
      <c r="AI416">
        <v>-1</v>
      </c>
      <c r="AJ416" t="s">
        <v>3</v>
      </c>
      <c r="AK416">
        <v>0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0</v>
      </c>
      <c r="AR416">
        <v>0</v>
      </c>
    </row>
    <row r="417" spans="1:44" x14ac:dyDescent="0.2">
      <c r="A417">
        <f>ROW(Source!A592)</f>
        <v>592</v>
      </c>
      <c r="B417">
        <v>1474040054</v>
      </c>
      <c r="C417">
        <v>1470922498</v>
      </c>
      <c r="D417">
        <v>1441836235</v>
      </c>
      <c r="E417">
        <v>1</v>
      </c>
      <c r="F417">
        <v>1</v>
      </c>
      <c r="G417">
        <v>15514512</v>
      </c>
      <c r="H417">
        <v>3</v>
      </c>
      <c r="I417" t="s">
        <v>614</v>
      </c>
      <c r="J417" t="s">
        <v>615</v>
      </c>
      <c r="K417" t="s">
        <v>616</v>
      </c>
      <c r="L417">
        <v>1346</v>
      </c>
      <c r="N417">
        <v>1009</v>
      </c>
      <c r="O417" t="s">
        <v>609</v>
      </c>
      <c r="P417" t="s">
        <v>609</v>
      </c>
      <c r="Q417">
        <v>1</v>
      </c>
      <c r="X417">
        <v>2.0000000000000001E-4</v>
      </c>
      <c r="Y417">
        <v>31.49</v>
      </c>
      <c r="Z417">
        <v>0</v>
      </c>
      <c r="AA417">
        <v>0</v>
      </c>
      <c r="AB417">
        <v>0</v>
      </c>
      <c r="AC417">
        <v>0</v>
      </c>
      <c r="AD417">
        <v>1</v>
      </c>
      <c r="AE417">
        <v>0</v>
      </c>
      <c r="AF417" t="s">
        <v>167</v>
      </c>
      <c r="AG417">
        <v>6.0000000000000006E-4</v>
      </c>
      <c r="AH417">
        <v>3</v>
      </c>
      <c r="AI417">
        <v>-1</v>
      </c>
      <c r="AJ417" t="s">
        <v>3</v>
      </c>
      <c r="AK417">
        <v>0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0</v>
      </c>
      <c r="AR417">
        <v>0</v>
      </c>
    </row>
    <row r="418" spans="1:44" x14ac:dyDescent="0.2">
      <c r="A418">
        <f>ROW(Source!A593)</f>
        <v>593</v>
      </c>
      <c r="B418">
        <v>1474040055</v>
      </c>
      <c r="C418">
        <v>1470922505</v>
      </c>
      <c r="D418">
        <v>1441819193</v>
      </c>
      <c r="E418">
        <v>15514512</v>
      </c>
      <c r="F418">
        <v>1</v>
      </c>
      <c r="G418">
        <v>15514512</v>
      </c>
      <c r="H418">
        <v>1</v>
      </c>
      <c r="I418" t="s">
        <v>600</v>
      </c>
      <c r="J418" t="s">
        <v>3</v>
      </c>
      <c r="K418" t="s">
        <v>601</v>
      </c>
      <c r="L418">
        <v>1191</v>
      </c>
      <c r="N418">
        <v>1013</v>
      </c>
      <c r="O418" t="s">
        <v>602</v>
      </c>
      <c r="P418" t="s">
        <v>602</v>
      </c>
      <c r="Q418">
        <v>1</v>
      </c>
      <c r="X418">
        <v>1.2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1</v>
      </c>
      <c r="AE418">
        <v>1</v>
      </c>
      <c r="AF418" t="s">
        <v>3</v>
      </c>
      <c r="AG418">
        <v>1.2</v>
      </c>
      <c r="AH418">
        <v>3</v>
      </c>
      <c r="AI418">
        <v>-1</v>
      </c>
      <c r="AJ418" t="s">
        <v>3</v>
      </c>
      <c r="AK418">
        <v>0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0</v>
      </c>
      <c r="AR418">
        <v>0</v>
      </c>
    </row>
    <row r="419" spans="1:44" x14ac:dyDescent="0.2">
      <c r="A419">
        <f>ROW(Source!A593)</f>
        <v>593</v>
      </c>
      <c r="B419">
        <v>1474040056</v>
      </c>
      <c r="C419">
        <v>1470922505</v>
      </c>
      <c r="D419">
        <v>1441836235</v>
      </c>
      <c r="E419">
        <v>1</v>
      </c>
      <c r="F419">
        <v>1</v>
      </c>
      <c r="G419">
        <v>15514512</v>
      </c>
      <c r="H419">
        <v>3</v>
      </c>
      <c r="I419" t="s">
        <v>614</v>
      </c>
      <c r="J419" t="s">
        <v>615</v>
      </c>
      <c r="K419" t="s">
        <v>616</v>
      </c>
      <c r="L419">
        <v>1346</v>
      </c>
      <c r="N419">
        <v>1009</v>
      </c>
      <c r="O419" t="s">
        <v>609</v>
      </c>
      <c r="P419" t="s">
        <v>609</v>
      </c>
      <c r="Q419">
        <v>1</v>
      </c>
      <c r="X419">
        <v>7.0000000000000001E-3</v>
      </c>
      <c r="Y419">
        <v>31.49</v>
      </c>
      <c r="Z419">
        <v>0</v>
      </c>
      <c r="AA419">
        <v>0</v>
      </c>
      <c r="AB419">
        <v>0</v>
      </c>
      <c r="AC419">
        <v>0</v>
      </c>
      <c r="AD419">
        <v>1</v>
      </c>
      <c r="AE419">
        <v>0</v>
      </c>
      <c r="AF419" t="s">
        <v>3</v>
      </c>
      <c r="AG419">
        <v>7.0000000000000001E-3</v>
      </c>
      <c r="AH419">
        <v>3</v>
      </c>
      <c r="AI419">
        <v>-1</v>
      </c>
      <c r="AJ419" t="s">
        <v>3</v>
      </c>
      <c r="AK419">
        <v>0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0</v>
      </c>
      <c r="AR419">
        <v>0</v>
      </c>
    </row>
    <row r="420" spans="1:44" x14ac:dyDescent="0.2">
      <c r="A420">
        <f>ROW(Source!A593)</f>
        <v>593</v>
      </c>
      <c r="B420">
        <v>1474040057</v>
      </c>
      <c r="C420">
        <v>1470922505</v>
      </c>
      <c r="D420">
        <v>1441834628</v>
      </c>
      <c r="E420">
        <v>1</v>
      </c>
      <c r="F420">
        <v>1</v>
      </c>
      <c r="G420">
        <v>15514512</v>
      </c>
      <c r="H420">
        <v>3</v>
      </c>
      <c r="I420" t="s">
        <v>720</v>
      </c>
      <c r="J420" t="s">
        <v>721</v>
      </c>
      <c r="K420" t="s">
        <v>722</v>
      </c>
      <c r="L420">
        <v>1348</v>
      </c>
      <c r="N420">
        <v>1009</v>
      </c>
      <c r="O420" t="s">
        <v>627</v>
      </c>
      <c r="P420" t="s">
        <v>627</v>
      </c>
      <c r="Q420">
        <v>1000</v>
      </c>
      <c r="X420">
        <v>2.0000000000000002E-5</v>
      </c>
      <c r="Y420">
        <v>73951.73</v>
      </c>
      <c r="Z420">
        <v>0</v>
      </c>
      <c r="AA420">
        <v>0</v>
      </c>
      <c r="AB420">
        <v>0</v>
      </c>
      <c r="AC420">
        <v>0</v>
      </c>
      <c r="AD420">
        <v>1</v>
      </c>
      <c r="AE420">
        <v>0</v>
      </c>
      <c r="AF420" t="s">
        <v>3</v>
      </c>
      <c r="AG420">
        <v>2.0000000000000002E-5</v>
      </c>
      <c r="AH420">
        <v>3</v>
      </c>
      <c r="AI420">
        <v>-1</v>
      </c>
      <c r="AJ420" t="s">
        <v>3</v>
      </c>
      <c r="AK420">
        <v>0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0</v>
      </c>
      <c r="AR420">
        <v>0</v>
      </c>
    </row>
    <row r="421" spans="1:44" x14ac:dyDescent="0.2">
      <c r="A421">
        <f>ROW(Source!A594)</f>
        <v>594</v>
      </c>
      <c r="B421">
        <v>1474040058</v>
      </c>
      <c r="C421">
        <v>1470922515</v>
      </c>
      <c r="D421">
        <v>1441819193</v>
      </c>
      <c r="E421">
        <v>15514512</v>
      </c>
      <c r="F421">
        <v>1</v>
      </c>
      <c r="G421">
        <v>15514512</v>
      </c>
      <c r="H421">
        <v>1</v>
      </c>
      <c r="I421" t="s">
        <v>600</v>
      </c>
      <c r="J421" t="s">
        <v>3</v>
      </c>
      <c r="K421" t="s">
        <v>601</v>
      </c>
      <c r="L421">
        <v>1191</v>
      </c>
      <c r="N421">
        <v>1013</v>
      </c>
      <c r="O421" t="s">
        <v>602</v>
      </c>
      <c r="P421" t="s">
        <v>602</v>
      </c>
      <c r="Q421">
        <v>1</v>
      </c>
      <c r="X421">
        <v>0.1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1</v>
      </c>
      <c r="AE421">
        <v>1</v>
      </c>
      <c r="AF421" t="s">
        <v>167</v>
      </c>
      <c r="AG421">
        <v>0.30000000000000004</v>
      </c>
      <c r="AH421">
        <v>3</v>
      </c>
      <c r="AI421">
        <v>-1</v>
      </c>
      <c r="AJ421" t="s">
        <v>3</v>
      </c>
      <c r="AK421">
        <v>0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0</v>
      </c>
      <c r="AR421">
        <v>0</v>
      </c>
    </row>
    <row r="422" spans="1:44" x14ac:dyDescent="0.2">
      <c r="A422">
        <f>ROW(Source!A594)</f>
        <v>594</v>
      </c>
      <c r="B422">
        <v>1474040059</v>
      </c>
      <c r="C422">
        <v>1470922515</v>
      </c>
      <c r="D422">
        <v>1441836235</v>
      </c>
      <c r="E422">
        <v>1</v>
      </c>
      <c r="F422">
        <v>1</v>
      </c>
      <c r="G422">
        <v>15514512</v>
      </c>
      <c r="H422">
        <v>3</v>
      </c>
      <c r="I422" t="s">
        <v>614</v>
      </c>
      <c r="J422" t="s">
        <v>615</v>
      </c>
      <c r="K422" t="s">
        <v>616</v>
      </c>
      <c r="L422">
        <v>1346</v>
      </c>
      <c r="N422">
        <v>1009</v>
      </c>
      <c r="O422" t="s">
        <v>609</v>
      </c>
      <c r="P422" t="s">
        <v>609</v>
      </c>
      <c r="Q422">
        <v>1</v>
      </c>
      <c r="X422">
        <v>1E-3</v>
      </c>
      <c r="Y422">
        <v>31.49</v>
      </c>
      <c r="Z422">
        <v>0</v>
      </c>
      <c r="AA422">
        <v>0</v>
      </c>
      <c r="AB422">
        <v>0</v>
      </c>
      <c r="AC422">
        <v>0</v>
      </c>
      <c r="AD422">
        <v>1</v>
      </c>
      <c r="AE422">
        <v>0</v>
      </c>
      <c r="AF422" t="s">
        <v>167</v>
      </c>
      <c r="AG422">
        <v>3.0000000000000001E-3</v>
      </c>
      <c r="AH422">
        <v>3</v>
      </c>
      <c r="AI422">
        <v>-1</v>
      </c>
      <c r="AJ422" t="s">
        <v>3</v>
      </c>
      <c r="AK422">
        <v>0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0</v>
      </c>
      <c r="AR422">
        <v>0</v>
      </c>
    </row>
    <row r="423" spans="1:44" x14ac:dyDescent="0.2">
      <c r="A423">
        <f>ROW(Source!A595)</f>
        <v>595</v>
      </c>
      <c r="B423">
        <v>1474040060</v>
      </c>
      <c r="C423">
        <v>1470922522</v>
      </c>
      <c r="D423">
        <v>1441819193</v>
      </c>
      <c r="E423">
        <v>15514512</v>
      </c>
      <c r="F423">
        <v>1</v>
      </c>
      <c r="G423">
        <v>15514512</v>
      </c>
      <c r="H423">
        <v>1</v>
      </c>
      <c r="I423" t="s">
        <v>600</v>
      </c>
      <c r="J423" t="s">
        <v>3</v>
      </c>
      <c r="K423" t="s">
        <v>601</v>
      </c>
      <c r="L423">
        <v>1191</v>
      </c>
      <c r="N423">
        <v>1013</v>
      </c>
      <c r="O423" t="s">
        <v>602</v>
      </c>
      <c r="P423" t="s">
        <v>602</v>
      </c>
      <c r="Q423">
        <v>1</v>
      </c>
      <c r="X423">
        <v>3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1</v>
      </c>
      <c r="AE423">
        <v>1</v>
      </c>
      <c r="AF423" t="s">
        <v>3</v>
      </c>
      <c r="AG423">
        <v>3</v>
      </c>
      <c r="AH423">
        <v>3</v>
      </c>
      <c r="AI423">
        <v>-1</v>
      </c>
      <c r="AJ423" t="s">
        <v>3</v>
      </c>
      <c r="AK423">
        <v>0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0</v>
      </c>
      <c r="AR423">
        <v>0</v>
      </c>
    </row>
    <row r="424" spans="1:44" x14ac:dyDescent="0.2">
      <c r="A424">
        <f>ROW(Source!A595)</f>
        <v>595</v>
      </c>
      <c r="B424">
        <v>1474040062</v>
      </c>
      <c r="C424">
        <v>1470922522</v>
      </c>
      <c r="D424">
        <v>1441820422</v>
      </c>
      <c r="E424">
        <v>15514512</v>
      </c>
      <c r="F424">
        <v>1</v>
      </c>
      <c r="G424">
        <v>15514512</v>
      </c>
      <c r="H424">
        <v>3</v>
      </c>
      <c r="I424" t="s">
        <v>768</v>
      </c>
      <c r="J424" t="s">
        <v>3</v>
      </c>
      <c r="K424" t="s">
        <v>769</v>
      </c>
      <c r="L424">
        <v>1346</v>
      </c>
      <c r="N424">
        <v>1009</v>
      </c>
      <c r="O424" t="s">
        <v>609</v>
      </c>
      <c r="P424" t="s">
        <v>609</v>
      </c>
      <c r="Q424">
        <v>1</v>
      </c>
      <c r="X424">
        <v>8.0000000000000002E-3</v>
      </c>
      <c r="Y424">
        <v>1511.54088</v>
      </c>
      <c r="Z424">
        <v>0</v>
      </c>
      <c r="AA424">
        <v>0</v>
      </c>
      <c r="AB424">
        <v>0</v>
      </c>
      <c r="AC424">
        <v>0</v>
      </c>
      <c r="AD424">
        <v>1</v>
      </c>
      <c r="AE424">
        <v>0</v>
      </c>
      <c r="AF424" t="s">
        <v>3</v>
      </c>
      <c r="AG424">
        <v>8.0000000000000002E-3</v>
      </c>
      <c r="AH424">
        <v>3</v>
      </c>
      <c r="AI424">
        <v>-1</v>
      </c>
      <c r="AJ424" t="s">
        <v>3</v>
      </c>
      <c r="AK424">
        <v>0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0</v>
      </c>
      <c r="AR424">
        <v>0</v>
      </c>
    </row>
    <row r="425" spans="1:44" x14ac:dyDescent="0.2">
      <c r="A425">
        <f>ROW(Source!A595)</f>
        <v>595</v>
      </c>
      <c r="B425">
        <v>1474040063</v>
      </c>
      <c r="C425">
        <v>1470922522</v>
      </c>
      <c r="D425">
        <v>1441836235</v>
      </c>
      <c r="E425">
        <v>1</v>
      </c>
      <c r="F425">
        <v>1</v>
      </c>
      <c r="G425">
        <v>15514512</v>
      </c>
      <c r="H425">
        <v>3</v>
      </c>
      <c r="I425" t="s">
        <v>614</v>
      </c>
      <c r="J425" t="s">
        <v>615</v>
      </c>
      <c r="K425" t="s">
        <v>616</v>
      </c>
      <c r="L425">
        <v>1346</v>
      </c>
      <c r="N425">
        <v>1009</v>
      </c>
      <c r="O425" t="s">
        <v>609</v>
      </c>
      <c r="P425" t="s">
        <v>609</v>
      </c>
      <c r="Q425">
        <v>1</v>
      </c>
      <c r="X425">
        <v>0.02</v>
      </c>
      <c r="Y425">
        <v>31.49</v>
      </c>
      <c r="Z425">
        <v>0</v>
      </c>
      <c r="AA425">
        <v>0</v>
      </c>
      <c r="AB425">
        <v>0</v>
      </c>
      <c r="AC425">
        <v>0</v>
      </c>
      <c r="AD425">
        <v>1</v>
      </c>
      <c r="AE425">
        <v>0</v>
      </c>
      <c r="AF425" t="s">
        <v>3</v>
      </c>
      <c r="AG425">
        <v>0.02</v>
      </c>
      <c r="AH425">
        <v>3</v>
      </c>
      <c r="AI425">
        <v>-1</v>
      </c>
      <c r="AJ425" t="s">
        <v>3</v>
      </c>
      <c r="AK425">
        <v>0</v>
      </c>
      <c r="AL425">
        <v>0</v>
      </c>
      <c r="AM425">
        <v>0</v>
      </c>
      <c r="AN425">
        <v>0</v>
      </c>
      <c r="AO425">
        <v>0</v>
      </c>
      <c r="AP425">
        <v>0</v>
      </c>
      <c r="AQ425">
        <v>0</v>
      </c>
      <c r="AR425">
        <v>0</v>
      </c>
    </row>
    <row r="426" spans="1:44" x14ac:dyDescent="0.2">
      <c r="A426">
        <f>ROW(Source!A595)</f>
        <v>595</v>
      </c>
      <c r="B426">
        <v>1474040064</v>
      </c>
      <c r="C426">
        <v>1470922522</v>
      </c>
      <c r="D426">
        <v>1441838748</v>
      </c>
      <c r="E426">
        <v>1</v>
      </c>
      <c r="F426">
        <v>1</v>
      </c>
      <c r="G426">
        <v>15514512</v>
      </c>
      <c r="H426">
        <v>3</v>
      </c>
      <c r="I426" t="s">
        <v>770</v>
      </c>
      <c r="J426" t="s">
        <v>771</v>
      </c>
      <c r="K426" t="s">
        <v>772</v>
      </c>
      <c r="L426">
        <v>1327</v>
      </c>
      <c r="N426">
        <v>1005</v>
      </c>
      <c r="O426" t="s">
        <v>729</v>
      </c>
      <c r="P426" t="s">
        <v>729</v>
      </c>
      <c r="Q426">
        <v>1</v>
      </c>
      <c r="X426">
        <v>2.3E-2</v>
      </c>
      <c r="Y426">
        <v>208.99</v>
      </c>
      <c r="Z426">
        <v>0</v>
      </c>
      <c r="AA426">
        <v>0</v>
      </c>
      <c r="AB426">
        <v>0</v>
      </c>
      <c r="AC426">
        <v>0</v>
      </c>
      <c r="AD426">
        <v>1</v>
      </c>
      <c r="AE426">
        <v>0</v>
      </c>
      <c r="AF426" t="s">
        <v>3</v>
      </c>
      <c r="AG426">
        <v>2.3E-2</v>
      </c>
      <c r="AH426">
        <v>3</v>
      </c>
      <c r="AI426">
        <v>-1</v>
      </c>
      <c r="AJ426" t="s">
        <v>3</v>
      </c>
      <c r="AK426">
        <v>0</v>
      </c>
      <c r="AL426">
        <v>0</v>
      </c>
      <c r="AM426">
        <v>0</v>
      </c>
      <c r="AN426">
        <v>0</v>
      </c>
      <c r="AO426">
        <v>0</v>
      </c>
      <c r="AP426">
        <v>0</v>
      </c>
      <c r="AQ426">
        <v>0</v>
      </c>
      <c r="AR426">
        <v>0</v>
      </c>
    </row>
    <row r="427" spans="1:44" x14ac:dyDescent="0.2">
      <c r="A427">
        <f>ROW(Source!A595)</f>
        <v>595</v>
      </c>
      <c r="B427">
        <v>1474040061</v>
      </c>
      <c r="C427">
        <v>1470922522</v>
      </c>
      <c r="D427">
        <v>1441822228</v>
      </c>
      <c r="E427">
        <v>15514512</v>
      </c>
      <c r="F427">
        <v>1</v>
      </c>
      <c r="G427">
        <v>15514512</v>
      </c>
      <c r="H427">
        <v>3</v>
      </c>
      <c r="I427" t="s">
        <v>720</v>
      </c>
      <c r="J427" t="s">
        <v>3</v>
      </c>
      <c r="K427" t="s">
        <v>722</v>
      </c>
      <c r="L427">
        <v>1346</v>
      </c>
      <c r="N427">
        <v>1009</v>
      </c>
      <c r="O427" t="s">
        <v>609</v>
      </c>
      <c r="P427" t="s">
        <v>609</v>
      </c>
      <c r="Q427">
        <v>1</v>
      </c>
      <c r="X427">
        <v>4.4999999999999998E-2</v>
      </c>
      <c r="Y427">
        <v>73.951729999999998</v>
      </c>
      <c r="Z427">
        <v>0</v>
      </c>
      <c r="AA427">
        <v>0</v>
      </c>
      <c r="AB427">
        <v>0</v>
      </c>
      <c r="AC427">
        <v>0</v>
      </c>
      <c r="AD427">
        <v>1</v>
      </c>
      <c r="AE427">
        <v>0</v>
      </c>
      <c r="AF427" t="s">
        <v>3</v>
      </c>
      <c r="AG427">
        <v>4.4999999999999998E-2</v>
      </c>
      <c r="AH427">
        <v>3</v>
      </c>
      <c r="AI427">
        <v>-1</v>
      </c>
      <c r="AJ427" t="s">
        <v>3</v>
      </c>
      <c r="AK427">
        <v>0</v>
      </c>
      <c r="AL427">
        <v>0</v>
      </c>
      <c r="AM427">
        <v>0</v>
      </c>
      <c r="AN427">
        <v>0</v>
      </c>
      <c r="AO427">
        <v>0</v>
      </c>
      <c r="AP427">
        <v>0</v>
      </c>
      <c r="AQ427">
        <v>0</v>
      </c>
      <c r="AR427">
        <v>0</v>
      </c>
    </row>
    <row r="428" spans="1:44" x14ac:dyDescent="0.2">
      <c r="A428">
        <f>ROW(Source!A595)</f>
        <v>595</v>
      </c>
      <c r="B428">
        <v>1474040065</v>
      </c>
      <c r="C428">
        <v>1470922522</v>
      </c>
      <c r="D428">
        <v>1441834920</v>
      </c>
      <c r="E428">
        <v>1</v>
      </c>
      <c r="F428">
        <v>1</v>
      </c>
      <c r="G428">
        <v>15514512</v>
      </c>
      <c r="H428">
        <v>3</v>
      </c>
      <c r="I428" t="s">
        <v>759</v>
      </c>
      <c r="J428" t="s">
        <v>760</v>
      </c>
      <c r="K428" t="s">
        <v>761</v>
      </c>
      <c r="L428">
        <v>1346</v>
      </c>
      <c r="N428">
        <v>1009</v>
      </c>
      <c r="O428" t="s">
        <v>609</v>
      </c>
      <c r="P428" t="s">
        <v>609</v>
      </c>
      <c r="Q428">
        <v>1</v>
      </c>
      <c r="X428">
        <v>3.7999999999999999E-2</v>
      </c>
      <c r="Y428">
        <v>106.87</v>
      </c>
      <c r="Z428">
        <v>0</v>
      </c>
      <c r="AA428">
        <v>0</v>
      </c>
      <c r="AB428">
        <v>0</v>
      </c>
      <c r="AC428">
        <v>0</v>
      </c>
      <c r="AD428">
        <v>1</v>
      </c>
      <c r="AE428">
        <v>0</v>
      </c>
      <c r="AF428" t="s">
        <v>3</v>
      </c>
      <c r="AG428">
        <v>3.7999999999999999E-2</v>
      </c>
      <c r="AH428">
        <v>3</v>
      </c>
      <c r="AI428">
        <v>-1</v>
      </c>
      <c r="AJ428" t="s">
        <v>3</v>
      </c>
      <c r="AK428">
        <v>0</v>
      </c>
      <c r="AL428">
        <v>0</v>
      </c>
      <c r="AM428">
        <v>0</v>
      </c>
      <c r="AN428">
        <v>0</v>
      </c>
      <c r="AO428">
        <v>0</v>
      </c>
      <c r="AP428">
        <v>0</v>
      </c>
      <c r="AQ428">
        <v>0</v>
      </c>
      <c r="AR428">
        <v>0</v>
      </c>
    </row>
    <row r="429" spans="1:44" x14ac:dyDescent="0.2">
      <c r="A429">
        <f>ROW(Source!A596)</f>
        <v>596</v>
      </c>
      <c r="B429">
        <v>1474040066</v>
      </c>
      <c r="C429">
        <v>1470922541</v>
      </c>
      <c r="D429">
        <v>1441819193</v>
      </c>
      <c r="E429">
        <v>15514512</v>
      </c>
      <c r="F429">
        <v>1</v>
      </c>
      <c r="G429">
        <v>15514512</v>
      </c>
      <c r="H429">
        <v>1</v>
      </c>
      <c r="I429" t="s">
        <v>600</v>
      </c>
      <c r="J429" t="s">
        <v>3</v>
      </c>
      <c r="K429" t="s">
        <v>601</v>
      </c>
      <c r="L429">
        <v>1191</v>
      </c>
      <c r="N429">
        <v>1013</v>
      </c>
      <c r="O429" t="s">
        <v>602</v>
      </c>
      <c r="P429" t="s">
        <v>602</v>
      </c>
      <c r="Q429">
        <v>1</v>
      </c>
      <c r="X429">
        <v>1.1299999999999999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1</v>
      </c>
      <c r="AE429">
        <v>1</v>
      </c>
      <c r="AF429" t="s">
        <v>3</v>
      </c>
      <c r="AG429">
        <v>1.1299999999999999</v>
      </c>
      <c r="AH429">
        <v>3</v>
      </c>
      <c r="AI429">
        <v>-1</v>
      </c>
      <c r="AJ429" t="s">
        <v>3</v>
      </c>
      <c r="AK429">
        <v>0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0</v>
      </c>
      <c r="AR429">
        <v>0</v>
      </c>
    </row>
    <row r="430" spans="1:44" x14ac:dyDescent="0.2">
      <c r="A430">
        <f>ROW(Source!A596)</f>
        <v>596</v>
      </c>
      <c r="B430">
        <v>1474040068</v>
      </c>
      <c r="C430">
        <v>1470922541</v>
      </c>
      <c r="D430">
        <v>1441820422</v>
      </c>
      <c r="E430">
        <v>15514512</v>
      </c>
      <c r="F430">
        <v>1</v>
      </c>
      <c r="G430">
        <v>15514512</v>
      </c>
      <c r="H430">
        <v>3</v>
      </c>
      <c r="I430" t="s">
        <v>768</v>
      </c>
      <c r="J430" t="s">
        <v>3</v>
      </c>
      <c r="K430" t="s">
        <v>769</v>
      </c>
      <c r="L430">
        <v>1346</v>
      </c>
      <c r="N430">
        <v>1009</v>
      </c>
      <c r="O430" t="s">
        <v>609</v>
      </c>
      <c r="P430" t="s">
        <v>609</v>
      </c>
      <c r="Q430">
        <v>1</v>
      </c>
      <c r="X430">
        <v>3.0000000000000001E-3</v>
      </c>
      <c r="Y430">
        <v>1511.54088</v>
      </c>
      <c r="Z430">
        <v>0</v>
      </c>
      <c r="AA430">
        <v>0</v>
      </c>
      <c r="AB430">
        <v>0</v>
      </c>
      <c r="AC430">
        <v>0</v>
      </c>
      <c r="AD430">
        <v>1</v>
      </c>
      <c r="AE430">
        <v>0</v>
      </c>
      <c r="AF430" t="s">
        <v>3</v>
      </c>
      <c r="AG430">
        <v>3.0000000000000001E-3</v>
      </c>
      <c r="AH430">
        <v>3</v>
      </c>
      <c r="AI430">
        <v>-1</v>
      </c>
      <c r="AJ430" t="s">
        <v>3</v>
      </c>
      <c r="AK430">
        <v>0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0</v>
      </c>
      <c r="AR430">
        <v>0</v>
      </c>
    </row>
    <row r="431" spans="1:44" x14ac:dyDescent="0.2">
      <c r="A431">
        <f>ROW(Source!A596)</f>
        <v>596</v>
      </c>
      <c r="B431">
        <v>1474040069</v>
      </c>
      <c r="C431">
        <v>1470922541</v>
      </c>
      <c r="D431">
        <v>1441836235</v>
      </c>
      <c r="E431">
        <v>1</v>
      </c>
      <c r="F431">
        <v>1</v>
      </c>
      <c r="G431">
        <v>15514512</v>
      </c>
      <c r="H431">
        <v>3</v>
      </c>
      <c r="I431" t="s">
        <v>614</v>
      </c>
      <c r="J431" t="s">
        <v>615</v>
      </c>
      <c r="K431" t="s">
        <v>616</v>
      </c>
      <c r="L431">
        <v>1346</v>
      </c>
      <c r="N431">
        <v>1009</v>
      </c>
      <c r="O431" t="s">
        <v>609</v>
      </c>
      <c r="P431" t="s">
        <v>609</v>
      </c>
      <c r="Q431">
        <v>1</v>
      </c>
      <c r="X431">
        <v>0.01</v>
      </c>
      <c r="Y431">
        <v>31.49</v>
      </c>
      <c r="Z431">
        <v>0</v>
      </c>
      <c r="AA431">
        <v>0</v>
      </c>
      <c r="AB431">
        <v>0</v>
      </c>
      <c r="AC431">
        <v>0</v>
      </c>
      <c r="AD431">
        <v>1</v>
      </c>
      <c r="AE431">
        <v>0</v>
      </c>
      <c r="AF431" t="s">
        <v>3</v>
      </c>
      <c r="AG431">
        <v>0.01</v>
      </c>
      <c r="AH431">
        <v>3</v>
      </c>
      <c r="AI431">
        <v>-1</v>
      </c>
      <c r="AJ431" t="s">
        <v>3</v>
      </c>
      <c r="AK431">
        <v>0</v>
      </c>
      <c r="AL431">
        <v>0</v>
      </c>
      <c r="AM431">
        <v>0</v>
      </c>
      <c r="AN431">
        <v>0</v>
      </c>
      <c r="AO431">
        <v>0</v>
      </c>
      <c r="AP431">
        <v>0</v>
      </c>
      <c r="AQ431">
        <v>0</v>
      </c>
      <c r="AR431">
        <v>0</v>
      </c>
    </row>
    <row r="432" spans="1:44" x14ac:dyDescent="0.2">
      <c r="A432">
        <f>ROW(Source!A596)</f>
        <v>596</v>
      </c>
      <c r="B432">
        <v>1474040070</v>
      </c>
      <c r="C432">
        <v>1470922541</v>
      </c>
      <c r="D432">
        <v>1441838748</v>
      </c>
      <c r="E432">
        <v>1</v>
      </c>
      <c r="F432">
        <v>1</v>
      </c>
      <c r="G432">
        <v>15514512</v>
      </c>
      <c r="H432">
        <v>3</v>
      </c>
      <c r="I432" t="s">
        <v>770</v>
      </c>
      <c r="J432" t="s">
        <v>771</v>
      </c>
      <c r="K432" t="s">
        <v>772</v>
      </c>
      <c r="L432">
        <v>1327</v>
      </c>
      <c r="N432">
        <v>1005</v>
      </c>
      <c r="O432" t="s">
        <v>729</v>
      </c>
      <c r="P432" t="s">
        <v>729</v>
      </c>
      <c r="Q432">
        <v>1</v>
      </c>
      <c r="X432">
        <v>8.0000000000000002E-3</v>
      </c>
      <c r="Y432">
        <v>208.99</v>
      </c>
      <c r="Z432">
        <v>0</v>
      </c>
      <c r="AA432">
        <v>0</v>
      </c>
      <c r="AB432">
        <v>0</v>
      </c>
      <c r="AC432">
        <v>0</v>
      </c>
      <c r="AD432">
        <v>1</v>
      </c>
      <c r="AE432">
        <v>0</v>
      </c>
      <c r="AF432" t="s">
        <v>3</v>
      </c>
      <c r="AG432">
        <v>8.0000000000000002E-3</v>
      </c>
      <c r="AH432">
        <v>3</v>
      </c>
      <c r="AI432">
        <v>-1</v>
      </c>
      <c r="AJ432" t="s">
        <v>3</v>
      </c>
      <c r="AK432">
        <v>0</v>
      </c>
      <c r="AL432">
        <v>0</v>
      </c>
      <c r="AM432">
        <v>0</v>
      </c>
      <c r="AN432">
        <v>0</v>
      </c>
      <c r="AO432">
        <v>0</v>
      </c>
      <c r="AP432">
        <v>0</v>
      </c>
      <c r="AQ432">
        <v>0</v>
      </c>
      <c r="AR432">
        <v>0</v>
      </c>
    </row>
    <row r="433" spans="1:44" x14ac:dyDescent="0.2">
      <c r="A433">
        <f>ROW(Source!A596)</f>
        <v>596</v>
      </c>
      <c r="B433">
        <v>1474040067</v>
      </c>
      <c r="C433">
        <v>1470922541</v>
      </c>
      <c r="D433">
        <v>1441822228</v>
      </c>
      <c r="E433">
        <v>15514512</v>
      </c>
      <c r="F433">
        <v>1</v>
      </c>
      <c r="G433">
        <v>15514512</v>
      </c>
      <c r="H433">
        <v>3</v>
      </c>
      <c r="I433" t="s">
        <v>720</v>
      </c>
      <c r="J433" t="s">
        <v>3</v>
      </c>
      <c r="K433" t="s">
        <v>722</v>
      </c>
      <c r="L433">
        <v>1346</v>
      </c>
      <c r="N433">
        <v>1009</v>
      </c>
      <c r="O433" t="s">
        <v>609</v>
      </c>
      <c r="P433" t="s">
        <v>609</v>
      </c>
      <c r="Q433">
        <v>1</v>
      </c>
      <c r="X433">
        <v>1.7000000000000001E-2</v>
      </c>
      <c r="Y433">
        <v>73.951729999999998</v>
      </c>
      <c r="Z433">
        <v>0</v>
      </c>
      <c r="AA433">
        <v>0</v>
      </c>
      <c r="AB433">
        <v>0</v>
      </c>
      <c r="AC433">
        <v>0</v>
      </c>
      <c r="AD433">
        <v>1</v>
      </c>
      <c r="AE433">
        <v>0</v>
      </c>
      <c r="AF433" t="s">
        <v>3</v>
      </c>
      <c r="AG433">
        <v>1.7000000000000001E-2</v>
      </c>
      <c r="AH433">
        <v>3</v>
      </c>
      <c r="AI433">
        <v>-1</v>
      </c>
      <c r="AJ433" t="s">
        <v>3</v>
      </c>
      <c r="AK433">
        <v>0</v>
      </c>
      <c r="AL433">
        <v>0</v>
      </c>
      <c r="AM433">
        <v>0</v>
      </c>
      <c r="AN433">
        <v>0</v>
      </c>
      <c r="AO433">
        <v>0</v>
      </c>
      <c r="AP433">
        <v>0</v>
      </c>
      <c r="AQ433">
        <v>0</v>
      </c>
      <c r="AR433">
        <v>0</v>
      </c>
    </row>
    <row r="434" spans="1:44" x14ac:dyDescent="0.2">
      <c r="A434">
        <f>ROW(Source!A596)</f>
        <v>596</v>
      </c>
      <c r="B434">
        <v>1474040071</v>
      </c>
      <c r="C434">
        <v>1470922541</v>
      </c>
      <c r="D434">
        <v>1441834920</v>
      </c>
      <c r="E434">
        <v>1</v>
      </c>
      <c r="F434">
        <v>1</v>
      </c>
      <c r="G434">
        <v>15514512</v>
      </c>
      <c r="H434">
        <v>3</v>
      </c>
      <c r="I434" t="s">
        <v>759</v>
      </c>
      <c r="J434" t="s">
        <v>760</v>
      </c>
      <c r="K434" t="s">
        <v>761</v>
      </c>
      <c r="L434">
        <v>1346</v>
      </c>
      <c r="N434">
        <v>1009</v>
      </c>
      <c r="O434" t="s">
        <v>609</v>
      </c>
      <c r="P434" t="s">
        <v>609</v>
      </c>
      <c r="Q434">
        <v>1</v>
      </c>
      <c r="X434">
        <v>1.4E-2</v>
      </c>
      <c r="Y434">
        <v>106.87</v>
      </c>
      <c r="Z434">
        <v>0</v>
      </c>
      <c r="AA434">
        <v>0</v>
      </c>
      <c r="AB434">
        <v>0</v>
      </c>
      <c r="AC434">
        <v>0</v>
      </c>
      <c r="AD434">
        <v>1</v>
      </c>
      <c r="AE434">
        <v>0</v>
      </c>
      <c r="AF434" t="s">
        <v>3</v>
      </c>
      <c r="AG434">
        <v>1.4E-2</v>
      </c>
      <c r="AH434">
        <v>3</v>
      </c>
      <c r="AI434">
        <v>-1</v>
      </c>
      <c r="AJ434" t="s">
        <v>3</v>
      </c>
      <c r="AK434">
        <v>0</v>
      </c>
      <c r="AL434">
        <v>0</v>
      </c>
      <c r="AM434">
        <v>0</v>
      </c>
      <c r="AN434">
        <v>0</v>
      </c>
      <c r="AO434">
        <v>0</v>
      </c>
      <c r="AP434">
        <v>0</v>
      </c>
      <c r="AQ434">
        <v>0</v>
      </c>
      <c r="AR434">
        <v>0</v>
      </c>
    </row>
    <row r="435" spans="1:44" x14ac:dyDescent="0.2">
      <c r="A435">
        <f>ROW(Source!A597)</f>
        <v>597</v>
      </c>
      <c r="B435">
        <v>1474040072</v>
      </c>
      <c r="C435">
        <v>1470922560</v>
      </c>
      <c r="D435">
        <v>1441819193</v>
      </c>
      <c r="E435">
        <v>15514512</v>
      </c>
      <c r="F435">
        <v>1</v>
      </c>
      <c r="G435">
        <v>15514512</v>
      </c>
      <c r="H435">
        <v>1</v>
      </c>
      <c r="I435" t="s">
        <v>600</v>
      </c>
      <c r="J435" t="s">
        <v>3</v>
      </c>
      <c r="K435" t="s">
        <v>601</v>
      </c>
      <c r="L435">
        <v>1191</v>
      </c>
      <c r="N435">
        <v>1013</v>
      </c>
      <c r="O435" t="s">
        <v>602</v>
      </c>
      <c r="P435" t="s">
        <v>602</v>
      </c>
      <c r="Q435">
        <v>1</v>
      </c>
      <c r="X435">
        <v>0.04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1</v>
      </c>
      <c r="AE435">
        <v>1</v>
      </c>
      <c r="AF435" t="s">
        <v>167</v>
      </c>
      <c r="AG435">
        <v>0.12</v>
      </c>
      <c r="AH435">
        <v>3</v>
      </c>
      <c r="AI435">
        <v>-1</v>
      </c>
      <c r="AJ435" t="s">
        <v>3</v>
      </c>
      <c r="AK435">
        <v>0</v>
      </c>
      <c r="AL435">
        <v>0</v>
      </c>
      <c r="AM435">
        <v>0</v>
      </c>
      <c r="AN435">
        <v>0</v>
      </c>
      <c r="AO435">
        <v>0</v>
      </c>
      <c r="AP435">
        <v>0</v>
      </c>
      <c r="AQ435">
        <v>0</v>
      </c>
      <c r="AR435">
        <v>0</v>
      </c>
    </row>
    <row r="436" spans="1:44" x14ac:dyDescent="0.2">
      <c r="A436">
        <f>ROW(Source!A598)</f>
        <v>598</v>
      </c>
      <c r="B436">
        <v>1474040073</v>
      </c>
      <c r="C436">
        <v>1470922564</v>
      </c>
      <c r="D436">
        <v>1441819193</v>
      </c>
      <c r="E436">
        <v>15514512</v>
      </c>
      <c r="F436">
        <v>1</v>
      </c>
      <c r="G436">
        <v>15514512</v>
      </c>
      <c r="H436">
        <v>1</v>
      </c>
      <c r="I436" t="s">
        <v>600</v>
      </c>
      <c r="J436" t="s">
        <v>3</v>
      </c>
      <c r="K436" t="s">
        <v>601</v>
      </c>
      <c r="L436">
        <v>1191</v>
      </c>
      <c r="N436">
        <v>1013</v>
      </c>
      <c r="O436" t="s">
        <v>602</v>
      </c>
      <c r="P436" t="s">
        <v>602</v>
      </c>
      <c r="Q436">
        <v>1</v>
      </c>
      <c r="X436">
        <v>0.6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1</v>
      </c>
      <c r="AE436">
        <v>1</v>
      </c>
      <c r="AF436" t="s">
        <v>167</v>
      </c>
      <c r="AG436">
        <v>1.7999999999999998</v>
      </c>
      <c r="AH436">
        <v>3</v>
      </c>
      <c r="AI436">
        <v>-1</v>
      </c>
      <c r="AJ436" t="s">
        <v>3</v>
      </c>
      <c r="AK436">
        <v>0</v>
      </c>
      <c r="AL436">
        <v>0</v>
      </c>
      <c r="AM436">
        <v>0</v>
      </c>
      <c r="AN436">
        <v>0</v>
      </c>
      <c r="AO436">
        <v>0</v>
      </c>
      <c r="AP436">
        <v>0</v>
      </c>
      <c r="AQ436">
        <v>0</v>
      </c>
      <c r="AR436">
        <v>0</v>
      </c>
    </row>
    <row r="437" spans="1:44" x14ac:dyDescent="0.2">
      <c r="A437">
        <f>ROW(Source!A598)</f>
        <v>598</v>
      </c>
      <c r="B437">
        <v>1474040075</v>
      </c>
      <c r="C437">
        <v>1470922564</v>
      </c>
      <c r="D437">
        <v>1441836235</v>
      </c>
      <c r="E437">
        <v>1</v>
      </c>
      <c r="F437">
        <v>1</v>
      </c>
      <c r="G437">
        <v>15514512</v>
      </c>
      <c r="H437">
        <v>3</v>
      </c>
      <c r="I437" t="s">
        <v>614</v>
      </c>
      <c r="J437" t="s">
        <v>615</v>
      </c>
      <c r="K437" t="s">
        <v>616</v>
      </c>
      <c r="L437">
        <v>1346</v>
      </c>
      <c r="N437">
        <v>1009</v>
      </c>
      <c r="O437" t="s">
        <v>609</v>
      </c>
      <c r="P437" t="s">
        <v>609</v>
      </c>
      <c r="Q437">
        <v>1</v>
      </c>
      <c r="X437">
        <v>4.0000000000000001E-3</v>
      </c>
      <c r="Y437">
        <v>31.49</v>
      </c>
      <c r="Z437">
        <v>0</v>
      </c>
      <c r="AA437">
        <v>0</v>
      </c>
      <c r="AB437">
        <v>0</v>
      </c>
      <c r="AC437">
        <v>0</v>
      </c>
      <c r="AD437">
        <v>1</v>
      </c>
      <c r="AE437">
        <v>0</v>
      </c>
      <c r="AF437" t="s">
        <v>167</v>
      </c>
      <c r="AG437">
        <v>1.2E-2</v>
      </c>
      <c r="AH437">
        <v>3</v>
      </c>
      <c r="AI437">
        <v>-1</v>
      </c>
      <c r="AJ437" t="s">
        <v>3</v>
      </c>
      <c r="AK437">
        <v>0</v>
      </c>
      <c r="AL437">
        <v>0</v>
      </c>
      <c r="AM437">
        <v>0</v>
      </c>
      <c r="AN437">
        <v>0</v>
      </c>
      <c r="AO437">
        <v>0</v>
      </c>
      <c r="AP437">
        <v>0</v>
      </c>
      <c r="AQ437">
        <v>0</v>
      </c>
      <c r="AR437">
        <v>0</v>
      </c>
    </row>
    <row r="438" spans="1:44" x14ac:dyDescent="0.2">
      <c r="A438">
        <f>ROW(Source!A598)</f>
        <v>598</v>
      </c>
      <c r="B438">
        <v>1474040074</v>
      </c>
      <c r="C438">
        <v>1470922564</v>
      </c>
      <c r="D438">
        <v>1441822228</v>
      </c>
      <c r="E438">
        <v>15514512</v>
      </c>
      <c r="F438">
        <v>1</v>
      </c>
      <c r="G438">
        <v>15514512</v>
      </c>
      <c r="H438">
        <v>3</v>
      </c>
      <c r="I438" t="s">
        <v>720</v>
      </c>
      <c r="J438" t="s">
        <v>3</v>
      </c>
      <c r="K438" t="s">
        <v>722</v>
      </c>
      <c r="L438">
        <v>1346</v>
      </c>
      <c r="N438">
        <v>1009</v>
      </c>
      <c r="O438" t="s">
        <v>609</v>
      </c>
      <c r="P438" t="s">
        <v>609</v>
      </c>
      <c r="Q438">
        <v>1</v>
      </c>
      <c r="X438">
        <v>8.9999999999999993E-3</v>
      </c>
      <c r="Y438">
        <v>73.951729999999998</v>
      </c>
      <c r="Z438">
        <v>0</v>
      </c>
      <c r="AA438">
        <v>0</v>
      </c>
      <c r="AB438">
        <v>0</v>
      </c>
      <c r="AC438">
        <v>0</v>
      </c>
      <c r="AD438">
        <v>1</v>
      </c>
      <c r="AE438">
        <v>0</v>
      </c>
      <c r="AF438" t="s">
        <v>167</v>
      </c>
      <c r="AG438">
        <v>2.6999999999999996E-2</v>
      </c>
      <c r="AH438">
        <v>3</v>
      </c>
      <c r="AI438">
        <v>-1</v>
      </c>
      <c r="AJ438" t="s">
        <v>3</v>
      </c>
      <c r="AK438">
        <v>0</v>
      </c>
      <c r="AL438">
        <v>0</v>
      </c>
      <c r="AM438">
        <v>0</v>
      </c>
      <c r="AN438">
        <v>0</v>
      </c>
      <c r="AO438">
        <v>0</v>
      </c>
      <c r="AP438">
        <v>0</v>
      </c>
      <c r="AQ438">
        <v>0</v>
      </c>
      <c r="AR438">
        <v>0</v>
      </c>
    </row>
    <row r="439" spans="1:44" x14ac:dyDescent="0.2">
      <c r="A439">
        <f>ROW(Source!A599)</f>
        <v>599</v>
      </c>
      <c r="B439">
        <v>1474040076</v>
      </c>
      <c r="C439">
        <v>1470922574</v>
      </c>
      <c r="D439">
        <v>1441819193</v>
      </c>
      <c r="E439">
        <v>15514512</v>
      </c>
      <c r="F439">
        <v>1</v>
      </c>
      <c r="G439">
        <v>15514512</v>
      </c>
      <c r="H439">
        <v>1</v>
      </c>
      <c r="I439" t="s">
        <v>600</v>
      </c>
      <c r="J439" t="s">
        <v>3</v>
      </c>
      <c r="K439" t="s">
        <v>601</v>
      </c>
      <c r="L439">
        <v>1191</v>
      </c>
      <c r="N439">
        <v>1013</v>
      </c>
      <c r="O439" t="s">
        <v>602</v>
      </c>
      <c r="P439" t="s">
        <v>602</v>
      </c>
      <c r="Q439">
        <v>1</v>
      </c>
      <c r="X439">
        <v>18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1</v>
      </c>
      <c r="AE439">
        <v>1</v>
      </c>
      <c r="AF439" t="s">
        <v>3</v>
      </c>
      <c r="AG439">
        <v>18</v>
      </c>
      <c r="AH439">
        <v>3</v>
      </c>
      <c r="AI439">
        <v>-1</v>
      </c>
      <c r="AJ439" t="s">
        <v>3</v>
      </c>
      <c r="AK439">
        <v>0</v>
      </c>
      <c r="AL439">
        <v>0</v>
      </c>
      <c r="AM439">
        <v>0</v>
      </c>
      <c r="AN439">
        <v>0</v>
      </c>
      <c r="AO439">
        <v>0</v>
      </c>
      <c r="AP439">
        <v>0</v>
      </c>
      <c r="AQ439">
        <v>0</v>
      </c>
      <c r="AR439">
        <v>0</v>
      </c>
    </row>
    <row r="440" spans="1:44" x14ac:dyDescent="0.2">
      <c r="A440">
        <f>ROW(Source!A599)</f>
        <v>599</v>
      </c>
      <c r="B440">
        <v>1474040078</v>
      </c>
      <c r="C440">
        <v>1470922574</v>
      </c>
      <c r="D440">
        <v>1441836237</v>
      </c>
      <c r="E440">
        <v>1</v>
      </c>
      <c r="F440">
        <v>1</v>
      </c>
      <c r="G440">
        <v>15514512</v>
      </c>
      <c r="H440">
        <v>3</v>
      </c>
      <c r="I440" t="s">
        <v>723</v>
      </c>
      <c r="J440" t="s">
        <v>724</v>
      </c>
      <c r="K440" t="s">
        <v>725</v>
      </c>
      <c r="L440">
        <v>1346</v>
      </c>
      <c r="N440">
        <v>1009</v>
      </c>
      <c r="O440" t="s">
        <v>609</v>
      </c>
      <c r="P440" t="s">
        <v>609</v>
      </c>
      <c r="Q440">
        <v>1</v>
      </c>
      <c r="X440">
        <v>0.36</v>
      </c>
      <c r="Y440">
        <v>375.16</v>
      </c>
      <c r="Z440">
        <v>0</v>
      </c>
      <c r="AA440">
        <v>0</v>
      </c>
      <c r="AB440">
        <v>0</v>
      </c>
      <c r="AC440">
        <v>0</v>
      </c>
      <c r="AD440">
        <v>1</v>
      </c>
      <c r="AE440">
        <v>0</v>
      </c>
      <c r="AF440" t="s">
        <v>3</v>
      </c>
      <c r="AG440">
        <v>0.36</v>
      </c>
      <c r="AH440">
        <v>3</v>
      </c>
      <c r="AI440">
        <v>-1</v>
      </c>
      <c r="AJ440" t="s">
        <v>3</v>
      </c>
      <c r="AK440">
        <v>0</v>
      </c>
      <c r="AL440">
        <v>0</v>
      </c>
      <c r="AM440">
        <v>0</v>
      </c>
      <c r="AN440">
        <v>0</v>
      </c>
      <c r="AO440">
        <v>0</v>
      </c>
      <c r="AP440">
        <v>0</v>
      </c>
      <c r="AQ440">
        <v>0</v>
      </c>
      <c r="AR440">
        <v>0</v>
      </c>
    </row>
    <row r="441" spans="1:44" x14ac:dyDescent="0.2">
      <c r="A441">
        <f>ROW(Source!A599)</f>
        <v>599</v>
      </c>
      <c r="B441">
        <v>1474040079</v>
      </c>
      <c r="C441">
        <v>1470922574</v>
      </c>
      <c r="D441">
        <v>1441836235</v>
      </c>
      <c r="E441">
        <v>1</v>
      </c>
      <c r="F441">
        <v>1</v>
      </c>
      <c r="G441">
        <v>15514512</v>
      </c>
      <c r="H441">
        <v>3</v>
      </c>
      <c r="I441" t="s">
        <v>614</v>
      </c>
      <c r="J441" t="s">
        <v>615</v>
      </c>
      <c r="K441" t="s">
        <v>616</v>
      </c>
      <c r="L441">
        <v>1346</v>
      </c>
      <c r="N441">
        <v>1009</v>
      </c>
      <c r="O441" t="s">
        <v>609</v>
      </c>
      <c r="P441" t="s">
        <v>609</v>
      </c>
      <c r="Q441">
        <v>1</v>
      </c>
      <c r="X441">
        <v>0.11</v>
      </c>
      <c r="Y441">
        <v>31.49</v>
      </c>
      <c r="Z441">
        <v>0</v>
      </c>
      <c r="AA441">
        <v>0</v>
      </c>
      <c r="AB441">
        <v>0</v>
      </c>
      <c r="AC441">
        <v>0</v>
      </c>
      <c r="AD441">
        <v>1</v>
      </c>
      <c r="AE441">
        <v>0</v>
      </c>
      <c r="AF441" t="s">
        <v>3</v>
      </c>
      <c r="AG441">
        <v>0.11</v>
      </c>
      <c r="AH441">
        <v>3</v>
      </c>
      <c r="AI441">
        <v>-1</v>
      </c>
      <c r="AJ441" t="s">
        <v>3</v>
      </c>
      <c r="AK441">
        <v>0</v>
      </c>
      <c r="AL441">
        <v>0</v>
      </c>
      <c r="AM441">
        <v>0</v>
      </c>
      <c r="AN441">
        <v>0</v>
      </c>
      <c r="AO441">
        <v>0</v>
      </c>
      <c r="AP441">
        <v>0</v>
      </c>
      <c r="AQ441">
        <v>0</v>
      </c>
      <c r="AR441">
        <v>0</v>
      </c>
    </row>
    <row r="442" spans="1:44" x14ac:dyDescent="0.2">
      <c r="A442">
        <f>ROW(Source!A599)</f>
        <v>599</v>
      </c>
      <c r="B442">
        <v>1474040077</v>
      </c>
      <c r="C442">
        <v>1470922574</v>
      </c>
      <c r="D442">
        <v>1441822228</v>
      </c>
      <c r="E442">
        <v>15514512</v>
      </c>
      <c r="F442">
        <v>1</v>
      </c>
      <c r="G442">
        <v>15514512</v>
      </c>
      <c r="H442">
        <v>3</v>
      </c>
      <c r="I442" t="s">
        <v>720</v>
      </c>
      <c r="J442" t="s">
        <v>3</v>
      </c>
      <c r="K442" t="s">
        <v>722</v>
      </c>
      <c r="L442">
        <v>1346</v>
      </c>
      <c r="N442">
        <v>1009</v>
      </c>
      <c r="O442" t="s">
        <v>609</v>
      </c>
      <c r="P442" t="s">
        <v>609</v>
      </c>
      <c r="Q442">
        <v>1</v>
      </c>
      <c r="X442">
        <v>0.11</v>
      </c>
      <c r="Y442">
        <v>73.951729999999998</v>
      </c>
      <c r="Z442">
        <v>0</v>
      </c>
      <c r="AA442">
        <v>0</v>
      </c>
      <c r="AB442">
        <v>0</v>
      </c>
      <c r="AC442">
        <v>0</v>
      </c>
      <c r="AD442">
        <v>1</v>
      </c>
      <c r="AE442">
        <v>0</v>
      </c>
      <c r="AF442" t="s">
        <v>3</v>
      </c>
      <c r="AG442">
        <v>0.11</v>
      </c>
      <c r="AH442">
        <v>3</v>
      </c>
      <c r="AI442">
        <v>-1</v>
      </c>
      <c r="AJ442" t="s">
        <v>3</v>
      </c>
      <c r="AK442">
        <v>0</v>
      </c>
      <c r="AL442">
        <v>0</v>
      </c>
      <c r="AM442">
        <v>0</v>
      </c>
      <c r="AN442">
        <v>0</v>
      </c>
      <c r="AO442">
        <v>0</v>
      </c>
      <c r="AP442">
        <v>0</v>
      </c>
      <c r="AQ442">
        <v>0</v>
      </c>
      <c r="AR442">
        <v>0</v>
      </c>
    </row>
    <row r="443" spans="1:44" x14ac:dyDescent="0.2">
      <c r="A443">
        <f>ROW(Source!A599)</f>
        <v>599</v>
      </c>
      <c r="B443">
        <v>1474040080</v>
      </c>
      <c r="C443">
        <v>1470922574</v>
      </c>
      <c r="D443">
        <v>1441834920</v>
      </c>
      <c r="E443">
        <v>1</v>
      </c>
      <c r="F443">
        <v>1</v>
      </c>
      <c r="G443">
        <v>15514512</v>
      </c>
      <c r="H443">
        <v>3</v>
      </c>
      <c r="I443" t="s">
        <v>759</v>
      </c>
      <c r="J443" t="s">
        <v>760</v>
      </c>
      <c r="K443" t="s">
        <v>761</v>
      </c>
      <c r="L443">
        <v>1346</v>
      </c>
      <c r="N443">
        <v>1009</v>
      </c>
      <c r="O443" t="s">
        <v>609</v>
      </c>
      <c r="P443" t="s">
        <v>609</v>
      </c>
      <c r="Q443">
        <v>1</v>
      </c>
      <c r="X443">
        <v>7.0000000000000007E-2</v>
      </c>
      <c r="Y443">
        <v>106.87</v>
      </c>
      <c r="Z443">
        <v>0</v>
      </c>
      <c r="AA443">
        <v>0</v>
      </c>
      <c r="AB443">
        <v>0</v>
      </c>
      <c r="AC443">
        <v>0</v>
      </c>
      <c r="AD443">
        <v>1</v>
      </c>
      <c r="AE443">
        <v>0</v>
      </c>
      <c r="AF443" t="s">
        <v>3</v>
      </c>
      <c r="AG443">
        <v>7.0000000000000007E-2</v>
      </c>
      <c r="AH443">
        <v>3</v>
      </c>
      <c r="AI443">
        <v>-1</v>
      </c>
      <c r="AJ443" t="s">
        <v>3</v>
      </c>
      <c r="AK443">
        <v>0</v>
      </c>
      <c r="AL443">
        <v>0</v>
      </c>
      <c r="AM443">
        <v>0</v>
      </c>
      <c r="AN443">
        <v>0</v>
      </c>
      <c r="AO443">
        <v>0</v>
      </c>
      <c r="AP443">
        <v>0</v>
      </c>
      <c r="AQ443">
        <v>0</v>
      </c>
      <c r="AR443">
        <v>0</v>
      </c>
    </row>
    <row r="444" spans="1:44" x14ac:dyDescent="0.2">
      <c r="A444">
        <f>ROW(Source!A600)</f>
        <v>600</v>
      </c>
      <c r="B444">
        <v>1474040081</v>
      </c>
      <c r="C444">
        <v>1470922590</v>
      </c>
      <c r="D444">
        <v>1441819193</v>
      </c>
      <c r="E444">
        <v>15514512</v>
      </c>
      <c r="F444">
        <v>1</v>
      </c>
      <c r="G444">
        <v>15514512</v>
      </c>
      <c r="H444">
        <v>1</v>
      </c>
      <c r="I444" t="s">
        <v>600</v>
      </c>
      <c r="J444" t="s">
        <v>3</v>
      </c>
      <c r="K444" t="s">
        <v>601</v>
      </c>
      <c r="L444">
        <v>1191</v>
      </c>
      <c r="N444">
        <v>1013</v>
      </c>
      <c r="O444" t="s">
        <v>602</v>
      </c>
      <c r="P444" t="s">
        <v>602</v>
      </c>
      <c r="Q444">
        <v>1</v>
      </c>
      <c r="X444">
        <v>0.04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1</v>
      </c>
      <c r="AE444">
        <v>1</v>
      </c>
      <c r="AF444" t="s">
        <v>167</v>
      </c>
      <c r="AG444">
        <v>0.12</v>
      </c>
      <c r="AH444">
        <v>3</v>
      </c>
      <c r="AI444">
        <v>-1</v>
      </c>
      <c r="AJ444" t="s">
        <v>3</v>
      </c>
      <c r="AK444">
        <v>0</v>
      </c>
      <c r="AL444">
        <v>0</v>
      </c>
      <c r="AM444">
        <v>0</v>
      </c>
      <c r="AN444">
        <v>0</v>
      </c>
      <c r="AO444">
        <v>0</v>
      </c>
      <c r="AP444">
        <v>0</v>
      </c>
      <c r="AQ444">
        <v>0</v>
      </c>
      <c r="AR444">
        <v>0</v>
      </c>
    </row>
    <row r="445" spans="1:44" x14ac:dyDescent="0.2">
      <c r="A445">
        <f>ROW(Source!A600)</f>
        <v>600</v>
      </c>
      <c r="B445">
        <v>1474040082</v>
      </c>
      <c r="C445">
        <v>1470922590</v>
      </c>
      <c r="D445">
        <v>1441836235</v>
      </c>
      <c r="E445">
        <v>1</v>
      </c>
      <c r="F445">
        <v>1</v>
      </c>
      <c r="G445">
        <v>15514512</v>
      </c>
      <c r="H445">
        <v>3</v>
      </c>
      <c r="I445" t="s">
        <v>614</v>
      </c>
      <c r="J445" t="s">
        <v>615</v>
      </c>
      <c r="K445" t="s">
        <v>616</v>
      </c>
      <c r="L445">
        <v>1346</v>
      </c>
      <c r="N445">
        <v>1009</v>
      </c>
      <c r="O445" t="s">
        <v>609</v>
      </c>
      <c r="P445" t="s">
        <v>609</v>
      </c>
      <c r="Q445">
        <v>1</v>
      </c>
      <c r="X445">
        <v>2.0000000000000001E-4</v>
      </c>
      <c r="Y445">
        <v>31.49</v>
      </c>
      <c r="Z445">
        <v>0</v>
      </c>
      <c r="AA445">
        <v>0</v>
      </c>
      <c r="AB445">
        <v>0</v>
      </c>
      <c r="AC445">
        <v>0</v>
      </c>
      <c r="AD445">
        <v>1</v>
      </c>
      <c r="AE445">
        <v>0</v>
      </c>
      <c r="AF445" t="s">
        <v>167</v>
      </c>
      <c r="AG445">
        <v>6.0000000000000006E-4</v>
      </c>
      <c r="AH445">
        <v>3</v>
      </c>
      <c r="AI445">
        <v>-1</v>
      </c>
      <c r="AJ445" t="s">
        <v>3</v>
      </c>
      <c r="AK445">
        <v>0</v>
      </c>
      <c r="AL445">
        <v>0</v>
      </c>
      <c r="AM445">
        <v>0</v>
      </c>
      <c r="AN445">
        <v>0</v>
      </c>
      <c r="AO445">
        <v>0</v>
      </c>
      <c r="AP445">
        <v>0</v>
      </c>
      <c r="AQ445">
        <v>0</v>
      </c>
      <c r="AR445">
        <v>0</v>
      </c>
    </row>
    <row r="446" spans="1:44" x14ac:dyDescent="0.2">
      <c r="A446">
        <f>ROW(Source!A601)</f>
        <v>601</v>
      </c>
      <c r="B446">
        <v>1474040083</v>
      </c>
      <c r="C446">
        <v>1470922597</v>
      </c>
      <c r="D446">
        <v>1441819193</v>
      </c>
      <c r="E446">
        <v>15514512</v>
      </c>
      <c r="F446">
        <v>1</v>
      </c>
      <c r="G446">
        <v>15514512</v>
      </c>
      <c r="H446">
        <v>1</v>
      </c>
      <c r="I446" t="s">
        <v>600</v>
      </c>
      <c r="J446" t="s">
        <v>3</v>
      </c>
      <c r="K446" t="s">
        <v>601</v>
      </c>
      <c r="L446">
        <v>1191</v>
      </c>
      <c r="N446">
        <v>1013</v>
      </c>
      <c r="O446" t="s">
        <v>602</v>
      </c>
      <c r="P446" t="s">
        <v>602</v>
      </c>
      <c r="Q446">
        <v>1</v>
      </c>
      <c r="X446">
        <v>1.2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1</v>
      </c>
      <c r="AE446">
        <v>1</v>
      </c>
      <c r="AF446" t="s">
        <v>3</v>
      </c>
      <c r="AG446">
        <v>1.2</v>
      </c>
      <c r="AH446">
        <v>3</v>
      </c>
      <c r="AI446">
        <v>-1</v>
      </c>
      <c r="AJ446" t="s">
        <v>3</v>
      </c>
      <c r="AK446">
        <v>0</v>
      </c>
      <c r="AL446">
        <v>0</v>
      </c>
      <c r="AM446">
        <v>0</v>
      </c>
      <c r="AN446">
        <v>0</v>
      </c>
      <c r="AO446">
        <v>0</v>
      </c>
      <c r="AP446">
        <v>0</v>
      </c>
      <c r="AQ446">
        <v>0</v>
      </c>
      <c r="AR446">
        <v>0</v>
      </c>
    </row>
    <row r="447" spans="1:44" x14ac:dyDescent="0.2">
      <c r="A447">
        <f>ROW(Source!A601)</f>
        <v>601</v>
      </c>
      <c r="B447">
        <v>1474040084</v>
      </c>
      <c r="C447">
        <v>1470922597</v>
      </c>
      <c r="D447">
        <v>1441836235</v>
      </c>
      <c r="E447">
        <v>1</v>
      </c>
      <c r="F447">
        <v>1</v>
      </c>
      <c r="G447">
        <v>15514512</v>
      </c>
      <c r="H447">
        <v>3</v>
      </c>
      <c r="I447" t="s">
        <v>614</v>
      </c>
      <c r="J447" t="s">
        <v>615</v>
      </c>
      <c r="K447" t="s">
        <v>616</v>
      </c>
      <c r="L447">
        <v>1346</v>
      </c>
      <c r="N447">
        <v>1009</v>
      </c>
      <c r="O447" t="s">
        <v>609</v>
      </c>
      <c r="P447" t="s">
        <v>609</v>
      </c>
      <c r="Q447">
        <v>1</v>
      </c>
      <c r="X447">
        <v>7.0000000000000001E-3</v>
      </c>
      <c r="Y447">
        <v>31.49</v>
      </c>
      <c r="Z447">
        <v>0</v>
      </c>
      <c r="AA447">
        <v>0</v>
      </c>
      <c r="AB447">
        <v>0</v>
      </c>
      <c r="AC447">
        <v>0</v>
      </c>
      <c r="AD447">
        <v>1</v>
      </c>
      <c r="AE447">
        <v>0</v>
      </c>
      <c r="AF447" t="s">
        <v>3</v>
      </c>
      <c r="AG447">
        <v>7.0000000000000001E-3</v>
      </c>
      <c r="AH447">
        <v>3</v>
      </c>
      <c r="AI447">
        <v>-1</v>
      </c>
      <c r="AJ447" t="s">
        <v>3</v>
      </c>
      <c r="AK447">
        <v>0</v>
      </c>
      <c r="AL447">
        <v>0</v>
      </c>
      <c r="AM447">
        <v>0</v>
      </c>
      <c r="AN447">
        <v>0</v>
      </c>
      <c r="AO447">
        <v>0</v>
      </c>
      <c r="AP447">
        <v>0</v>
      </c>
      <c r="AQ447">
        <v>0</v>
      </c>
      <c r="AR447">
        <v>0</v>
      </c>
    </row>
    <row r="448" spans="1:44" x14ac:dyDescent="0.2">
      <c r="A448">
        <f>ROW(Source!A601)</f>
        <v>601</v>
      </c>
      <c r="B448">
        <v>1474040085</v>
      </c>
      <c r="C448">
        <v>1470922597</v>
      </c>
      <c r="D448">
        <v>1441834628</v>
      </c>
      <c r="E448">
        <v>1</v>
      </c>
      <c r="F448">
        <v>1</v>
      </c>
      <c r="G448">
        <v>15514512</v>
      </c>
      <c r="H448">
        <v>3</v>
      </c>
      <c r="I448" t="s">
        <v>720</v>
      </c>
      <c r="J448" t="s">
        <v>721</v>
      </c>
      <c r="K448" t="s">
        <v>722</v>
      </c>
      <c r="L448">
        <v>1348</v>
      </c>
      <c r="N448">
        <v>1009</v>
      </c>
      <c r="O448" t="s">
        <v>627</v>
      </c>
      <c r="P448" t="s">
        <v>627</v>
      </c>
      <c r="Q448">
        <v>1000</v>
      </c>
      <c r="X448">
        <v>2.0000000000000002E-5</v>
      </c>
      <c r="Y448">
        <v>73951.73</v>
      </c>
      <c r="Z448">
        <v>0</v>
      </c>
      <c r="AA448">
        <v>0</v>
      </c>
      <c r="AB448">
        <v>0</v>
      </c>
      <c r="AC448">
        <v>0</v>
      </c>
      <c r="AD448">
        <v>1</v>
      </c>
      <c r="AE448">
        <v>0</v>
      </c>
      <c r="AF448" t="s">
        <v>3</v>
      </c>
      <c r="AG448">
        <v>2.0000000000000002E-5</v>
      </c>
      <c r="AH448">
        <v>3</v>
      </c>
      <c r="AI448">
        <v>-1</v>
      </c>
      <c r="AJ448" t="s">
        <v>3</v>
      </c>
      <c r="AK448">
        <v>0</v>
      </c>
      <c r="AL448">
        <v>0</v>
      </c>
      <c r="AM448">
        <v>0</v>
      </c>
      <c r="AN448">
        <v>0</v>
      </c>
      <c r="AO448">
        <v>0</v>
      </c>
      <c r="AP448">
        <v>0</v>
      </c>
      <c r="AQ448">
        <v>0</v>
      </c>
      <c r="AR448">
        <v>0</v>
      </c>
    </row>
    <row r="449" spans="1:44" x14ac:dyDescent="0.2">
      <c r="A449">
        <f>ROW(Source!A602)</f>
        <v>602</v>
      </c>
      <c r="B449">
        <v>1474040086</v>
      </c>
      <c r="C449">
        <v>1470922607</v>
      </c>
      <c r="D449">
        <v>1441819193</v>
      </c>
      <c r="E449">
        <v>15514512</v>
      </c>
      <c r="F449">
        <v>1</v>
      </c>
      <c r="G449">
        <v>15514512</v>
      </c>
      <c r="H449">
        <v>1</v>
      </c>
      <c r="I449" t="s">
        <v>600</v>
      </c>
      <c r="J449" t="s">
        <v>3</v>
      </c>
      <c r="K449" t="s">
        <v>601</v>
      </c>
      <c r="L449">
        <v>1191</v>
      </c>
      <c r="N449">
        <v>1013</v>
      </c>
      <c r="O449" t="s">
        <v>602</v>
      </c>
      <c r="P449" t="s">
        <v>602</v>
      </c>
      <c r="Q449">
        <v>1</v>
      </c>
      <c r="X449">
        <v>1.1299999999999999</v>
      </c>
      <c r="Y449">
        <v>0</v>
      </c>
      <c r="Z449">
        <v>0</v>
      </c>
      <c r="AA449">
        <v>0</v>
      </c>
      <c r="AB449">
        <v>0</v>
      </c>
      <c r="AC449">
        <v>0</v>
      </c>
      <c r="AD449">
        <v>1</v>
      </c>
      <c r="AE449">
        <v>1</v>
      </c>
      <c r="AF449" t="s">
        <v>3</v>
      </c>
      <c r="AG449">
        <v>1.1299999999999999</v>
      </c>
      <c r="AH449">
        <v>3</v>
      </c>
      <c r="AI449">
        <v>-1</v>
      </c>
      <c r="AJ449" t="s">
        <v>3</v>
      </c>
      <c r="AK449">
        <v>0</v>
      </c>
      <c r="AL449">
        <v>0</v>
      </c>
      <c r="AM449">
        <v>0</v>
      </c>
      <c r="AN449">
        <v>0</v>
      </c>
      <c r="AO449">
        <v>0</v>
      </c>
      <c r="AP449">
        <v>0</v>
      </c>
      <c r="AQ449">
        <v>0</v>
      </c>
      <c r="AR449">
        <v>0</v>
      </c>
    </row>
    <row r="450" spans="1:44" x14ac:dyDescent="0.2">
      <c r="A450">
        <f>ROW(Source!A602)</f>
        <v>602</v>
      </c>
      <c r="B450">
        <v>1474040088</v>
      </c>
      <c r="C450">
        <v>1470922607</v>
      </c>
      <c r="D450">
        <v>1441820422</v>
      </c>
      <c r="E450">
        <v>15514512</v>
      </c>
      <c r="F450">
        <v>1</v>
      </c>
      <c r="G450">
        <v>15514512</v>
      </c>
      <c r="H450">
        <v>3</v>
      </c>
      <c r="I450" t="s">
        <v>768</v>
      </c>
      <c r="J450" t="s">
        <v>3</v>
      </c>
      <c r="K450" t="s">
        <v>769</v>
      </c>
      <c r="L450">
        <v>1346</v>
      </c>
      <c r="N450">
        <v>1009</v>
      </c>
      <c r="O450" t="s">
        <v>609</v>
      </c>
      <c r="P450" t="s">
        <v>609</v>
      </c>
      <c r="Q450">
        <v>1</v>
      </c>
      <c r="X450">
        <v>3.0000000000000001E-3</v>
      </c>
      <c r="Y450">
        <v>1511.54088</v>
      </c>
      <c r="Z450">
        <v>0</v>
      </c>
      <c r="AA450">
        <v>0</v>
      </c>
      <c r="AB450">
        <v>0</v>
      </c>
      <c r="AC450">
        <v>0</v>
      </c>
      <c r="AD450">
        <v>1</v>
      </c>
      <c r="AE450">
        <v>0</v>
      </c>
      <c r="AF450" t="s">
        <v>3</v>
      </c>
      <c r="AG450">
        <v>3.0000000000000001E-3</v>
      </c>
      <c r="AH450">
        <v>3</v>
      </c>
      <c r="AI450">
        <v>-1</v>
      </c>
      <c r="AJ450" t="s">
        <v>3</v>
      </c>
      <c r="AK450">
        <v>0</v>
      </c>
      <c r="AL450">
        <v>0</v>
      </c>
      <c r="AM450">
        <v>0</v>
      </c>
      <c r="AN450">
        <v>0</v>
      </c>
      <c r="AO450">
        <v>0</v>
      </c>
      <c r="AP450">
        <v>0</v>
      </c>
      <c r="AQ450">
        <v>0</v>
      </c>
      <c r="AR450">
        <v>0</v>
      </c>
    </row>
    <row r="451" spans="1:44" x14ac:dyDescent="0.2">
      <c r="A451">
        <f>ROW(Source!A602)</f>
        <v>602</v>
      </c>
      <c r="B451">
        <v>1474040089</v>
      </c>
      <c r="C451">
        <v>1470922607</v>
      </c>
      <c r="D451">
        <v>1441836235</v>
      </c>
      <c r="E451">
        <v>1</v>
      </c>
      <c r="F451">
        <v>1</v>
      </c>
      <c r="G451">
        <v>15514512</v>
      </c>
      <c r="H451">
        <v>3</v>
      </c>
      <c r="I451" t="s">
        <v>614</v>
      </c>
      <c r="J451" t="s">
        <v>615</v>
      </c>
      <c r="K451" t="s">
        <v>616</v>
      </c>
      <c r="L451">
        <v>1346</v>
      </c>
      <c r="N451">
        <v>1009</v>
      </c>
      <c r="O451" t="s">
        <v>609</v>
      </c>
      <c r="P451" t="s">
        <v>609</v>
      </c>
      <c r="Q451">
        <v>1</v>
      </c>
      <c r="X451">
        <v>0.01</v>
      </c>
      <c r="Y451">
        <v>31.49</v>
      </c>
      <c r="Z451">
        <v>0</v>
      </c>
      <c r="AA451">
        <v>0</v>
      </c>
      <c r="AB451">
        <v>0</v>
      </c>
      <c r="AC451">
        <v>0</v>
      </c>
      <c r="AD451">
        <v>1</v>
      </c>
      <c r="AE451">
        <v>0</v>
      </c>
      <c r="AF451" t="s">
        <v>3</v>
      </c>
      <c r="AG451">
        <v>0.01</v>
      </c>
      <c r="AH451">
        <v>3</v>
      </c>
      <c r="AI451">
        <v>-1</v>
      </c>
      <c r="AJ451" t="s">
        <v>3</v>
      </c>
      <c r="AK451">
        <v>0</v>
      </c>
      <c r="AL451">
        <v>0</v>
      </c>
      <c r="AM451">
        <v>0</v>
      </c>
      <c r="AN451">
        <v>0</v>
      </c>
      <c r="AO451">
        <v>0</v>
      </c>
      <c r="AP451">
        <v>0</v>
      </c>
      <c r="AQ451">
        <v>0</v>
      </c>
      <c r="AR451">
        <v>0</v>
      </c>
    </row>
    <row r="452" spans="1:44" x14ac:dyDescent="0.2">
      <c r="A452">
        <f>ROW(Source!A602)</f>
        <v>602</v>
      </c>
      <c r="B452">
        <v>1474040090</v>
      </c>
      <c r="C452">
        <v>1470922607</v>
      </c>
      <c r="D452">
        <v>1441838748</v>
      </c>
      <c r="E452">
        <v>1</v>
      </c>
      <c r="F452">
        <v>1</v>
      </c>
      <c r="G452">
        <v>15514512</v>
      </c>
      <c r="H452">
        <v>3</v>
      </c>
      <c r="I452" t="s">
        <v>770</v>
      </c>
      <c r="J452" t="s">
        <v>771</v>
      </c>
      <c r="K452" t="s">
        <v>772</v>
      </c>
      <c r="L452">
        <v>1327</v>
      </c>
      <c r="N452">
        <v>1005</v>
      </c>
      <c r="O452" t="s">
        <v>729</v>
      </c>
      <c r="P452" t="s">
        <v>729</v>
      </c>
      <c r="Q452">
        <v>1</v>
      </c>
      <c r="X452">
        <v>8.0000000000000002E-3</v>
      </c>
      <c r="Y452">
        <v>208.99</v>
      </c>
      <c r="Z452">
        <v>0</v>
      </c>
      <c r="AA452">
        <v>0</v>
      </c>
      <c r="AB452">
        <v>0</v>
      </c>
      <c r="AC452">
        <v>0</v>
      </c>
      <c r="AD452">
        <v>1</v>
      </c>
      <c r="AE452">
        <v>0</v>
      </c>
      <c r="AF452" t="s">
        <v>3</v>
      </c>
      <c r="AG452">
        <v>8.0000000000000002E-3</v>
      </c>
      <c r="AH452">
        <v>3</v>
      </c>
      <c r="AI452">
        <v>-1</v>
      </c>
      <c r="AJ452" t="s">
        <v>3</v>
      </c>
      <c r="AK452">
        <v>0</v>
      </c>
      <c r="AL452">
        <v>0</v>
      </c>
      <c r="AM452">
        <v>0</v>
      </c>
      <c r="AN452">
        <v>0</v>
      </c>
      <c r="AO452">
        <v>0</v>
      </c>
      <c r="AP452">
        <v>0</v>
      </c>
      <c r="AQ452">
        <v>0</v>
      </c>
      <c r="AR452">
        <v>0</v>
      </c>
    </row>
    <row r="453" spans="1:44" x14ac:dyDescent="0.2">
      <c r="A453">
        <f>ROW(Source!A602)</f>
        <v>602</v>
      </c>
      <c r="B453">
        <v>1474040087</v>
      </c>
      <c r="C453">
        <v>1470922607</v>
      </c>
      <c r="D453">
        <v>1441822228</v>
      </c>
      <c r="E453">
        <v>15514512</v>
      </c>
      <c r="F453">
        <v>1</v>
      </c>
      <c r="G453">
        <v>15514512</v>
      </c>
      <c r="H453">
        <v>3</v>
      </c>
      <c r="I453" t="s">
        <v>720</v>
      </c>
      <c r="J453" t="s">
        <v>3</v>
      </c>
      <c r="K453" t="s">
        <v>722</v>
      </c>
      <c r="L453">
        <v>1346</v>
      </c>
      <c r="N453">
        <v>1009</v>
      </c>
      <c r="O453" t="s">
        <v>609</v>
      </c>
      <c r="P453" t="s">
        <v>609</v>
      </c>
      <c r="Q453">
        <v>1</v>
      </c>
      <c r="X453">
        <v>1.7000000000000001E-2</v>
      </c>
      <c r="Y453">
        <v>73.951729999999998</v>
      </c>
      <c r="Z453">
        <v>0</v>
      </c>
      <c r="AA453">
        <v>0</v>
      </c>
      <c r="AB453">
        <v>0</v>
      </c>
      <c r="AC453">
        <v>0</v>
      </c>
      <c r="AD453">
        <v>1</v>
      </c>
      <c r="AE453">
        <v>0</v>
      </c>
      <c r="AF453" t="s">
        <v>3</v>
      </c>
      <c r="AG453">
        <v>1.7000000000000001E-2</v>
      </c>
      <c r="AH453">
        <v>3</v>
      </c>
      <c r="AI453">
        <v>-1</v>
      </c>
      <c r="AJ453" t="s">
        <v>3</v>
      </c>
      <c r="AK453">
        <v>0</v>
      </c>
      <c r="AL453">
        <v>0</v>
      </c>
      <c r="AM453">
        <v>0</v>
      </c>
      <c r="AN453">
        <v>0</v>
      </c>
      <c r="AO453">
        <v>0</v>
      </c>
      <c r="AP453">
        <v>0</v>
      </c>
      <c r="AQ453">
        <v>0</v>
      </c>
      <c r="AR453">
        <v>0</v>
      </c>
    </row>
    <row r="454" spans="1:44" x14ac:dyDescent="0.2">
      <c r="A454">
        <f>ROW(Source!A602)</f>
        <v>602</v>
      </c>
      <c r="B454">
        <v>1474040091</v>
      </c>
      <c r="C454">
        <v>1470922607</v>
      </c>
      <c r="D454">
        <v>1441834920</v>
      </c>
      <c r="E454">
        <v>1</v>
      </c>
      <c r="F454">
        <v>1</v>
      </c>
      <c r="G454">
        <v>15514512</v>
      </c>
      <c r="H454">
        <v>3</v>
      </c>
      <c r="I454" t="s">
        <v>759</v>
      </c>
      <c r="J454" t="s">
        <v>760</v>
      </c>
      <c r="K454" t="s">
        <v>761</v>
      </c>
      <c r="L454">
        <v>1346</v>
      </c>
      <c r="N454">
        <v>1009</v>
      </c>
      <c r="O454" t="s">
        <v>609</v>
      </c>
      <c r="P454" t="s">
        <v>609</v>
      </c>
      <c r="Q454">
        <v>1</v>
      </c>
      <c r="X454">
        <v>1.4E-2</v>
      </c>
      <c r="Y454">
        <v>106.87</v>
      </c>
      <c r="Z454">
        <v>0</v>
      </c>
      <c r="AA454">
        <v>0</v>
      </c>
      <c r="AB454">
        <v>0</v>
      </c>
      <c r="AC454">
        <v>0</v>
      </c>
      <c r="AD454">
        <v>1</v>
      </c>
      <c r="AE454">
        <v>0</v>
      </c>
      <c r="AF454" t="s">
        <v>3</v>
      </c>
      <c r="AG454">
        <v>1.4E-2</v>
      </c>
      <c r="AH454">
        <v>3</v>
      </c>
      <c r="AI454">
        <v>-1</v>
      </c>
      <c r="AJ454" t="s">
        <v>3</v>
      </c>
      <c r="AK454">
        <v>0</v>
      </c>
      <c r="AL454">
        <v>0</v>
      </c>
      <c r="AM454">
        <v>0</v>
      </c>
      <c r="AN454">
        <v>0</v>
      </c>
      <c r="AO454">
        <v>0</v>
      </c>
      <c r="AP454">
        <v>0</v>
      </c>
      <c r="AQ454">
        <v>0</v>
      </c>
      <c r="AR454">
        <v>0</v>
      </c>
    </row>
    <row r="455" spans="1:44" x14ac:dyDescent="0.2">
      <c r="A455">
        <f>ROW(Source!A603)</f>
        <v>603</v>
      </c>
      <c r="B455">
        <v>1474040092</v>
      </c>
      <c r="C455">
        <v>1470922626</v>
      </c>
      <c r="D455">
        <v>1441819193</v>
      </c>
      <c r="E455">
        <v>15514512</v>
      </c>
      <c r="F455">
        <v>1</v>
      </c>
      <c r="G455">
        <v>15514512</v>
      </c>
      <c r="H455">
        <v>1</v>
      </c>
      <c r="I455" t="s">
        <v>600</v>
      </c>
      <c r="J455" t="s">
        <v>3</v>
      </c>
      <c r="K455" t="s">
        <v>601</v>
      </c>
      <c r="L455">
        <v>1191</v>
      </c>
      <c r="N455">
        <v>1013</v>
      </c>
      <c r="O455" t="s">
        <v>602</v>
      </c>
      <c r="P455" t="s">
        <v>602</v>
      </c>
      <c r="Q455">
        <v>1</v>
      </c>
      <c r="X455">
        <v>0.04</v>
      </c>
      <c r="Y455">
        <v>0</v>
      </c>
      <c r="Z455">
        <v>0</v>
      </c>
      <c r="AA455">
        <v>0</v>
      </c>
      <c r="AB455">
        <v>0</v>
      </c>
      <c r="AC455">
        <v>0</v>
      </c>
      <c r="AD455">
        <v>1</v>
      </c>
      <c r="AE455">
        <v>1</v>
      </c>
      <c r="AF455" t="s">
        <v>167</v>
      </c>
      <c r="AG455">
        <v>0.12</v>
      </c>
      <c r="AH455">
        <v>3</v>
      </c>
      <c r="AI455">
        <v>-1</v>
      </c>
      <c r="AJ455" t="s">
        <v>3</v>
      </c>
      <c r="AK455">
        <v>0</v>
      </c>
      <c r="AL455">
        <v>0</v>
      </c>
      <c r="AM455">
        <v>0</v>
      </c>
      <c r="AN455">
        <v>0</v>
      </c>
      <c r="AO455">
        <v>0</v>
      </c>
      <c r="AP455">
        <v>0</v>
      </c>
      <c r="AQ455">
        <v>0</v>
      </c>
      <c r="AR455">
        <v>0</v>
      </c>
    </row>
    <row r="456" spans="1:44" x14ac:dyDescent="0.2">
      <c r="A456">
        <f>ROW(Source!A604)</f>
        <v>604</v>
      </c>
      <c r="B456">
        <v>1474040093</v>
      </c>
      <c r="C456">
        <v>1470922630</v>
      </c>
      <c r="D456">
        <v>1441819193</v>
      </c>
      <c r="E456">
        <v>15514512</v>
      </c>
      <c r="F456">
        <v>1</v>
      </c>
      <c r="G456">
        <v>15514512</v>
      </c>
      <c r="H456">
        <v>1</v>
      </c>
      <c r="I456" t="s">
        <v>600</v>
      </c>
      <c r="J456" t="s">
        <v>3</v>
      </c>
      <c r="K456" t="s">
        <v>601</v>
      </c>
      <c r="L456">
        <v>1191</v>
      </c>
      <c r="N456">
        <v>1013</v>
      </c>
      <c r="O456" t="s">
        <v>602</v>
      </c>
      <c r="P456" t="s">
        <v>602</v>
      </c>
      <c r="Q456">
        <v>1</v>
      </c>
      <c r="X456">
        <v>0.6</v>
      </c>
      <c r="Y456">
        <v>0</v>
      </c>
      <c r="Z456">
        <v>0</v>
      </c>
      <c r="AA456">
        <v>0</v>
      </c>
      <c r="AB456">
        <v>0</v>
      </c>
      <c r="AC456">
        <v>0</v>
      </c>
      <c r="AD456">
        <v>1</v>
      </c>
      <c r="AE456">
        <v>1</v>
      </c>
      <c r="AF456" t="s">
        <v>167</v>
      </c>
      <c r="AG456">
        <v>1.7999999999999998</v>
      </c>
      <c r="AH456">
        <v>3</v>
      </c>
      <c r="AI456">
        <v>-1</v>
      </c>
      <c r="AJ456" t="s">
        <v>3</v>
      </c>
      <c r="AK456">
        <v>0</v>
      </c>
      <c r="AL456">
        <v>0</v>
      </c>
      <c r="AM456">
        <v>0</v>
      </c>
      <c r="AN456">
        <v>0</v>
      </c>
      <c r="AO456">
        <v>0</v>
      </c>
      <c r="AP456">
        <v>0</v>
      </c>
      <c r="AQ456">
        <v>0</v>
      </c>
      <c r="AR456">
        <v>0</v>
      </c>
    </row>
    <row r="457" spans="1:44" x14ac:dyDescent="0.2">
      <c r="A457">
        <f>ROW(Source!A604)</f>
        <v>604</v>
      </c>
      <c r="B457">
        <v>1474040095</v>
      </c>
      <c r="C457">
        <v>1470922630</v>
      </c>
      <c r="D457">
        <v>1441836235</v>
      </c>
      <c r="E457">
        <v>1</v>
      </c>
      <c r="F457">
        <v>1</v>
      </c>
      <c r="G457">
        <v>15514512</v>
      </c>
      <c r="H457">
        <v>3</v>
      </c>
      <c r="I457" t="s">
        <v>614</v>
      </c>
      <c r="J457" t="s">
        <v>615</v>
      </c>
      <c r="K457" t="s">
        <v>616</v>
      </c>
      <c r="L457">
        <v>1346</v>
      </c>
      <c r="N457">
        <v>1009</v>
      </c>
      <c r="O457" t="s">
        <v>609</v>
      </c>
      <c r="P457" t="s">
        <v>609</v>
      </c>
      <c r="Q457">
        <v>1</v>
      </c>
      <c r="X457">
        <v>4.0000000000000001E-3</v>
      </c>
      <c r="Y457">
        <v>31.49</v>
      </c>
      <c r="Z457">
        <v>0</v>
      </c>
      <c r="AA457">
        <v>0</v>
      </c>
      <c r="AB457">
        <v>0</v>
      </c>
      <c r="AC457">
        <v>0</v>
      </c>
      <c r="AD457">
        <v>1</v>
      </c>
      <c r="AE457">
        <v>0</v>
      </c>
      <c r="AF457" t="s">
        <v>167</v>
      </c>
      <c r="AG457">
        <v>1.2E-2</v>
      </c>
      <c r="AH457">
        <v>3</v>
      </c>
      <c r="AI457">
        <v>-1</v>
      </c>
      <c r="AJ457" t="s">
        <v>3</v>
      </c>
      <c r="AK457">
        <v>0</v>
      </c>
      <c r="AL457">
        <v>0</v>
      </c>
      <c r="AM457">
        <v>0</v>
      </c>
      <c r="AN457">
        <v>0</v>
      </c>
      <c r="AO457">
        <v>0</v>
      </c>
      <c r="AP457">
        <v>0</v>
      </c>
      <c r="AQ457">
        <v>0</v>
      </c>
      <c r="AR457">
        <v>0</v>
      </c>
    </row>
    <row r="458" spans="1:44" x14ac:dyDescent="0.2">
      <c r="A458">
        <f>ROW(Source!A604)</f>
        <v>604</v>
      </c>
      <c r="B458">
        <v>1474040094</v>
      </c>
      <c r="C458">
        <v>1470922630</v>
      </c>
      <c r="D458">
        <v>1441822228</v>
      </c>
      <c r="E458">
        <v>15514512</v>
      </c>
      <c r="F458">
        <v>1</v>
      </c>
      <c r="G458">
        <v>15514512</v>
      </c>
      <c r="H458">
        <v>3</v>
      </c>
      <c r="I458" t="s">
        <v>720</v>
      </c>
      <c r="J458" t="s">
        <v>3</v>
      </c>
      <c r="K458" t="s">
        <v>722</v>
      </c>
      <c r="L458">
        <v>1346</v>
      </c>
      <c r="N458">
        <v>1009</v>
      </c>
      <c r="O458" t="s">
        <v>609</v>
      </c>
      <c r="P458" t="s">
        <v>609</v>
      </c>
      <c r="Q458">
        <v>1</v>
      </c>
      <c r="X458">
        <v>8.9999999999999993E-3</v>
      </c>
      <c r="Y458">
        <v>73.951729999999998</v>
      </c>
      <c r="Z458">
        <v>0</v>
      </c>
      <c r="AA458">
        <v>0</v>
      </c>
      <c r="AB458">
        <v>0</v>
      </c>
      <c r="AC458">
        <v>0</v>
      </c>
      <c r="AD458">
        <v>1</v>
      </c>
      <c r="AE458">
        <v>0</v>
      </c>
      <c r="AF458" t="s">
        <v>167</v>
      </c>
      <c r="AG458">
        <v>2.6999999999999996E-2</v>
      </c>
      <c r="AH458">
        <v>3</v>
      </c>
      <c r="AI458">
        <v>-1</v>
      </c>
      <c r="AJ458" t="s">
        <v>3</v>
      </c>
      <c r="AK458">
        <v>0</v>
      </c>
      <c r="AL458">
        <v>0</v>
      </c>
      <c r="AM458">
        <v>0</v>
      </c>
      <c r="AN458">
        <v>0</v>
      </c>
      <c r="AO458">
        <v>0</v>
      </c>
      <c r="AP458">
        <v>0</v>
      </c>
      <c r="AQ458">
        <v>0</v>
      </c>
      <c r="AR458">
        <v>0</v>
      </c>
    </row>
    <row r="459" spans="1:44" x14ac:dyDescent="0.2">
      <c r="A459">
        <f>ROW(Source!A605)</f>
        <v>605</v>
      </c>
      <c r="B459">
        <v>1474040096</v>
      </c>
      <c r="C459">
        <v>1470922640</v>
      </c>
      <c r="D459">
        <v>1441819193</v>
      </c>
      <c r="E459">
        <v>15514512</v>
      </c>
      <c r="F459">
        <v>1</v>
      </c>
      <c r="G459">
        <v>15514512</v>
      </c>
      <c r="H459">
        <v>1</v>
      </c>
      <c r="I459" t="s">
        <v>600</v>
      </c>
      <c r="J459" t="s">
        <v>3</v>
      </c>
      <c r="K459" t="s">
        <v>601</v>
      </c>
      <c r="L459">
        <v>1191</v>
      </c>
      <c r="N459">
        <v>1013</v>
      </c>
      <c r="O459" t="s">
        <v>602</v>
      </c>
      <c r="P459" t="s">
        <v>602</v>
      </c>
      <c r="Q459">
        <v>1</v>
      </c>
      <c r="X459">
        <v>18</v>
      </c>
      <c r="Y459">
        <v>0</v>
      </c>
      <c r="Z459">
        <v>0</v>
      </c>
      <c r="AA459">
        <v>0</v>
      </c>
      <c r="AB459">
        <v>0</v>
      </c>
      <c r="AC459">
        <v>0</v>
      </c>
      <c r="AD459">
        <v>1</v>
      </c>
      <c r="AE459">
        <v>1</v>
      </c>
      <c r="AF459" t="s">
        <v>3</v>
      </c>
      <c r="AG459">
        <v>18</v>
      </c>
      <c r="AH459">
        <v>3</v>
      </c>
      <c r="AI459">
        <v>-1</v>
      </c>
      <c r="AJ459" t="s">
        <v>3</v>
      </c>
      <c r="AK459">
        <v>0</v>
      </c>
      <c r="AL459">
        <v>0</v>
      </c>
      <c r="AM459">
        <v>0</v>
      </c>
      <c r="AN459">
        <v>0</v>
      </c>
      <c r="AO459">
        <v>0</v>
      </c>
      <c r="AP459">
        <v>0</v>
      </c>
      <c r="AQ459">
        <v>0</v>
      </c>
      <c r="AR459">
        <v>0</v>
      </c>
    </row>
    <row r="460" spans="1:44" x14ac:dyDescent="0.2">
      <c r="A460">
        <f>ROW(Source!A605)</f>
        <v>605</v>
      </c>
      <c r="B460">
        <v>1474040098</v>
      </c>
      <c r="C460">
        <v>1470922640</v>
      </c>
      <c r="D460">
        <v>1441836237</v>
      </c>
      <c r="E460">
        <v>1</v>
      </c>
      <c r="F460">
        <v>1</v>
      </c>
      <c r="G460">
        <v>15514512</v>
      </c>
      <c r="H460">
        <v>3</v>
      </c>
      <c r="I460" t="s">
        <v>723</v>
      </c>
      <c r="J460" t="s">
        <v>724</v>
      </c>
      <c r="K460" t="s">
        <v>725</v>
      </c>
      <c r="L460">
        <v>1346</v>
      </c>
      <c r="N460">
        <v>1009</v>
      </c>
      <c r="O460" t="s">
        <v>609</v>
      </c>
      <c r="P460" t="s">
        <v>609</v>
      </c>
      <c r="Q460">
        <v>1</v>
      </c>
      <c r="X460">
        <v>0.36</v>
      </c>
      <c r="Y460">
        <v>375.16</v>
      </c>
      <c r="Z460">
        <v>0</v>
      </c>
      <c r="AA460">
        <v>0</v>
      </c>
      <c r="AB460">
        <v>0</v>
      </c>
      <c r="AC460">
        <v>0</v>
      </c>
      <c r="AD460">
        <v>1</v>
      </c>
      <c r="AE460">
        <v>0</v>
      </c>
      <c r="AF460" t="s">
        <v>3</v>
      </c>
      <c r="AG460">
        <v>0.36</v>
      </c>
      <c r="AH460">
        <v>3</v>
      </c>
      <c r="AI460">
        <v>-1</v>
      </c>
      <c r="AJ460" t="s">
        <v>3</v>
      </c>
      <c r="AK460">
        <v>0</v>
      </c>
      <c r="AL460">
        <v>0</v>
      </c>
      <c r="AM460">
        <v>0</v>
      </c>
      <c r="AN460">
        <v>0</v>
      </c>
      <c r="AO460">
        <v>0</v>
      </c>
      <c r="AP460">
        <v>0</v>
      </c>
      <c r="AQ460">
        <v>0</v>
      </c>
      <c r="AR460">
        <v>0</v>
      </c>
    </row>
    <row r="461" spans="1:44" x14ac:dyDescent="0.2">
      <c r="A461">
        <f>ROW(Source!A605)</f>
        <v>605</v>
      </c>
      <c r="B461">
        <v>1474040099</v>
      </c>
      <c r="C461">
        <v>1470922640</v>
      </c>
      <c r="D461">
        <v>1441836235</v>
      </c>
      <c r="E461">
        <v>1</v>
      </c>
      <c r="F461">
        <v>1</v>
      </c>
      <c r="G461">
        <v>15514512</v>
      </c>
      <c r="H461">
        <v>3</v>
      </c>
      <c r="I461" t="s">
        <v>614</v>
      </c>
      <c r="J461" t="s">
        <v>615</v>
      </c>
      <c r="K461" t="s">
        <v>616</v>
      </c>
      <c r="L461">
        <v>1346</v>
      </c>
      <c r="N461">
        <v>1009</v>
      </c>
      <c r="O461" t="s">
        <v>609</v>
      </c>
      <c r="P461" t="s">
        <v>609</v>
      </c>
      <c r="Q461">
        <v>1</v>
      </c>
      <c r="X461">
        <v>0.11</v>
      </c>
      <c r="Y461">
        <v>31.49</v>
      </c>
      <c r="Z461">
        <v>0</v>
      </c>
      <c r="AA461">
        <v>0</v>
      </c>
      <c r="AB461">
        <v>0</v>
      </c>
      <c r="AC461">
        <v>0</v>
      </c>
      <c r="AD461">
        <v>1</v>
      </c>
      <c r="AE461">
        <v>0</v>
      </c>
      <c r="AF461" t="s">
        <v>3</v>
      </c>
      <c r="AG461">
        <v>0.11</v>
      </c>
      <c r="AH461">
        <v>3</v>
      </c>
      <c r="AI461">
        <v>-1</v>
      </c>
      <c r="AJ461" t="s">
        <v>3</v>
      </c>
      <c r="AK461">
        <v>0</v>
      </c>
      <c r="AL461">
        <v>0</v>
      </c>
      <c r="AM461">
        <v>0</v>
      </c>
      <c r="AN461">
        <v>0</v>
      </c>
      <c r="AO461">
        <v>0</v>
      </c>
      <c r="AP461">
        <v>0</v>
      </c>
      <c r="AQ461">
        <v>0</v>
      </c>
      <c r="AR461">
        <v>0</v>
      </c>
    </row>
    <row r="462" spans="1:44" x14ac:dyDescent="0.2">
      <c r="A462">
        <f>ROW(Source!A605)</f>
        <v>605</v>
      </c>
      <c r="B462">
        <v>1474040097</v>
      </c>
      <c r="C462">
        <v>1470922640</v>
      </c>
      <c r="D462">
        <v>1441822228</v>
      </c>
      <c r="E462">
        <v>15514512</v>
      </c>
      <c r="F462">
        <v>1</v>
      </c>
      <c r="G462">
        <v>15514512</v>
      </c>
      <c r="H462">
        <v>3</v>
      </c>
      <c r="I462" t="s">
        <v>720</v>
      </c>
      <c r="J462" t="s">
        <v>3</v>
      </c>
      <c r="K462" t="s">
        <v>722</v>
      </c>
      <c r="L462">
        <v>1346</v>
      </c>
      <c r="N462">
        <v>1009</v>
      </c>
      <c r="O462" t="s">
        <v>609</v>
      </c>
      <c r="P462" t="s">
        <v>609</v>
      </c>
      <c r="Q462">
        <v>1</v>
      </c>
      <c r="X462">
        <v>0.11</v>
      </c>
      <c r="Y462">
        <v>73.951729999999998</v>
      </c>
      <c r="Z462">
        <v>0</v>
      </c>
      <c r="AA462">
        <v>0</v>
      </c>
      <c r="AB462">
        <v>0</v>
      </c>
      <c r="AC462">
        <v>0</v>
      </c>
      <c r="AD462">
        <v>1</v>
      </c>
      <c r="AE462">
        <v>0</v>
      </c>
      <c r="AF462" t="s">
        <v>3</v>
      </c>
      <c r="AG462">
        <v>0.11</v>
      </c>
      <c r="AH462">
        <v>3</v>
      </c>
      <c r="AI462">
        <v>-1</v>
      </c>
      <c r="AJ462" t="s">
        <v>3</v>
      </c>
      <c r="AK462">
        <v>0</v>
      </c>
      <c r="AL462">
        <v>0</v>
      </c>
      <c r="AM462">
        <v>0</v>
      </c>
      <c r="AN462">
        <v>0</v>
      </c>
      <c r="AO462">
        <v>0</v>
      </c>
      <c r="AP462">
        <v>0</v>
      </c>
      <c r="AQ462">
        <v>0</v>
      </c>
      <c r="AR462">
        <v>0</v>
      </c>
    </row>
    <row r="463" spans="1:44" x14ac:dyDescent="0.2">
      <c r="A463">
        <f>ROW(Source!A605)</f>
        <v>605</v>
      </c>
      <c r="B463">
        <v>1474040100</v>
      </c>
      <c r="C463">
        <v>1470922640</v>
      </c>
      <c r="D463">
        <v>1441834920</v>
      </c>
      <c r="E463">
        <v>1</v>
      </c>
      <c r="F463">
        <v>1</v>
      </c>
      <c r="G463">
        <v>15514512</v>
      </c>
      <c r="H463">
        <v>3</v>
      </c>
      <c r="I463" t="s">
        <v>759</v>
      </c>
      <c r="J463" t="s">
        <v>760</v>
      </c>
      <c r="K463" t="s">
        <v>761</v>
      </c>
      <c r="L463">
        <v>1346</v>
      </c>
      <c r="N463">
        <v>1009</v>
      </c>
      <c r="O463" t="s">
        <v>609</v>
      </c>
      <c r="P463" t="s">
        <v>609</v>
      </c>
      <c r="Q463">
        <v>1</v>
      </c>
      <c r="X463">
        <v>7.0000000000000007E-2</v>
      </c>
      <c r="Y463">
        <v>106.87</v>
      </c>
      <c r="Z463">
        <v>0</v>
      </c>
      <c r="AA463">
        <v>0</v>
      </c>
      <c r="AB463">
        <v>0</v>
      </c>
      <c r="AC463">
        <v>0</v>
      </c>
      <c r="AD463">
        <v>1</v>
      </c>
      <c r="AE463">
        <v>0</v>
      </c>
      <c r="AF463" t="s">
        <v>3</v>
      </c>
      <c r="AG463">
        <v>7.0000000000000007E-2</v>
      </c>
      <c r="AH463">
        <v>3</v>
      </c>
      <c r="AI463">
        <v>-1</v>
      </c>
      <c r="AJ463" t="s">
        <v>3</v>
      </c>
      <c r="AK463">
        <v>0</v>
      </c>
      <c r="AL463">
        <v>0</v>
      </c>
      <c r="AM463">
        <v>0</v>
      </c>
      <c r="AN463">
        <v>0</v>
      </c>
      <c r="AO463">
        <v>0</v>
      </c>
      <c r="AP463">
        <v>0</v>
      </c>
      <c r="AQ463">
        <v>0</v>
      </c>
      <c r="AR463">
        <v>0</v>
      </c>
    </row>
    <row r="464" spans="1:44" x14ac:dyDescent="0.2">
      <c r="A464">
        <f>ROW(Source!A606)</f>
        <v>606</v>
      </c>
      <c r="B464">
        <v>1474040101</v>
      </c>
      <c r="C464">
        <v>1470922656</v>
      </c>
      <c r="D464">
        <v>1441819193</v>
      </c>
      <c r="E464">
        <v>15514512</v>
      </c>
      <c r="F464">
        <v>1</v>
      </c>
      <c r="G464">
        <v>15514512</v>
      </c>
      <c r="H464">
        <v>1</v>
      </c>
      <c r="I464" t="s">
        <v>600</v>
      </c>
      <c r="J464" t="s">
        <v>3</v>
      </c>
      <c r="K464" t="s">
        <v>601</v>
      </c>
      <c r="L464">
        <v>1191</v>
      </c>
      <c r="N464">
        <v>1013</v>
      </c>
      <c r="O464" t="s">
        <v>602</v>
      </c>
      <c r="P464" t="s">
        <v>602</v>
      </c>
      <c r="Q464">
        <v>1</v>
      </c>
      <c r="X464">
        <v>0.04</v>
      </c>
      <c r="Y464">
        <v>0</v>
      </c>
      <c r="Z464">
        <v>0</v>
      </c>
      <c r="AA464">
        <v>0</v>
      </c>
      <c r="AB464">
        <v>0</v>
      </c>
      <c r="AC464">
        <v>0</v>
      </c>
      <c r="AD464">
        <v>1</v>
      </c>
      <c r="AE464">
        <v>1</v>
      </c>
      <c r="AF464" t="s">
        <v>167</v>
      </c>
      <c r="AG464">
        <v>0.12</v>
      </c>
      <c r="AH464">
        <v>3</v>
      </c>
      <c r="AI464">
        <v>-1</v>
      </c>
      <c r="AJ464" t="s">
        <v>3</v>
      </c>
      <c r="AK464">
        <v>0</v>
      </c>
      <c r="AL464">
        <v>0</v>
      </c>
      <c r="AM464">
        <v>0</v>
      </c>
      <c r="AN464">
        <v>0</v>
      </c>
      <c r="AO464">
        <v>0</v>
      </c>
      <c r="AP464">
        <v>0</v>
      </c>
      <c r="AQ464">
        <v>0</v>
      </c>
      <c r="AR464">
        <v>0</v>
      </c>
    </row>
    <row r="465" spans="1:44" x14ac:dyDescent="0.2">
      <c r="A465">
        <f>ROW(Source!A606)</f>
        <v>606</v>
      </c>
      <c r="B465">
        <v>1474040102</v>
      </c>
      <c r="C465">
        <v>1470922656</v>
      </c>
      <c r="D465">
        <v>1441836235</v>
      </c>
      <c r="E465">
        <v>1</v>
      </c>
      <c r="F465">
        <v>1</v>
      </c>
      <c r="G465">
        <v>15514512</v>
      </c>
      <c r="H465">
        <v>3</v>
      </c>
      <c r="I465" t="s">
        <v>614</v>
      </c>
      <c r="J465" t="s">
        <v>615</v>
      </c>
      <c r="K465" t="s">
        <v>616</v>
      </c>
      <c r="L465">
        <v>1346</v>
      </c>
      <c r="N465">
        <v>1009</v>
      </c>
      <c r="O465" t="s">
        <v>609</v>
      </c>
      <c r="P465" t="s">
        <v>609</v>
      </c>
      <c r="Q465">
        <v>1</v>
      </c>
      <c r="X465">
        <v>2.0000000000000001E-4</v>
      </c>
      <c r="Y465">
        <v>31.49</v>
      </c>
      <c r="Z465">
        <v>0</v>
      </c>
      <c r="AA465">
        <v>0</v>
      </c>
      <c r="AB465">
        <v>0</v>
      </c>
      <c r="AC465">
        <v>0</v>
      </c>
      <c r="AD465">
        <v>1</v>
      </c>
      <c r="AE465">
        <v>0</v>
      </c>
      <c r="AF465" t="s">
        <v>167</v>
      </c>
      <c r="AG465">
        <v>6.0000000000000006E-4</v>
      </c>
      <c r="AH465">
        <v>3</v>
      </c>
      <c r="AI465">
        <v>-1</v>
      </c>
      <c r="AJ465" t="s">
        <v>3</v>
      </c>
      <c r="AK465">
        <v>0</v>
      </c>
      <c r="AL465">
        <v>0</v>
      </c>
      <c r="AM465">
        <v>0</v>
      </c>
      <c r="AN465">
        <v>0</v>
      </c>
      <c r="AO465">
        <v>0</v>
      </c>
      <c r="AP465">
        <v>0</v>
      </c>
      <c r="AQ465">
        <v>0</v>
      </c>
      <c r="AR465">
        <v>0</v>
      </c>
    </row>
    <row r="466" spans="1:44" x14ac:dyDescent="0.2">
      <c r="A466">
        <f>ROW(Source!A607)</f>
        <v>607</v>
      </c>
      <c r="B466">
        <v>1474040103</v>
      </c>
      <c r="C466">
        <v>1470922663</v>
      </c>
      <c r="D466">
        <v>1441819193</v>
      </c>
      <c r="E466">
        <v>15514512</v>
      </c>
      <c r="F466">
        <v>1</v>
      </c>
      <c r="G466">
        <v>15514512</v>
      </c>
      <c r="H466">
        <v>1</v>
      </c>
      <c r="I466" t="s">
        <v>600</v>
      </c>
      <c r="J466" t="s">
        <v>3</v>
      </c>
      <c r="K466" t="s">
        <v>601</v>
      </c>
      <c r="L466">
        <v>1191</v>
      </c>
      <c r="N466">
        <v>1013</v>
      </c>
      <c r="O466" t="s">
        <v>602</v>
      </c>
      <c r="P466" t="s">
        <v>602</v>
      </c>
      <c r="Q466">
        <v>1</v>
      </c>
      <c r="X466">
        <v>1.2</v>
      </c>
      <c r="Y466">
        <v>0</v>
      </c>
      <c r="Z466">
        <v>0</v>
      </c>
      <c r="AA466">
        <v>0</v>
      </c>
      <c r="AB466">
        <v>0</v>
      </c>
      <c r="AC466">
        <v>0</v>
      </c>
      <c r="AD466">
        <v>1</v>
      </c>
      <c r="AE466">
        <v>1</v>
      </c>
      <c r="AF466" t="s">
        <v>3</v>
      </c>
      <c r="AG466">
        <v>1.2</v>
      </c>
      <c r="AH466">
        <v>3</v>
      </c>
      <c r="AI466">
        <v>-1</v>
      </c>
      <c r="AJ466" t="s">
        <v>3</v>
      </c>
      <c r="AK466">
        <v>0</v>
      </c>
      <c r="AL466">
        <v>0</v>
      </c>
      <c r="AM466">
        <v>0</v>
      </c>
      <c r="AN466">
        <v>0</v>
      </c>
      <c r="AO466">
        <v>0</v>
      </c>
      <c r="AP466">
        <v>0</v>
      </c>
      <c r="AQ466">
        <v>0</v>
      </c>
      <c r="AR466">
        <v>0</v>
      </c>
    </row>
    <row r="467" spans="1:44" x14ac:dyDescent="0.2">
      <c r="A467">
        <f>ROW(Source!A607)</f>
        <v>607</v>
      </c>
      <c r="B467">
        <v>1474040104</v>
      </c>
      <c r="C467">
        <v>1470922663</v>
      </c>
      <c r="D467">
        <v>1441836235</v>
      </c>
      <c r="E467">
        <v>1</v>
      </c>
      <c r="F467">
        <v>1</v>
      </c>
      <c r="G467">
        <v>15514512</v>
      </c>
      <c r="H467">
        <v>3</v>
      </c>
      <c r="I467" t="s">
        <v>614</v>
      </c>
      <c r="J467" t="s">
        <v>615</v>
      </c>
      <c r="K467" t="s">
        <v>616</v>
      </c>
      <c r="L467">
        <v>1346</v>
      </c>
      <c r="N467">
        <v>1009</v>
      </c>
      <c r="O467" t="s">
        <v>609</v>
      </c>
      <c r="P467" t="s">
        <v>609</v>
      </c>
      <c r="Q467">
        <v>1</v>
      </c>
      <c r="X467">
        <v>7.0000000000000001E-3</v>
      </c>
      <c r="Y467">
        <v>31.49</v>
      </c>
      <c r="Z467">
        <v>0</v>
      </c>
      <c r="AA467">
        <v>0</v>
      </c>
      <c r="AB467">
        <v>0</v>
      </c>
      <c r="AC467">
        <v>0</v>
      </c>
      <c r="AD467">
        <v>1</v>
      </c>
      <c r="AE467">
        <v>0</v>
      </c>
      <c r="AF467" t="s">
        <v>3</v>
      </c>
      <c r="AG467">
        <v>7.0000000000000001E-3</v>
      </c>
      <c r="AH467">
        <v>3</v>
      </c>
      <c r="AI467">
        <v>-1</v>
      </c>
      <c r="AJ467" t="s">
        <v>3</v>
      </c>
      <c r="AK467">
        <v>0</v>
      </c>
      <c r="AL467">
        <v>0</v>
      </c>
      <c r="AM467">
        <v>0</v>
      </c>
      <c r="AN467">
        <v>0</v>
      </c>
      <c r="AO467">
        <v>0</v>
      </c>
      <c r="AP467">
        <v>0</v>
      </c>
      <c r="AQ467">
        <v>0</v>
      </c>
      <c r="AR467">
        <v>0</v>
      </c>
    </row>
    <row r="468" spans="1:44" x14ac:dyDescent="0.2">
      <c r="A468">
        <f>ROW(Source!A607)</f>
        <v>607</v>
      </c>
      <c r="B468">
        <v>1474040105</v>
      </c>
      <c r="C468">
        <v>1470922663</v>
      </c>
      <c r="D468">
        <v>1441834628</v>
      </c>
      <c r="E468">
        <v>1</v>
      </c>
      <c r="F468">
        <v>1</v>
      </c>
      <c r="G468">
        <v>15514512</v>
      </c>
      <c r="H468">
        <v>3</v>
      </c>
      <c r="I468" t="s">
        <v>720</v>
      </c>
      <c r="J468" t="s">
        <v>721</v>
      </c>
      <c r="K468" t="s">
        <v>722</v>
      </c>
      <c r="L468">
        <v>1348</v>
      </c>
      <c r="N468">
        <v>1009</v>
      </c>
      <c r="O468" t="s">
        <v>627</v>
      </c>
      <c r="P468" t="s">
        <v>627</v>
      </c>
      <c r="Q468">
        <v>1000</v>
      </c>
      <c r="X468">
        <v>2.0000000000000002E-5</v>
      </c>
      <c r="Y468">
        <v>73951.73</v>
      </c>
      <c r="Z468">
        <v>0</v>
      </c>
      <c r="AA468">
        <v>0</v>
      </c>
      <c r="AB468">
        <v>0</v>
      </c>
      <c r="AC468">
        <v>0</v>
      </c>
      <c r="AD468">
        <v>1</v>
      </c>
      <c r="AE468">
        <v>0</v>
      </c>
      <c r="AF468" t="s">
        <v>3</v>
      </c>
      <c r="AG468">
        <v>2.0000000000000002E-5</v>
      </c>
      <c r="AH468">
        <v>3</v>
      </c>
      <c r="AI468">
        <v>-1</v>
      </c>
      <c r="AJ468" t="s">
        <v>3</v>
      </c>
      <c r="AK468">
        <v>0</v>
      </c>
      <c r="AL468">
        <v>0</v>
      </c>
      <c r="AM468">
        <v>0</v>
      </c>
      <c r="AN468">
        <v>0</v>
      </c>
      <c r="AO468">
        <v>0</v>
      </c>
      <c r="AP468">
        <v>0</v>
      </c>
      <c r="AQ468">
        <v>0</v>
      </c>
      <c r="AR468">
        <v>0</v>
      </c>
    </row>
    <row r="469" spans="1:44" x14ac:dyDescent="0.2">
      <c r="A469">
        <f>ROW(Source!A608)</f>
        <v>608</v>
      </c>
      <c r="B469">
        <v>1474040106</v>
      </c>
      <c r="C469">
        <v>1470922673</v>
      </c>
      <c r="D469">
        <v>1441819193</v>
      </c>
      <c r="E469">
        <v>15514512</v>
      </c>
      <c r="F469">
        <v>1</v>
      </c>
      <c r="G469">
        <v>15514512</v>
      </c>
      <c r="H469">
        <v>1</v>
      </c>
      <c r="I469" t="s">
        <v>600</v>
      </c>
      <c r="J469" t="s">
        <v>3</v>
      </c>
      <c r="K469" t="s">
        <v>601</v>
      </c>
      <c r="L469">
        <v>1191</v>
      </c>
      <c r="N469">
        <v>1013</v>
      </c>
      <c r="O469" t="s">
        <v>602</v>
      </c>
      <c r="P469" t="s">
        <v>602</v>
      </c>
      <c r="Q469">
        <v>1</v>
      </c>
      <c r="X469">
        <v>1.1299999999999999</v>
      </c>
      <c r="Y469">
        <v>0</v>
      </c>
      <c r="Z469">
        <v>0</v>
      </c>
      <c r="AA469">
        <v>0</v>
      </c>
      <c r="AB469">
        <v>0</v>
      </c>
      <c r="AC469">
        <v>0</v>
      </c>
      <c r="AD469">
        <v>1</v>
      </c>
      <c r="AE469">
        <v>1</v>
      </c>
      <c r="AF469" t="s">
        <v>3</v>
      </c>
      <c r="AG469">
        <v>1.1299999999999999</v>
      </c>
      <c r="AH469">
        <v>3</v>
      </c>
      <c r="AI469">
        <v>-1</v>
      </c>
      <c r="AJ469" t="s">
        <v>3</v>
      </c>
      <c r="AK469">
        <v>0</v>
      </c>
      <c r="AL469">
        <v>0</v>
      </c>
      <c r="AM469">
        <v>0</v>
      </c>
      <c r="AN469">
        <v>0</v>
      </c>
      <c r="AO469">
        <v>0</v>
      </c>
      <c r="AP469">
        <v>0</v>
      </c>
      <c r="AQ469">
        <v>0</v>
      </c>
      <c r="AR469">
        <v>0</v>
      </c>
    </row>
    <row r="470" spans="1:44" x14ac:dyDescent="0.2">
      <c r="A470">
        <f>ROW(Source!A608)</f>
        <v>608</v>
      </c>
      <c r="B470">
        <v>1474040108</v>
      </c>
      <c r="C470">
        <v>1470922673</v>
      </c>
      <c r="D470">
        <v>1441820422</v>
      </c>
      <c r="E470">
        <v>15514512</v>
      </c>
      <c r="F470">
        <v>1</v>
      </c>
      <c r="G470">
        <v>15514512</v>
      </c>
      <c r="H470">
        <v>3</v>
      </c>
      <c r="I470" t="s">
        <v>768</v>
      </c>
      <c r="J470" t="s">
        <v>3</v>
      </c>
      <c r="K470" t="s">
        <v>769</v>
      </c>
      <c r="L470">
        <v>1346</v>
      </c>
      <c r="N470">
        <v>1009</v>
      </c>
      <c r="O470" t="s">
        <v>609</v>
      </c>
      <c r="P470" t="s">
        <v>609</v>
      </c>
      <c r="Q470">
        <v>1</v>
      </c>
      <c r="X470">
        <v>3.0000000000000001E-3</v>
      </c>
      <c r="Y470">
        <v>1511.54088</v>
      </c>
      <c r="Z470">
        <v>0</v>
      </c>
      <c r="AA470">
        <v>0</v>
      </c>
      <c r="AB470">
        <v>0</v>
      </c>
      <c r="AC470">
        <v>0</v>
      </c>
      <c r="AD470">
        <v>1</v>
      </c>
      <c r="AE470">
        <v>0</v>
      </c>
      <c r="AF470" t="s">
        <v>3</v>
      </c>
      <c r="AG470">
        <v>3.0000000000000001E-3</v>
      </c>
      <c r="AH470">
        <v>3</v>
      </c>
      <c r="AI470">
        <v>-1</v>
      </c>
      <c r="AJ470" t="s">
        <v>3</v>
      </c>
      <c r="AK470">
        <v>0</v>
      </c>
      <c r="AL470">
        <v>0</v>
      </c>
      <c r="AM470">
        <v>0</v>
      </c>
      <c r="AN470">
        <v>0</v>
      </c>
      <c r="AO470">
        <v>0</v>
      </c>
      <c r="AP470">
        <v>0</v>
      </c>
      <c r="AQ470">
        <v>0</v>
      </c>
      <c r="AR470">
        <v>0</v>
      </c>
    </row>
    <row r="471" spans="1:44" x14ac:dyDescent="0.2">
      <c r="A471">
        <f>ROW(Source!A608)</f>
        <v>608</v>
      </c>
      <c r="B471">
        <v>1474040109</v>
      </c>
      <c r="C471">
        <v>1470922673</v>
      </c>
      <c r="D471">
        <v>1441836235</v>
      </c>
      <c r="E471">
        <v>1</v>
      </c>
      <c r="F471">
        <v>1</v>
      </c>
      <c r="G471">
        <v>15514512</v>
      </c>
      <c r="H471">
        <v>3</v>
      </c>
      <c r="I471" t="s">
        <v>614</v>
      </c>
      <c r="J471" t="s">
        <v>615</v>
      </c>
      <c r="K471" t="s">
        <v>616</v>
      </c>
      <c r="L471">
        <v>1346</v>
      </c>
      <c r="N471">
        <v>1009</v>
      </c>
      <c r="O471" t="s">
        <v>609</v>
      </c>
      <c r="P471" t="s">
        <v>609</v>
      </c>
      <c r="Q471">
        <v>1</v>
      </c>
      <c r="X471">
        <v>0.01</v>
      </c>
      <c r="Y471">
        <v>31.49</v>
      </c>
      <c r="Z471">
        <v>0</v>
      </c>
      <c r="AA471">
        <v>0</v>
      </c>
      <c r="AB471">
        <v>0</v>
      </c>
      <c r="AC471">
        <v>0</v>
      </c>
      <c r="AD471">
        <v>1</v>
      </c>
      <c r="AE471">
        <v>0</v>
      </c>
      <c r="AF471" t="s">
        <v>3</v>
      </c>
      <c r="AG471">
        <v>0.01</v>
      </c>
      <c r="AH471">
        <v>3</v>
      </c>
      <c r="AI471">
        <v>-1</v>
      </c>
      <c r="AJ471" t="s">
        <v>3</v>
      </c>
      <c r="AK471">
        <v>0</v>
      </c>
      <c r="AL471">
        <v>0</v>
      </c>
      <c r="AM471">
        <v>0</v>
      </c>
      <c r="AN471">
        <v>0</v>
      </c>
      <c r="AO471">
        <v>0</v>
      </c>
      <c r="AP471">
        <v>0</v>
      </c>
      <c r="AQ471">
        <v>0</v>
      </c>
      <c r="AR471">
        <v>0</v>
      </c>
    </row>
    <row r="472" spans="1:44" x14ac:dyDescent="0.2">
      <c r="A472">
        <f>ROW(Source!A608)</f>
        <v>608</v>
      </c>
      <c r="B472">
        <v>1474040110</v>
      </c>
      <c r="C472">
        <v>1470922673</v>
      </c>
      <c r="D472">
        <v>1441838748</v>
      </c>
      <c r="E472">
        <v>1</v>
      </c>
      <c r="F472">
        <v>1</v>
      </c>
      <c r="G472">
        <v>15514512</v>
      </c>
      <c r="H472">
        <v>3</v>
      </c>
      <c r="I472" t="s">
        <v>770</v>
      </c>
      <c r="J472" t="s">
        <v>771</v>
      </c>
      <c r="K472" t="s">
        <v>772</v>
      </c>
      <c r="L472">
        <v>1327</v>
      </c>
      <c r="N472">
        <v>1005</v>
      </c>
      <c r="O472" t="s">
        <v>729</v>
      </c>
      <c r="P472" t="s">
        <v>729</v>
      </c>
      <c r="Q472">
        <v>1</v>
      </c>
      <c r="X472">
        <v>8.0000000000000002E-3</v>
      </c>
      <c r="Y472">
        <v>208.99</v>
      </c>
      <c r="Z472">
        <v>0</v>
      </c>
      <c r="AA472">
        <v>0</v>
      </c>
      <c r="AB472">
        <v>0</v>
      </c>
      <c r="AC472">
        <v>0</v>
      </c>
      <c r="AD472">
        <v>1</v>
      </c>
      <c r="AE472">
        <v>0</v>
      </c>
      <c r="AF472" t="s">
        <v>3</v>
      </c>
      <c r="AG472">
        <v>8.0000000000000002E-3</v>
      </c>
      <c r="AH472">
        <v>3</v>
      </c>
      <c r="AI472">
        <v>-1</v>
      </c>
      <c r="AJ472" t="s">
        <v>3</v>
      </c>
      <c r="AK472">
        <v>0</v>
      </c>
      <c r="AL472">
        <v>0</v>
      </c>
      <c r="AM472">
        <v>0</v>
      </c>
      <c r="AN472">
        <v>0</v>
      </c>
      <c r="AO472">
        <v>0</v>
      </c>
      <c r="AP472">
        <v>0</v>
      </c>
      <c r="AQ472">
        <v>0</v>
      </c>
      <c r="AR472">
        <v>0</v>
      </c>
    </row>
    <row r="473" spans="1:44" x14ac:dyDescent="0.2">
      <c r="A473">
        <f>ROW(Source!A608)</f>
        <v>608</v>
      </c>
      <c r="B473">
        <v>1474040107</v>
      </c>
      <c r="C473">
        <v>1470922673</v>
      </c>
      <c r="D473">
        <v>1441822228</v>
      </c>
      <c r="E473">
        <v>15514512</v>
      </c>
      <c r="F473">
        <v>1</v>
      </c>
      <c r="G473">
        <v>15514512</v>
      </c>
      <c r="H473">
        <v>3</v>
      </c>
      <c r="I473" t="s">
        <v>720</v>
      </c>
      <c r="J473" t="s">
        <v>3</v>
      </c>
      <c r="K473" t="s">
        <v>722</v>
      </c>
      <c r="L473">
        <v>1346</v>
      </c>
      <c r="N473">
        <v>1009</v>
      </c>
      <c r="O473" t="s">
        <v>609</v>
      </c>
      <c r="P473" t="s">
        <v>609</v>
      </c>
      <c r="Q473">
        <v>1</v>
      </c>
      <c r="X473">
        <v>1.7000000000000001E-2</v>
      </c>
      <c r="Y473">
        <v>73.951729999999998</v>
      </c>
      <c r="Z473">
        <v>0</v>
      </c>
      <c r="AA473">
        <v>0</v>
      </c>
      <c r="AB473">
        <v>0</v>
      </c>
      <c r="AC473">
        <v>0</v>
      </c>
      <c r="AD473">
        <v>1</v>
      </c>
      <c r="AE473">
        <v>0</v>
      </c>
      <c r="AF473" t="s">
        <v>3</v>
      </c>
      <c r="AG473">
        <v>1.7000000000000001E-2</v>
      </c>
      <c r="AH473">
        <v>3</v>
      </c>
      <c r="AI473">
        <v>-1</v>
      </c>
      <c r="AJ473" t="s">
        <v>3</v>
      </c>
      <c r="AK473">
        <v>0</v>
      </c>
      <c r="AL473">
        <v>0</v>
      </c>
      <c r="AM473">
        <v>0</v>
      </c>
      <c r="AN473">
        <v>0</v>
      </c>
      <c r="AO473">
        <v>0</v>
      </c>
      <c r="AP473">
        <v>0</v>
      </c>
      <c r="AQ473">
        <v>0</v>
      </c>
      <c r="AR473">
        <v>0</v>
      </c>
    </row>
    <row r="474" spans="1:44" x14ac:dyDescent="0.2">
      <c r="A474">
        <f>ROW(Source!A608)</f>
        <v>608</v>
      </c>
      <c r="B474">
        <v>1474040111</v>
      </c>
      <c r="C474">
        <v>1470922673</v>
      </c>
      <c r="D474">
        <v>1441834920</v>
      </c>
      <c r="E474">
        <v>1</v>
      </c>
      <c r="F474">
        <v>1</v>
      </c>
      <c r="G474">
        <v>15514512</v>
      </c>
      <c r="H474">
        <v>3</v>
      </c>
      <c r="I474" t="s">
        <v>759</v>
      </c>
      <c r="J474" t="s">
        <v>760</v>
      </c>
      <c r="K474" t="s">
        <v>761</v>
      </c>
      <c r="L474">
        <v>1346</v>
      </c>
      <c r="N474">
        <v>1009</v>
      </c>
      <c r="O474" t="s">
        <v>609</v>
      </c>
      <c r="P474" t="s">
        <v>609</v>
      </c>
      <c r="Q474">
        <v>1</v>
      </c>
      <c r="X474">
        <v>1.4E-2</v>
      </c>
      <c r="Y474">
        <v>106.87</v>
      </c>
      <c r="Z474">
        <v>0</v>
      </c>
      <c r="AA474">
        <v>0</v>
      </c>
      <c r="AB474">
        <v>0</v>
      </c>
      <c r="AC474">
        <v>0</v>
      </c>
      <c r="AD474">
        <v>1</v>
      </c>
      <c r="AE474">
        <v>0</v>
      </c>
      <c r="AF474" t="s">
        <v>3</v>
      </c>
      <c r="AG474">
        <v>1.4E-2</v>
      </c>
      <c r="AH474">
        <v>3</v>
      </c>
      <c r="AI474">
        <v>-1</v>
      </c>
      <c r="AJ474" t="s">
        <v>3</v>
      </c>
      <c r="AK474">
        <v>0</v>
      </c>
      <c r="AL474">
        <v>0</v>
      </c>
      <c r="AM474">
        <v>0</v>
      </c>
      <c r="AN474">
        <v>0</v>
      </c>
      <c r="AO474">
        <v>0</v>
      </c>
      <c r="AP474">
        <v>0</v>
      </c>
      <c r="AQ474">
        <v>0</v>
      </c>
      <c r="AR474">
        <v>0</v>
      </c>
    </row>
    <row r="475" spans="1:44" x14ac:dyDescent="0.2">
      <c r="A475">
        <f>ROW(Source!A609)</f>
        <v>609</v>
      </c>
      <c r="B475">
        <v>1474040112</v>
      </c>
      <c r="C475">
        <v>1470922692</v>
      </c>
      <c r="D475">
        <v>1441819193</v>
      </c>
      <c r="E475">
        <v>15514512</v>
      </c>
      <c r="F475">
        <v>1</v>
      </c>
      <c r="G475">
        <v>15514512</v>
      </c>
      <c r="H475">
        <v>1</v>
      </c>
      <c r="I475" t="s">
        <v>600</v>
      </c>
      <c r="J475" t="s">
        <v>3</v>
      </c>
      <c r="K475" t="s">
        <v>601</v>
      </c>
      <c r="L475">
        <v>1191</v>
      </c>
      <c r="N475">
        <v>1013</v>
      </c>
      <c r="O475" t="s">
        <v>602</v>
      </c>
      <c r="P475" t="s">
        <v>602</v>
      </c>
      <c r="Q475">
        <v>1</v>
      </c>
      <c r="X475">
        <v>0.04</v>
      </c>
      <c r="Y475">
        <v>0</v>
      </c>
      <c r="Z475">
        <v>0</v>
      </c>
      <c r="AA475">
        <v>0</v>
      </c>
      <c r="AB475">
        <v>0</v>
      </c>
      <c r="AC475">
        <v>0</v>
      </c>
      <c r="AD475">
        <v>1</v>
      </c>
      <c r="AE475">
        <v>1</v>
      </c>
      <c r="AF475" t="s">
        <v>167</v>
      </c>
      <c r="AG475">
        <v>0.12</v>
      </c>
      <c r="AH475">
        <v>3</v>
      </c>
      <c r="AI475">
        <v>-1</v>
      </c>
      <c r="AJ475" t="s">
        <v>3</v>
      </c>
      <c r="AK475">
        <v>0</v>
      </c>
      <c r="AL475">
        <v>0</v>
      </c>
      <c r="AM475">
        <v>0</v>
      </c>
      <c r="AN475">
        <v>0</v>
      </c>
      <c r="AO475">
        <v>0</v>
      </c>
      <c r="AP475">
        <v>0</v>
      </c>
      <c r="AQ475">
        <v>0</v>
      </c>
      <c r="AR475">
        <v>0</v>
      </c>
    </row>
    <row r="476" spans="1:44" x14ac:dyDescent="0.2">
      <c r="A476">
        <f>ROW(Source!A610)</f>
        <v>610</v>
      </c>
      <c r="B476">
        <v>1474040113</v>
      </c>
      <c r="C476">
        <v>1470922696</v>
      </c>
      <c r="D476">
        <v>1441819193</v>
      </c>
      <c r="E476">
        <v>15514512</v>
      </c>
      <c r="F476">
        <v>1</v>
      </c>
      <c r="G476">
        <v>15514512</v>
      </c>
      <c r="H476">
        <v>1</v>
      </c>
      <c r="I476" t="s">
        <v>600</v>
      </c>
      <c r="J476" t="s">
        <v>3</v>
      </c>
      <c r="K476" t="s">
        <v>601</v>
      </c>
      <c r="L476">
        <v>1191</v>
      </c>
      <c r="N476">
        <v>1013</v>
      </c>
      <c r="O476" t="s">
        <v>602</v>
      </c>
      <c r="P476" t="s">
        <v>602</v>
      </c>
      <c r="Q476">
        <v>1</v>
      </c>
      <c r="X476">
        <v>0.6</v>
      </c>
      <c r="Y476">
        <v>0</v>
      </c>
      <c r="Z476">
        <v>0</v>
      </c>
      <c r="AA476">
        <v>0</v>
      </c>
      <c r="AB476">
        <v>0</v>
      </c>
      <c r="AC476">
        <v>0</v>
      </c>
      <c r="AD476">
        <v>1</v>
      </c>
      <c r="AE476">
        <v>1</v>
      </c>
      <c r="AF476" t="s">
        <v>167</v>
      </c>
      <c r="AG476">
        <v>1.7999999999999998</v>
      </c>
      <c r="AH476">
        <v>3</v>
      </c>
      <c r="AI476">
        <v>-1</v>
      </c>
      <c r="AJ476" t="s">
        <v>3</v>
      </c>
      <c r="AK476">
        <v>0</v>
      </c>
      <c r="AL476">
        <v>0</v>
      </c>
      <c r="AM476">
        <v>0</v>
      </c>
      <c r="AN476">
        <v>0</v>
      </c>
      <c r="AO476">
        <v>0</v>
      </c>
      <c r="AP476">
        <v>0</v>
      </c>
      <c r="AQ476">
        <v>0</v>
      </c>
      <c r="AR476">
        <v>0</v>
      </c>
    </row>
    <row r="477" spans="1:44" x14ac:dyDescent="0.2">
      <c r="A477">
        <f>ROW(Source!A610)</f>
        <v>610</v>
      </c>
      <c r="B477">
        <v>1474040115</v>
      </c>
      <c r="C477">
        <v>1470922696</v>
      </c>
      <c r="D477">
        <v>1441836235</v>
      </c>
      <c r="E477">
        <v>1</v>
      </c>
      <c r="F477">
        <v>1</v>
      </c>
      <c r="G477">
        <v>15514512</v>
      </c>
      <c r="H477">
        <v>3</v>
      </c>
      <c r="I477" t="s">
        <v>614</v>
      </c>
      <c r="J477" t="s">
        <v>615</v>
      </c>
      <c r="K477" t="s">
        <v>616</v>
      </c>
      <c r="L477">
        <v>1346</v>
      </c>
      <c r="N477">
        <v>1009</v>
      </c>
      <c r="O477" t="s">
        <v>609</v>
      </c>
      <c r="P477" t="s">
        <v>609</v>
      </c>
      <c r="Q477">
        <v>1</v>
      </c>
      <c r="X477">
        <v>4.0000000000000001E-3</v>
      </c>
      <c r="Y477">
        <v>31.49</v>
      </c>
      <c r="Z477">
        <v>0</v>
      </c>
      <c r="AA477">
        <v>0</v>
      </c>
      <c r="AB477">
        <v>0</v>
      </c>
      <c r="AC477">
        <v>0</v>
      </c>
      <c r="AD477">
        <v>1</v>
      </c>
      <c r="AE477">
        <v>0</v>
      </c>
      <c r="AF477" t="s">
        <v>167</v>
      </c>
      <c r="AG477">
        <v>1.2E-2</v>
      </c>
      <c r="AH477">
        <v>3</v>
      </c>
      <c r="AI477">
        <v>-1</v>
      </c>
      <c r="AJ477" t="s">
        <v>3</v>
      </c>
      <c r="AK477">
        <v>0</v>
      </c>
      <c r="AL477">
        <v>0</v>
      </c>
      <c r="AM477">
        <v>0</v>
      </c>
      <c r="AN477">
        <v>0</v>
      </c>
      <c r="AO477">
        <v>0</v>
      </c>
      <c r="AP477">
        <v>0</v>
      </c>
      <c r="AQ477">
        <v>0</v>
      </c>
      <c r="AR477">
        <v>0</v>
      </c>
    </row>
    <row r="478" spans="1:44" x14ac:dyDescent="0.2">
      <c r="A478">
        <f>ROW(Source!A610)</f>
        <v>610</v>
      </c>
      <c r="B478">
        <v>1474040114</v>
      </c>
      <c r="C478">
        <v>1470922696</v>
      </c>
      <c r="D478">
        <v>1441822228</v>
      </c>
      <c r="E478">
        <v>15514512</v>
      </c>
      <c r="F478">
        <v>1</v>
      </c>
      <c r="G478">
        <v>15514512</v>
      </c>
      <c r="H478">
        <v>3</v>
      </c>
      <c r="I478" t="s">
        <v>720</v>
      </c>
      <c r="J478" t="s">
        <v>3</v>
      </c>
      <c r="K478" t="s">
        <v>722</v>
      </c>
      <c r="L478">
        <v>1346</v>
      </c>
      <c r="N478">
        <v>1009</v>
      </c>
      <c r="O478" t="s">
        <v>609</v>
      </c>
      <c r="P478" t="s">
        <v>609</v>
      </c>
      <c r="Q478">
        <v>1</v>
      </c>
      <c r="X478">
        <v>8.9999999999999993E-3</v>
      </c>
      <c r="Y478">
        <v>73.951729999999998</v>
      </c>
      <c r="Z478">
        <v>0</v>
      </c>
      <c r="AA478">
        <v>0</v>
      </c>
      <c r="AB478">
        <v>0</v>
      </c>
      <c r="AC478">
        <v>0</v>
      </c>
      <c r="AD478">
        <v>1</v>
      </c>
      <c r="AE478">
        <v>0</v>
      </c>
      <c r="AF478" t="s">
        <v>167</v>
      </c>
      <c r="AG478">
        <v>2.6999999999999996E-2</v>
      </c>
      <c r="AH478">
        <v>3</v>
      </c>
      <c r="AI478">
        <v>-1</v>
      </c>
      <c r="AJ478" t="s">
        <v>3</v>
      </c>
      <c r="AK478">
        <v>0</v>
      </c>
      <c r="AL478">
        <v>0</v>
      </c>
      <c r="AM478">
        <v>0</v>
      </c>
      <c r="AN478">
        <v>0</v>
      </c>
      <c r="AO478">
        <v>0</v>
      </c>
      <c r="AP478">
        <v>0</v>
      </c>
      <c r="AQ478">
        <v>0</v>
      </c>
      <c r="AR478">
        <v>0</v>
      </c>
    </row>
    <row r="479" spans="1:44" x14ac:dyDescent="0.2">
      <c r="A479">
        <f>ROW(Source!A611)</f>
        <v>611</v>
      </c>
      <c r="B479">
        <v>1474040116</v>
      </c>
      <c r="C479">
        <v>1470922706</v>
      </c>
      <c r="D479">
        <v>1441819193</v>
      </c>
      <c r="E479">
        <v>15514512</v>
      </c>
      <c r="F479">
        <v>1</v>
      </c>
      <c r="G479">
        <v>15514512</v>
      </c>
      <c r="H479">
        <v>1</v>
      </c>
      <c r="I479" t="s">
        <v>600</v>
      </c>
      <c r="J479" t="s">
        <v>3</v>
      </c>
      <c r="K479" t="s">
        <v>601</v>
      </c>
      <c r="L479">
        <v>1191</v>
      </c>
      <c r="N479">
        <v>1013</v>
      </c>
      <c r="O479" t="s">
        <v>602</v>
      </c>
      <c r="P479" t="s">
        <v>602</v>
      </c>
      <c r="Q479">
        <v>1</v>
      </c>
      <c r="X479">
        <v>18</v>
      </c>
      <c r="Y479">
        <v>0</v>
      </c>
      <c r="Z479">
        <v>0</v>
      </c>
      <c r="AA479">
        <v>0</v>
      </c>
      <c r="AB479">
        <v>0</v>
      </c>
      <c r="AC479">
        <v>0</v>
      </c>
      <c r="AD479">
        <v>1</v>
      </c>
      <c r="AE479">
        <v>1</v>
      </c>
      <c r="AF479" t="s">
        <v>3</v>
      </c>
      <c r="AG479">
        <v>18</v>
      </c>
      <c r="AH479">
        <v>3</v>
      </c>
      <c r="AI479">
        <v>-1</v>
      </c>
      <c r="AJ479" t="s">
        <v>3</v>
      </c>
      <c r="AK479">
        <v>0</v>
      </c>
      <c r="AL479">
        <v>0</v>
      </c>
      <c r="AM479">
        <v>0</v>
      </c>
      <c r="AN479">
        <v>0</v>
      </c>
      <c r="AO479">
        <v>0</v>
      </c>
      <c r="AP479">
        <v>0</v>
      </c>
      <c r="AQ479">
        <v>0</v>
      </c>
      <c r="AR479">
        <v>0</v>
      </c>
    </row>
    <row r="480" spans="1:44" x14ac:dyDescent="0.2">
      <c r="A480">
        <f>ROW(Source!A611)</f>
        <v>611</v>
      </c>
      <c r="B480">
        <v>1474040118</v>
      </c>
      <c r="C480">
        <v>1470922706</v>
      </c>
      <c r="D480">
        <v>1441836237</v>
      </c>
      <c r="E480">
        <v>1</v>
      </c>
      <c r="F480">
        <v>1</v>
      </c>
      <c r="G480">
        <v>15514512</v>
      </c>
      <c r="H480">
        <v>3</v>
      </c>
      <c r="I480" t="s">
        <v>723</v>
      </c>
      <c r="J480" t="s">
        <v>724</v>
      </c>
      <c r="K480" t="s">
        <v>725</v>
      </c>
      <c r="L480">
        <v>1346</v>
      </c>
      <c r="N480">
        <v>1009</v>
      </c>
      <c r="O480" t="s">
        <v>609</v>
      </c>
      <c r="P480" t="s">
        <v>609</v>
      </c>
      <c r="Q480">
        <v>1</v>
      </c>
      <c r="X480">
        <v>0.36</v>
      </c>
      <c r="Y480">
        <v>375.16</v>
      </c>
      <c r="Z480">
        <v>0</v>
      </c>
      <c r="AA480">
        <v>0</v>
      </c>
      <c r="AB480">
        <v>0</v>
      </c>
      <c r="AC480">
        <v>0</v>
      </c>
      <c r="AD480">
        <v>1</v>
      </c>
      <c r="AE480">
        <v>0</v>
      </c>
      <c r="AF480" t="s">
        <v>3</v>
      </c>
      <c r="AG480">
        <v>0.36</v>
      </c>
      <c r="AH480">
        <v>3</v>
      </c>
      <c r="AI480">
        <v>-1</v>
      </c>
      <c r="AJ480" t="s">
        <v>3</v>
      </c>
      <c r="AK480">
        <v>0</v>
      </c>
      <c r="AL480">
        <v>0</v>
      </c>
      <c r="AM480">
        <v>0</v>
      </c>
      <c r="AN480">
        <v>0</v>
      </c>
      <c r="AO480">
        <v>0</v>
      </c>
      <c r="AP480">
        <v>0</v>
      </c>
      <c r="AQ480">
        <v>0</v>
      </c>
      <c r="AR480">
        <v>0</v>
      </c>
    </row>
    <row r="481" spans="1:44" x14ac:dyDescent="0.2">
      <c r="A481">
        <f>ROW(Source!A611)</f>
        <v>611</v>
      </c>
      <c r="B481">
        <v>1474040119</v>
      </c>
      <c r="C481">
        <v>1470922706</v>
      </c>
      <c r="D481">
        <v>1441836235</v>
      </c>
      <c r="E481">
        <v>1</v>
      </c>
      <c r="F481">
        <v>1</v>
      </c>
      <c r="G481">
        <v>15514512</v>
      </c>
      <c r="H481">
        <v>3</v>
      </c>
      <c r="I481" t="s">
        <v>614</v>
      </c>
      <c r="J481" t="s">
        <v>615</v>
      </c>
      <c r="K481" t="s">
        <v>616</v>
      </c>
      <c r="L481">
        <v>1346</v>
      </c>
      <c r="N481">
        <v>1009</v>
      </c>
      <c r="O481" t="s">
        <v>609</v>
      </c>
      <c r="P481" t="s">
        <v>609</v>
      </c>
      <c r="Q481">
        <v>1</v>
      </c>
      <c r="X481">
        <v>0.11</v>
      </c>
      <c r="Y481">
        <v>31.49</v>
      </c>
      <c r="Z481">
        <v>0</v>
      </c>
      <c r="AA481">
        <v>0</v>
      </c>
      <c r="AB481">
        <v>0</v>
      </c>
      <c r="AC481">
        <v>0</v>
      </c>
      <c r="AD481">
        <v>1</v>
      </c>
      <c r="AE481">
        <v>0</v>
      </c>
      <c r="AF481" t="s">
        <v>3</v>
      </c>
      <c r="AG481">
        <v>0.11</v>
      </c>
      <c r="AH481">
        <v>3</v>
      </c>
      <c r="AI481">
        <v>-1</v>
      </c>
      <c r="AJ481" t="s">
        <v>3</v>
      </c>
      <c r="AK481">
        <v>0</v>
      </c>
      <c r="AL481">
        <v>0</v>
      </c>
      <c r="AM481">
        <v>0</v>
      </c>
      <c r="AN481">
        <v>0</v>
      </c>
      <c r="AO481">
        <v>0</v>
      </c>
      <c r="AP481">
        <v>0</v>
      </c>
      <c r="AQ481">
        <v>0</v>
      </c>
      <c r="AR481">
        <v>0</v>
      </c>
    </row>
    <row r="482" spans="1:44" x14ac:dyDescent="0.2">
      <c r="A482">
        <f>ROW(Source!A611)</f>
        <v>611</v>
      </c>
      <c r="B482">
        <v>1474040117</v>
      </c>
      <c r="C482">
        <v>1470922706</v>
      </c>
      <c r="D482">
        <v>1441822228</v>
      </c>
      <c r="E482">
        <v>15514512</v>
      </c>
      <c r="F482">
        <v>1</v>
      </c>
      <c r="G482">
        <v>15514512</v>
      </c>
      <c r="H482">
        <v>3</v>
      </c>
      <c r="I482" t="s">
        <v>720</v>
      </c>
      <c r="J482" t="s">
        <v>3</v>
      </c>
      <c r="K482" t="s">
        <v>722</v>
      </c>
      <c r="L482">
        <v>1346</v>
      </c>
      <c r="N482">
        <v>1009</v>
      </c>
      <c r="O482" t="s">
        <v>609</v>
      </c>
      <c r="P482" t="s">
        <v>609</v>
      </c>
      <c r="Q482">
        <v>1</v>
      </c>
      <c r="X482">
        <v>0.11</v>
      </c>
      <c r="Y482">
        <v>73.951729999999998</v>
      </c>
      <c r="Z482">
        <v>0</v>
      </c>
      <c r="AA482">
        <v>0</v>
      </c>
      <c r="AB482">
        <v>0</v>
      </c>
      <c r="AC482">
        <v>0</v>
      </c>
      <c r="AD482">
        <v>1</v>
      </c>
      <c r="AE482">
        <v>0</v>
      </c>
      <c r="AF482" t="s">
        <v>3</v>
      </c>
      <c r="AG482">
        <v>0.11</v>
      </c>
      <c r="AH482">
        <v>3</v>
      </c>
      <c r="AI482">
        <v>-1</v>
      </c>
      <c r="AJ482" t="s">
        <v>3</v>
      </c>
      <c r="AK482">
        <v>0</v>
      </c>
      <c r="AL482">
        <v>0</v>
      </c>
      <c r="AM482">
        <v>0</v>
      </c>
      <c r="AN482">
        <v>0</v>
      </c>
      <c r="AO482">
        <v>0</v>
      </c>
      <c r="AP482">
        <v>0</v>
      </c>
      <c r="AQ482">
        <v>0</v>
      </c>
      <c r="AR482">
        <v>0</v>
      </c>
    </row>
    <row r="483" spans="1:44" x14ac:dyDescent="0.2">
      <c r="A483">
        <f>ROW(Source!A611)</f>
        <v>611</v>
      </c>
      <c r="B483">
        <v>1474040120</v>
      </c>
      <c r="C483">
        <v>1470922706</v>
      </c>
      <c r="D483">
        <v>1441834920</v>
      </c>
      <c r="E483">
        <v>1</v>
      </c>
      <c r="F483">
        <v>1</v>
      </c>
      <c r="G483">
        <v>15514512</v>
      </c>
      <c r="H483">
        <v>3</v>
      </c>
      <c r="I483" t="s">
        <v>759</v>
      </c>
      <c r="J483" t="s">
        <v>760</v>
      </c>
      <c r="K483" t="s">
        <v>761</v>
      </c>
      <c r="L483">
        <v>1346</v>
      </c>
      <c r="N483">
        <v>1009</v>
      </c>
      <c r="O483" t="s">
        <v>609</v>
      </c>
      <c r="P483" t="s">
        <v>609</v>
      </c>
      <c r="Q483">
        <v>1</v>
      </c>
      <c r="X483">
        <v>7.0000000000000007E-2</v>
      </c>
      <c r="Y483">
        <v>106.87</v>
      </c>
      <c r="Z483">
        <v>0</v>
      </c>
      <c r="AA483">
        <v>0</v>
      </c>
      <c r="AB483">
        <v>0</v>
      </c>
      <c r="AC483">
        <v>0</v>
      </c>
      <c r="AD483">
        <v>1</v>
      </c>
      <c r="AE483">
        <v>0</v>
      </c>
      <c r="AF483" t="s">
        <v>3</v>
      </c>
      <c r="AG483">
        <v>7.0000000000000007E-2</v>
      </c>
      <c r="AH483">
        <v>3</v>
      </c>
      <c r="AI483">
        <v>-1</v>
      </c>
      <c r="AJ483" t="s">
        <v>3</v>
      </c>
      <c r="AK483">
        <v>0</v>
      </c>
      <c r="AL483">
        <v>0</v>
      </c>
      <c r="AM483">
        <v>0</v>
      </c>
      <c r="AN483">
        <v>0</v>
      </c>
      <c r="AO483">
        <v>0</v>
      </c>
      <c r="AP483">
        <v>0</v>
      </c>
      <c r="AQ483">
        <v>0</v>
      </c>
      <c r="AR483">
        <v>0</v>
      </c>
    </row>
    <row r="484" spans="1:44" x14ac:dyDescent="0.2">
      <c r="A484">
        <f>ROW(Source!A612)</f>
        <v>612</v>
      </c>
      <c r="B484">
        <v>1474040121</v>
      </c>
      <c r="C484">
        <v>1470922722</v>
      </c>
      <c r="D484">
        <v>1441819193</v>
      </c>
      <c r="E484">
        <v>15514512</v>
      </c>
      <c r="F484">
        <v>1</v>
      </c>
      <c r="G484">
        <v>15514512</v>
      </c>
      <c r="H484">
        <v>1</v>
      </c>
      <c r="I484" t="s">
        <v>600</v>
      </c>
      <c r="J484" t="s">
        <v>3</v>
      </c>
      <c r="K484" t="s">
        <v>601</v>
      </c>
      <c r="L484">
        <v>1191</v>
      </c>
      <c r="N484">
        <v>1013</v>
      </c>
      <c r="O484" t="s">
        <v>602</v>
      </c>
      <c r="P484" t="s">
        <v>602</v>
      </c>
      <c r="Q484">
        <v>1</v>
      </c>
      <c r="X484">
        <v>0.1</v>
      </c>
      <c r="Y484">
        <v>0</v>
      </c>
      <c r="Z484">
        <v>0</v>
      </c>
      <c r="AA484">
        <v>0</v>
      </c>
      <c r="AB484">
        <v>0</v>
      </c>
      <c r="AC484">
        <v>0</v>
      </c>
      <c r="AD484">
        <v>1</v>
      </c>
      <c r="AE484">
        <v>1</v>
      </c>
      <c r="AF484" t="s">
        <v>167</v>
      </c>
      <c r="AG484">
        <v>0.30000000000000004</v>
      </c>
      <c r="AH484">
        <v>3</v>
      </c>
      <c r="AI484">
        <v>-1</v>
      </c>
      <c r="AJ484" t="s">
        <v>3</v>
      </c>
      <c r="AK484">
        <v>0</v>
      </c>
      <c r="AL484">
        <v>0</v>
      </c>
      <c r="AM484">
        <v>0</v>
      </c>
      <c r="AN484">
        <v>0</v>
      </c>
      <c r="AO484">
        <v>0</v>
      </c>
      <c r="AP484">
        <v>0</v>
      </c>
      <c r="AQ484">
        <v>0</v>
      </c>
      <c r="AR484">
        <v>0</v>
      </c>
    </row>
    <row r="485" spans="1:44" x14ac:dyDescent="0.2">
      <c r="A485">
        <f>ROW(Source!A612)</f>
        <v>612</v>
      </c>
      <c r="B485">
        <v>1474040122</v>
      </c>
      <c r="C485">
        <v>1470922722</v>
      </c>
      <c r="D485">
        <v>1441836235</v>
      </c>
      <c r="E485">
        <v>1</v>
      </c>
      <c r="F485">
        <v>1</v>
      </c>
      <c r="G485">
        <v>15514512</v>
      </c>
      <c r="H485">
        <v>3</v>
      </c>
      <c r="I485" t="s">
        <v>614</v>
      </c>
      <c r="J485" t="s">
        <v>615</v>
      </c>
      <c r="K485" t="s">
        <v>616</v>
      </c>
      <c r="L485">
        <v>1346</v>
      </c>
      <c r="N485">
        <v>1009</v>
      </c>
      <c r="O485" t="s">
        <v>609</v>
      </c>
      <c r="P485" t="s">
        <v>609</v>
      </c>
      <c r="Q485">
        <v>1</v>
      </c>
      <c r="X485">
        <v>1E-3</v>
      </c>
      <c r="Y485">
        <v>31.49</v>
      </c>
      <c r="Z485">
        <v>0</v>
      </c>
      <c r="AA485">
        <v>0</v>
      </c>
      <c r="AB485">
        <v>0</v>
      </c>
      <c r="AC485">
        <v>0</v>
      </c>
      <c r="AD485">
        <v>1</v>
      </c>
      <c r="AE485">
        <v>0</v>
      </c>
      <c r="AF485" t="s">
        <v>167</v>
      </c>
      <c r="AG485">
        <v>3.0000000000000001E-3</v>
      </c>
      <c r="AH485">
        <v>3</v>
      </c>
      <c r="AI485">
        <v>-1</v>
      </c>
      <c r="AJ485" t="s">
        <v>3</v>
      </c>
      <c r="AK485">
        <v>0</v>
      </c>
      <c r="AL485">
        <v>0</v>
      </c>
      <c r="AM485">
        <v>0</v>
      </c>
      <c r="AN485">
        <v>0</v>
      </c>
      <c r="AO485">
        <v>0</v>
      </c>
      <c r="AP485">
        <v>0</v>
      </c>
      <c r="AQ485">
        <v>0</v>
      </c>
      <c r="AR485">
        <v>0</v>
      </c>
    </row>
    <row r="486" spans="1:44" x14ac:dyDescent="0.2">
      <c r="A486">
        <f>ROW(Source!A613)</f>
        <v>613</v>
      </c>
      <c r="B486">
        <v>1474040123</v>
      </c>
      <c r="C486">
        <v>1470922729</v>
      </c>
      <c r="D486">
        <v>1441819193</v>
      </c>
      <c r="E486">
        <v>15514512</v>
      </c>
      <c r="F486">
        <v>1</v>
      </c>
      <c r="G486">
        <v>15514512</v>
      </c>
      <c r="H486">
        <v>1</v>
      </c>
      <c r="I486" t="s">
        <v>600</v>
      </c>
      <c r="J486" t="s">
        <v>3</v>
      </c>
      <c r="K486" t="s">
        <v>601</v>
      </c>
      <c r="L486">
        <v>1191</v>
      </c>
      <c r="N486">
        <v>1013</v>
      </c>
      <c r="O486" t="s">
        <v>602</v>
      </c>
      <c r="P486" t="s">
        <v>602</v>
      </c>
      <c r="Q486">
        <v>1</v>
      </c>
      <c r="X486">
        <v>3</v>
      </c>
      <c r="Y486">
        <v>0</v>
      </c>
      <c r="Z486">
        <v>0</v>
      </c>
      <c r="AA486">
        <v>0</v>
      </c>
      <c r="AB486">
        <v>0</v>
      </c>
      <c r="AC486">
        <v>0</v>
      </c>
      <c r="AD486">
        <v>1</v>
      </c>
      <c r="AE486">
        <v>1</v>
      </c>
      <c r="AF486" t="s">
        <v>3</v>
      </c>
      <c r="AG486">
        <v>3</v>
      </c>
      <c r="AH486">
        <v>3</v>
      </c>
      <c r="AI486">
        <v>-1</v>
      </c>
      <c r="AJ486" t="s">
        <v>3</v>
      </c>
      <c r="AK486">
        <v>0</v>
      </c>
      <c r="AL486">
        <v>0</v>
      </c>
      <c r="AM486">
        <v>0</v>
      </c>
      <c r="AN486">
        <v>0</v>
      </c>
      <c r="AO486">
        <v>0</v>
      </c>
      <c r="AP486">
        <v>0</v>
      </c>
      <c r="AQ486">
        <v>0</v>
      </c>
      <c r="AR486">
        <v>0</v>
      </c>
    </row>
    <row r="487" spans="1:44" x14ac:dyDescent="0.2">
      <c r="A487">
        <f>ROW(Source!A613)</f>
        <v>613</v>
      </c>
      <c r="B487">
        <v>1474040125</v>
      </c>
      <c r="C487">
        <v>1470922729</v>
      </c>
      <c r="D487">
        <v>1441820422</v>
      </c>
      <c r="E487">
        <v>15514512</v>
      </c>
      <c r="F487">
        <v>1</v>
      </c>
      <c r="G487">
        <v>15514512</v>
      </c>
      <c r="H487">
        <v>3</v>
      </c>
      <c r="I487" t="s">
        <v>768</v>
      </c>
      <c r="J487" t="s">
        <v>3</v>
      </c>
      <c r="K487" t="s">
        <v>769</v>
      </c>
      <c r="L487">
        <v>1346</v>
      </c>
      <c r="N487">
        <v>1009</v>
      </c>
      <c r="O487" t="s">
        <v>609</v>
      </c>
      <c r="P487" t="s">
        <v>609</v>
      </c>
      <c r="Q487">
        <v>1</v>
      </c>
      <c r="X487">
        <v>8.0000000000000002E-3</v>
      </c>
      <c r="Y487">
        <v>1511.54088</v>
      </c>
      <c r="Z487">
        <v>0</v>
      </c>
      <c r="AA487">
        <v>0</v>
      </c>
      <c r="AB487">
        <v>0</v>
      </c>
      <c r="AC487">
        <v>0</v>
      </c>
      <c r="AD487">
        <v>1</v>
      </c>
      <c r="AE487">
        <v>0</v>
      </c>
      <c r="AF487" t="s">
        <v>3</v>
      </c>
      <c r="AG487">
        <v>8.0000000000000002E-3</v>
      </c>
      <c r="AH487">
        <v>3</v>
      </c>
      <c r="AI487">
        <v>-1</v>
      </c>
      <c r="AJ487" t="s">
        <v>3</v>
      </c>
      <c r="AK487">
        <v>0</v>
      </c>
      <c r="AL487">
        <v>0</v>
      </c>
      <c r="AM487">
        <v>0</v>
      </c>
      <c r="AN487">
        <v>0</v>
      </c>
      <c r="AO487">
        <v>0</v>
      </c>
      <c r="AP487">
        <v>0</v>
      </c>
      <c r="AQ487">
        <v>0</v>
      </c>
      <c r="AR487">
        <v>0</v>
      </c>
    </row>
    <row r="488" spans="1:44" x14ac:dyDescent="0.2">
      <c r="A488">
        <f>ROW(Source!A613)</f>
        <v>613</v>
      </c>
      <c r="B488">
        <v>1474040126</v>
      </c>
      <c r="C488">
        <v>1470922729</v>
      </c>
      <c r="D488">
        <v>1441836235</v>
      </c>
      <c r="E488">
        <v>1</v>
      </c>
      <c r="F488">
        <v>1</v>
      </c>
      <c r="G488">
        <v>15514512</v>
      </c>
      <c r="H488">
        <v>3</v>
      </c>
      <c r="I488" t="s">
        <v>614</v>
      </c>
      <c r="J488" t="s">
        <v>615</v>
      </c>
      <c r="K488" t="s">
        <v>616</v>
      </c>
      <c r="L488">
        <v>1346</v>
      </c>
      <c r="N488">
        <v>1009</v>
      </c>
      <c r="O488" t="s">
        <v>609</v>
      </c>
      <c r="P488" t="s">
        <v>609</v>
      </c>
      <c r="Q488">
        <v>1</v>
      </c>
      <c r="X488">
        <v>0.02</v>
      </c>
      <c r="Y488">
        <v>31.49</v>
      </c>
      <c r="Z488">
        <v>0</v>
      </c>
      <c r="AA488">
        <v>0</v>
      </c>
      <c r="AB488">
        <v>0</v>
      </c>
      <c r="AC488">
        <v>0</v>
      </c>
      <c r="AD488">
        <v>1</v>
      </c>
      <c r="AE488">
        <v>0</v>
      </c>
      <c r="AF488" t="s">
        <v>3</v>
      </c>
      <c r="AG488">
        <v>0.02</v>
      </c>
      <c r="AH488">
        <v>3</v>
      </c>
      <c r="AI488">
        <v>-1</v>
      </c>
      <c r="AJ488" t="s">
        <v>3</v>
      </c>
      <c r="AK488">
        <v>0</v>
      </c>
      <c r="AL488">
        <v>0</v>
      </c>
      <c r="AM488">
        <v>0</v>
      </c>
      <c r="AN488">
        <v>0</v>
      </c>
      <c r="AO488">
        <v>0</v>
      </c>
      <c r="AP488">
        <v>0</v>
      </c>
      <c r="AQ488">
        <v>0</v>
      </c>
      <c r="AR488">
        <v>0</v>
      </c>
    </row>
    <row r="489" spans="1:44" x14ac:dyDescent="0.2">
      <c r="A489">
        <f>ROW(Source!A613)</f>
        <v>613</v>
      </c>
      <c r="B489">
        <v>1474040127</v>
      </c>
      <c r="C489">
        <v>1470922729</v>
      </c>
      <c r="D489">
        <v>1441838748</v>
      </c>
      <c r="E489">
        <v>1</v>
      </c>
      <c r="F489">
        <v>1</v>
      </c>
      <c r="G489">
        <v>15514512</v>
      </c>
      <c r="H489">
        <v>3</v>
      </c>
      <c r="I489" t="s">
        <v>770</v>
      </c>
      <c r="J489" t="s">
        <v>771</v>
      </c>
      <c r="K489" t="s">
        <v>772</v>
      </c>
      <c r="L489">
        <v>1327</v>
      </c>
      <c r="N489">
        <v>1005</v>
      </c>
      <c r="O489" t="s">
        <v>729</v>
      </c>
      <c r="P489" t="s">
        <v>729</v>
      </c>
      <c r="Q489">
        <v>1</v>
      </c>
      <c r="X489">
        <v>2.3E-2</v>
      </c>
      <c r="Y489">
        <v>208.99</v>
      </c>
      <c r="Z489">
        <v>0</v>
      </c>
      <c r="AA489">
        <v>0</v>
      </c>
      <c r="AB489">
        <v>0</v>
      </c>
      <c r="AC489">
        <v>0</v>
      </c>
      <c r="AD489">
        <v>1</v>
      </c>
      <c r="AE489">
        <v>0</v>
      </c>
      <c r="AF489" t="s">
        <v>3</v>
      </c>
      <c r="AG489">
        <v>2.3E-2</v>
      </c>
      <c r="AH489">
        <v>3</v>
      </c>
      <c r="AI489">
        <v>-1</v>
      </c>
      <c r="AJ489" t="s">
        <v>3</v>
      </c>
      <c r="AK489">
        <v>0</v>
      </c>
      <c r="AL489">
        <v>0</v>
      </c>
      <c r="AM489">
        <v>0</v>
      </c>
      <c r="AN489">
        <v>0</v>
      </c>
      <c r="AO489">
        <v>0</v>
      </c>
      <c r="AP489">
        <v>0</v>
      </c>
      <c r="AQ489">
        <v>0</v>
      </c>
      <c r="AR489">
        <v>0</v>
      </c>
    </row>
    <row r="490" spans="1:44" x14ac:dyDescent="0.2">
      <c r="A490">
        <f>ROW(Source!A613)</f>
        <v>613</v>
      </c>
      <c r="B490">
        <v>1474040124</v>
      </c>
      <c r="C490">
        <v>1470922729</v>
      </c>
      <c r="D490">
        <v>1441822228</v>
      </c>
      <c r="E490">
        <v>15514512</v>
      </c>
      <c r="F490">
        <v>1</v>
      </c>
      <c r="G490">
        <v>15514512</v>
      </c>
      <c r="H490">
        <v>3</v>
      </c>
      <c r="I490" t="s">
        <v>720</v>
      </c>
      <c r="J490" t="s">
        <v>3</v>
      </c>
      <c r="K490" t="s">
        <v>722</v>
      </c>
      <c r="L490">
        <v>1346</v>
      </c>
      <c r="N490">
        <v>1009</v>
      </c>
      <c r="O490" t="s">
        <v>609</v>
      </c>
      <c r="P490" t="s">
        <v>609</v>
      </c>
      <c r="Q490">
        <v>1</v>
      </c>
      <c r="X490">
        <v>4.4999999999999998E-2</v>
      </c>
      <c r="Y490">
        <v>73.951729999999998</v>
      </c>
      <c r="Z490">
        <v>0</v>
      </c>
      <c r="AA490">
        <v>0</v>
      </c>
      <c r="AB490">
        <v>0</v>
      </c>
      <c r="AC490">
        <v>0</v>
      </c>
      <c r="AD490">
        <v>1</v>
      </c>
      <c r="AE490">
        <v>0</v>
      </c>
      <c r="AF490" t="s">
        <v>3</v>
      </c>
      <c r="AG490">
        <v>4.4999999999999998E-2</v>
      </c>
      <c r="AH490">
        <v>3</v>
      </c>
      <c r="AI490">
        <v>-1</v>
      </c>
      <c r="AJ490" t="s">
        <v>3</v>
      </c>
      <c r="AK490">
        <v>0</v>
      </c>
      <c r="AL490">
        <v>0</v>
      </c>
      <c r="AM490">
        <v>0</v>
      </c>
      <c r="AN490">
        <v>0</v>
      </c>
      <c r="AO490">
        <v>0</v>
      </c>
      <c r="AP490">
        <v>0</v>
      </c>
      <c r="AQ490">
        <v>0</v>
      </c>
      <c r="AR490">
        <v>0</v>
      </c>
    </row>
    <row r="491" spans="1:44" x14ac:dyDescent="0.2">
      <c r="A491">
        <f>ROW(Source!A613)</f>
        <v>613</v>
      </c>
      <c r="B491">
        <v>1474040128</v>
      </c>
      <c r="C491">
        <v>1470922729</v>
      </c>
      <c r="D491">
        <v>1441834920</v>
      </c>
      <c r="E491">
        <v>1</v>
      </c>
      <c r="F491">
        <v>1</v>
      </c>
      <c r="G491">
        <v>15514512</v>
      </c>
      <c r="H491">
        <v>3</v>
      </c>
      <c r="I491" t="s">
        <v>759</v>
      </c>
      <c r="J491" t="s">
        <v>760</v>
      </c>
      <c r="K491" t="s">
        <v>761</v>
      </c>
      <c r="L491">
        <v>1346</v>
      </c>
      <c r="N491">
        <v>1009</v>
      </c>
      <c r="O491" t="s">
        <v>609</v>
      </c>
      <c r="P491" t="s">
        <v>609</v>
      </c>
      <c r="Q491">
        <v>1</v>
      </c>
      <c r="X491">
        <v>3.7999999999999999E-2</v>
      </c>
      <c r="Y491">
        <v>106.87</v>
      </c>
      <c r="Z491">
        <v>0</v>
      </c>
      <c r="AA491">
        <v>0</v>
      </c>
      <c r="AB491">
        <v>0</v>
      </c>
      <c r="AC491">
        <v>0</v>
      </c>
      <c r="AD491">
        <v>1</v>
      </c>
      <c r="AE491">
        <v>0</v>
      </c>
      <c r="AF491" t="s">
        <v>3</v>
      </c>
      <c r="AG491">
        <v>3.7999999999999999E-2</v>
      </c>
      <c r="AH491">
        <v>3</v>
      </c>
      <c r="AI491">
        <v>-1</v>
      </c>
      <c r="AJ491" t="s">
        <v>3</v>
      </c>
      <c r="AK491">
        <v>0</v>
      </c>
      <c r="AL491">
        <v>0</v>
      </c>
      <c r="AM491">
        <v>0</v>
      </c>
      <c r="AN491">
        <v>0</v>
      </c>
      <c r="AO491">
        <v>0</v>
      </c>
      <c r="AP491">
        <v>0</v>
      </c>
      <c r="AQ491">
        <v>0</v>
      </c>
      <c r="AR491">
        <v>0</v>
      </c>
    </row>
    <row r="492" spans="1:44" x14ac:dyDescent="0.2">
      <c r="A492">
        <f>ROW(Source!A614)</f>
        <v>614</v>
      </c>
      <c r="B492">
        <v>1474040129</v>
      </c>
      <c r="C492">
        <v>1470922748</v>
      </c>
      <c r="D492">
        <v>1441819193</v>
      </c>
      <c r="E492">
        <v>15514512</v>
      </c>
      <c r="F492">
        <v>1</v>
      </c>
      <c r="G492">
        <v>15514512</v>
      </c>
      <c r="H492">
        <v>1</v>
      </c>
      <c r="I492" t="s">
        <v>600</v>
      </c>
      <c r="J492" t="s">
        <v>3</v>
      </c>
      <c r="K492" t="s">
        <v>601</v>
      </c>
      <c r="L492">
        <v>1191</v>
      </c>
      <c r="N492">
        <v>1013</v>
      </c>
      <c r="O492" t="s">
        <v>602</v>
      </c>
      <c r="P492" t="s">
        <v>602</v>
      </c>
      <c r="Q492">
        <v>1</v>
      </c>
      <c r="X492">
        <v>0.04</v>
      </c>
      <c r="Y492">
        <v>0</v>
      </c>
      <c r="Z492">
        <v>0</v>
      </c>
      <c r="AA492">
        <v>0</v>
      </c>
      <c r="AB492">
        <v>0</v>
      </c>
      <c r="AC492">
        <v>0</v>
      </c>
      <c r="AD492">
        <v>1</v>
      </c>
      <c r="AE492">
        <v>1</v>
      </c>
      <c r="AF492" t="s">
        <v>167</v>
      </c>
      <c r="AG492">
        <v>0.12</v>
      </c>
      <c r="AH492">
        <v>3</v>
      </c>
      <c r="AI492">
        <v>-1</v>
      </c>
      <c r="AJ492" t="s">
        <v>3</v>
      </c>
      <c r="AK492">
        <v>0</v>
      </c>
      <c r="AL492">
        <v>0</v>
      </c>
      <c r="AM492">
        <v>0</v>
      </c>
      <c r="AN492">
        <v>0</v>
      </c>
      <c r="AO492">
        <v>0</v>
      </c>
      <c r="AP492">
        <v>0</v>
      </c>
      <c r="AQ492">
        <v>0</v>
      </c>
      <c r="AR492">
        <v>0</v>
      </c>
    </row>
    <row r="493" spans="1:44" x14ac:dyDescent="0.2">
      <c r="A493">
        <f>ROW(Source!A614)</f>
        <v>614</v>
      </c>
      <c r="B493">
        <v>1474040130</v>
      </c>
      <c r="C493">
        <v>1470922748</v>
      </c>
      <c r="D493">
        <v>1441836235</v>
      </c>
      <c r="E493">
        <v>1</v>
      </c>
      <c r="F493">
        <v>1</v>
      </c>
      <c r="G493">
        <v>15514512</v>
      </c>
      <c r="H493">
        <v>3</v>
      </c>
      <c r="I493" t="s">
        <v>614</v>
      </c>
      <c r="J493" t="s">
        <v>615</v>
      </c>
      <c r="K493" t="s">
        <v>616</v>
      </c>
      <c r="L493">
        <v>1346</v>
      </c>
      <c r="N493">
        <v>1009</v>
      </c>
      <c r="O493" t="s">
        <v>609</v>
      </c>
      <c r="P493" t="s">
        <v>609</v>
      </c>
      <c r="Q493">
        <v>1</v>
      </c>
      <c r="X493">
        <v>2.0000000000000001E-4</v>
      </c>
      <c r="Y493">
        <v>31.49</v>
      </c>
      <c r="Z493">
        <v>0</v>
      </c>
      <c r="AA493">
        <v>0</v>
      </c>
      <c r="AB493">
        <v>0</v>
      </c>
      <c r="AC493">
        <v>0</v>
      </c>
      <c r="AD493">
        <v>1</v>
      </c>
      <c r="AE493">
        <v>0</v>
      </c>
      <c r="AF493" t="s">
        <v>167</v>
      </c>
      <c r="AG493">
        <v>6.0000000000000006E-4</v>
      </c>
      <c r="AH493">
        <v>3</v>
      </c>
      <c r="AI493">
        <v>-1</v>
      </c>
      <c r="AJ493" t="s">
        <v>3</v>
      </c>
      <c r="AK493">
        <v>0</v>
      </c>
      <c r="AL493">
        <v>0</v>
      </c>
      <c r="AM493">
        <v>0</v>
      </c>
      <c r="AN493">
        <v>0</v>
      </c>
      <c r="AO493">
        <v>0</v>
      </c>
      <c r="AP493">
        <v>0</v>
      </c>
      <c r="AQ493">
        <v>0</v>
      </c>
      <c r="AR493">
        <v>0</v>
      </c>
    </row>
    <row r="494" spans="1:44" x14ac:dyDescent="0.2">
      <c r="A494">
        <f>ROW(Source!A615)</f>
        <v>615</v>
      </c>
      <c r="B494">
        <v>1474040131</v>
      </c>
      <c r="C494">
        <v>1470922755</v>
      </c>
      <c r="D494">
        <v>1441819193</v>
      </c>
      <c r="E494">
        <v>15514512</v>
      </c>
      <c r="F494">
        <v>1</v>
      </c>
      <c r="G494">
        <v>15514512</v>
      </c>
      <c r="H494">
        <v>1</v>
      </c>
      <c r="I494" t="s">
        <v>600</v>
      </c>
      <c r="J494" t="s">
        <v>3</v>
      </c>
      <c r="K494" t="s">
        <v>601</v>
      </c>
      <c r="L494">
        <v>1191</v>
      </c>
      <c r="N494">
        <v>1013</v>
      </c>
      <c r="O494" t="s">
        <v>602</v>
      </c>
      <c r="P494" t="s">
        <v>602</v>
      </c>
      <c r="Q494">
        <v>1</v>
      </c>
      <c r="X494">
        <v>1.2</v>
      </c>
      <c r="Y494">
        <v>0</v>
      </c>
      <c r="Z494">
        <v>0</v>
      </c>
      <c r="AA494">
        <v>0</v>
      </c>
      <c r="AB494">
        <v>0</v>
      </c>
      <c r="AC494">
        <v>0</v>
      </c>
      <c r="AD494">
        <v>1</v>
      </c>
      <c r="AE494">
        <v>1</v>
      </c>
      <c r="AF494" t="s">
        <v>3</v>
      </c>
      <c r="AG494">
        <v>1.2</v>
      </c>
      <c r="AH494">
        <v>3</v>
      </c>
      <c r="AI494">
        <v>-1</v>
      </c>
      <c r="AJ494" t="s">
        <v>3</v>
      </c>
      <c r="AK494">
        <v>0</v>
      </c>
      <c r="AL494">
        <v>0</v>
      </c>
      <c r="AM494">
        <v>0</v>
      </c>
      <c r="AN494">
        <v>0</v>
      </c>
      <c r="AO494">
        <v>0</v>
      </c>
      <c r="AP494">
        <v>0</v>
      </c>
      <c r="AQ494">
        <v>0</v>
      </c>
      <c r="AR494">
        <v>0</v>
      </c>
    </row>
    <row r="495" spans="1:44" x14ac:dyDescent="0.2">
      <c r="A495">
        <f>ROW(Source!A615)</f>
        <v>615</v>
      </c>
      <c r="B495">
        <v>1474040132</v>
      </c>
      <c r="C495">
        <v>1470922755</v>
      </c>
      <c r="D495">
        <v>1441836235</v>
      </c>
      <c r="E495">
        <v>1</v>
      </c>
      <c r="F495">
        <v>1</v>
      </c>
      <c r="G495">
        <v>15514512</v>
      </c>
      <c r="H495">
        <v>3</v>
      </c>
      <c r="I495" t="s">
        <v>614</v>
      </c>
      <c r="J495" t="s">
        <v>615</v>
      </c>
      <c r="K495" t="s">
        <v>616</v>
      </c>
      <c r="L495">
        <v>1346</v>
      </c>
      <c r="N495">
        <v>1009</v>
      </c>
      <c r="O495" t="s">
        <v>609</v>
      </c>
      <c r="P495" t="s">
        <v>609</v>
      </c>
      <c r="Q495">
        <v>1</v>
      </c>
      <c r="X495">
        <v>7.0000000000000001E-3</v>
      </c>
      <c r="Y495">
        <v>31.49</v>
      </c>
      <c r="Z495">
        <v>0</v>
      </c>
      <c r="AA495">
        <v>0</v>
      </c>
      <c r="AB495">
        <v>0</v>
      </c>
      <c r="AC495">
        <v>0</v>
      </c>
      <c r="AD495">
        <v>1</v>
      </c>
      <c r="AE495">
        <v>0</v>
      </c>
      <c r="AF495" t="s">
        <v>3</v>
      </c>
      <c r="AG495">
        <v>7.0000000000000001E-3</v>
      </c>
      <c r="AH495">
        <v>3</v>
      </c>
      <c r="AI495">
        <v>-1</v>
      </c>
      <c r="AJ495" t="s">
        <v>3</v>
      </c>
      <c r="AK495">
        <v>0</v>
      </c>
      <c r="AL495">
        <v>0</v>
      </c>
      <c r="AM495">
        <v>0</v>
      </c>
      <c r="AN495">
        <v>0</v>
      </c>
      <c r="AO495">
        <v>0</v>
      </c>
      <c r="AP495">
        <v>0</v>
      </c>
      <c r="AQ495">
        <v>0</v>
      </c>
      <c r="AR495">
        <v>0</v>
      </c>
    </row>
    <row r="496" spans="1:44" x14ac:dyDescent="0.2">
      <c r="A496">
        <f>ROW(Source!A615)</f>
        <v>615</v>
      </c>
      <c r="B496">
        <v>1474040133</v>
      </c>
      <c r="C496">
        <v>1470922755</v>
      </c>
      <c r="D496">
        <v>1441834628</v>
      </c>
      <c r="E496">
        <v>1</v>
      </c>
      <c r="F496">
        <v>1</v>
      </c>
      <c r="G496">
        <v>15514512</v>
      </c>
      <c r="H496">
        <v>3</v>
      </c>
      <c r="I496" t="s">
        <v>720</v>
      </c>
      <c r="J496" t="s">
        <v>721</v>
      </c>
      <c r="K496" t="s">
        <v>722</v>
      </c>
      <c r="L496">
        <v>1348</v>
      </c>
      <c r="N496">
        <v>1009</v>
      </c>
      <c r="O496" t="s">
        <v>627</v>
      </c>
      <c r="P496" t="s">
        <v>627</v>
      </c>
      <c r="Q496">
        <v>1000</v>
      </c>
      <c r="X496">
        <v>2.0000000000000002E-5</v>
      </c>
      <c r="Y496">
        <v>73951.73</v>
      </c>
      <c r="Z496">
        <v>0</v>
      </c>
      <c r="AA496">
        <v>0</v>
      </c>
      <c r="AB496">
        <v>0</v>
      </c>
      <c r="AC496">
        <v>0</v>
      </c>
      <c r="AD496">
        <v>1</v>
      </c>
      <c r="AE496">
        <v>0</v>
      </c>
      <c r="AF496" t="s">
        <v>3</v>
      </c>
      <c r="AG496">
        <v>2.0000000000000002E-5</v>
      </c>
      <c r="AH496">
        <v>3</v>
      </c>
      <c r="AI496">
        <v>-1</v>
      </c>
      <c r="AJ496" t="s">
        <v>3</v>
      </c>
      <c r="AK496">
        <v>0</v>
      </c>
      <c r="AL496">
        <v>0</v>
      </c>
      <c r="AM496">
        <v>0</v>
      </c>
      <c r="AN496">
        <v>0</v>
      </c>
      <c r="AO496">
        <v>0</v>
      </c>
      <c r="AP496">
        <v>0</v>
      </c>
      <c r="AQ496">
        <v>0</v>
      </c>
      <c r="AR496">
        <v>0</v>
      </c>
    </row>
    <row r="497" spans="1:44" x14ac:dyDescent="0.2">
      <c r="A497">
        <f>ROW(Source!A616)</f>
        <v>616</v>
      </c>
      <c r="B497">
        <v>1474040134</v>
      </c>
      <c r="C497">
        <v>1470922765</v>
      </c>
      <c r="D497">
        <v>1441819193</v>
      </c>
      <c r="E497">
        <v>15514512</v>
      </c>
      <c r="F497">
        <v>1</v>
      </c>
      <c r="G497">
        <v>15514512</v>
      </c>
      <c r="H497">
        <v>1</v>
      </c>
      <c r="I497" t="s">
        <v>600</v>
      </c>
      <c r="J497" t="s">
        <v>3</v>
      </c>
      <c r="K497" t="s">
        <v>601</v>
      </c>
      <c r="L497">
        <v>1191</v>
      </c>
      <c r="N497">
        <v>1013</v>
      </c>
      <c r="O497" t="s">
        <v>602</v>
      </c>
      <c r="P497" t="s">
        <v>602</v>
      </c>
      <c r="Q497">
        <v>1</v>
      </c>
      <c r="X497">
        <v>0.6</v>
      </c>
      <c r="Y497">
        <v>0</v>
      </c>
      <c r="Z497">
        <v>0</v>
      </c>
      <c r="AA497">
        <v>0</v>
      </c>
      <c r="AB497">
        <v>0</v>
      </c>
      <c r="AC497">
        <v>0</v>
      </c>
      <c r="AD497">
        <v>1</v>
      </c>
      <c r="AE497">
        <v>1</v>
      </c>
      <c r="AF497" t="s">
        <v>167</v>
      </c>
      <c r="AG497">
        <v>1.7999999999999998</v>
      </c>
      <c r="AH497">
        <v>3</v>
      </c>
      <c r="AI497">
        <v>-1</v>
      </c>
      <c r="AJ497" t="s">
        <v>3</v>
      </c>
      <c r="AK497">
        <v>0</v>
      </c>
      <c r="AL497">
        <v>0</v>
      </c>
      <c r="AM497">
        <v>0</v>
      </c>
      <c r="AN497">
        <v>0</v>
      </c>
      <c r="AO497">
        <v>0</v>
      </c>
      <c r="AP497">
        <v>0</v>
      </c>
      <c r="AQ497">
        <v>0</v>
      </c>
      <c r="AR497">
        <v>0</v>
      </c>
    </row>
    <row r="498" spans="1:44" x14ac:dyDescent="0.2">
      <c r="A498">
        <f>ROW(Source!A616)</f>
        <v>616</v>
      </c>
      <c r="B498">
        <v>1474040136</v>
      </c>
      <c r="C498">
        <v>1470922765</v>
      </c>
      <c r="D498">
        <v>1441836235</v>
      </c>
      <c r="E498">
        <v>1</v>
      </c>
      <c r="F498">
        <v>1</v>
      </c>
      <c r="G498">
        <v>15514512</v>
      </c>
      <c r="H498">
        <v>3</v>
      </c>
      <c r="I498" t="s">
        <v>614</v>
      </c>
      <c r="J498" t="s">
        <v>615</v>
      </c>
      <c r="K498" t="s">
        <v>616</v>
      </c>
      <c r="L498">
        <v>1346</v>
      </c>
      <c r="N498">
        <v>1009</v>
      </c>
      <c r="O498" t="s">
        <v>609</v>
      </c>
      <c r="P498" t="s">
        <v>609</v>
      </c>
      <c r="Q498">
        <v>1</v>
      </c>
      <c r="X498">
        <v>4.0000000000000001E-3</v>
      </c>
      <c r="Y498">
        <v>31.49</v>
      </c>
      <c r="Z498">
        <v>0</v>
      </c>
      <c r="AA498">
        <v>0</v>
      </c>
      <c r="AB498">
        <v>0</v>
      </c>
      <c r="AC498">
        <v>0</v>
      </c>
      <c r="AD498">
        <v>1</v>
      </c>
      <c r="AE498">
        <v>0</v>
      </c>
      <c r="AF498" t="s">
        <v>167</v>
      </c>
      <c r="AG498">
        <v>1.2E-2</v>
      </c>
      <c r="AH498">
        <v>3</v>
      </c>
      <c r="AI498">
        <v>-1</v>
      </c>
      <c r="AJ498" t="s">
        <v>3</v>
      </c>
      <c r="AK498">
        <v>0</v>
      </c>
      <c r="AL498">
        <v>0</v>
      </c>
      <c r="AM498">
        <v>0</v>
      </c>
      <c r="AN498">
        <v>0</v>
      </c>
      <c r="AO498">
        <v>0</v>
      </c>
      <c r="AP498">
        <v>0</v>
      </c>
      <c r="AQ498">
        <v>0</v>
      </c>
      <c r="AR498">
        <v>0</v>
      </c>
    </row>
    <row r="499" spans="1:44" x14ac:dyDescent="0.2">
      <c r="A499">
        <f>ROW(Source!A616)</f>
        <v>616</v>
      </c>
      <c r="B499">
        <v>1474040135</v>
      </c>
      <c r="C499">
        <v>1470922765</v>
      </c>
      <c r="D499">
        <v>1441822228</v>
      </c>
      <c r="E499">
        <v>15514512</v>
      </c>
      <c r="F499">
        <v>1</v>
      </c>
      <c r="G499">
        <v>15514512</v>
      </c>
      <c r="H499">
        <v>3</v>
      </c>
      <c r="I499" t="s">
        <v>720</v>
      </c>
      <c r="J499" t="s">
        <v>3</v>
      </c>
      <c r="K499" t="s">
        <v>722</v>
      </c>
      <c r="L499">
        <v>1346</v>
      </c>
      <c r="N499">
        <v>1009</v>
      </c>
      <c r="O499" t="s">
        <v>609</v>
      </c>
      <c r="P499" t="s">
        <v>609</v>
      </c>
      <c r="Q499">
        <v>1</v>
      </c>
      <c r="X499">
        <v>8.9999999999999993E-3</v>
      </c>
      <c r="Y499">
        <v>73.951729999999998</v>
      </c>
      <c r="Z499">
        <v>0</v>
      </c>
      <c r="AA499">
        <v>0</v>
      </c>
      <c r="AB499">
        <v>0</v>
      </c>
      <c r="AC499">
        <v>0</v>
      </c>
      <c r="AD499">
        <v>1</v>
      </c>
      <c r="AE499">
        <v>0</v>
      </c>
      <c r="AF499" t="s">
        <v>167</v>
      </c>
      <c r="AG499">
        <v>2.6999999999999996E-2</v>
      </c>
      <c r="AH499">
        <v>3</v>
      </c>
      <c r="AI499">
        <v>-1</v>
      </c>
      <c r="AJ499" t="s">
        <v>3</v>
      </c>
      <c r="AK499">
        <v>0</v>
      </c>
      <c r="AL499">
        <v>0</v>
      </c>
      <c r="AM499">
        <v>0</v>
      </c>
      <c r="AN499">
        <v>0</v>
      </c>
      <c r="AO499">
        <v>0</v>
      </c>
      <c r="AP499">
        <v>0</v>
      </c>
      <c r="AQ499">
        <v>0</v>
      </c>
      <c r="AR499">
        <v>0</v>
      </c>
    </row>
    <row r="500" spans="1:44" x14ac:dyDescent="0.2">
      <c r="A500">
        <f>ROW(Source!A617)</f>
        <v>617</v>
      </c>
      <c r="B500">
        <v>1474040137</v>
      </c>
      <c r="C500">
        <v>1470922775</v>
      </c>
      <c r="D500">
        <v>1441819193</v>
      </c>
      <c r="E500">
        <v>15514512</v>
      </c>
      <c r="F500">
        <v>1</v>
      </c>
      <c r="G500">
        <v>15514512</v>
      </c>
      <c r="H500">
        <v>1</v>
      </c>
      <c r="I500" t="s">
        <v>600</v>
      </c>
      <c r="J500" t="s">
        <v>3</v>
      </c>
      <c r="K500" t="s">
        <v>601</v>
      </c>
      <c r="L500">
        <v>1191</v>
      </c>
      <c r="N500">
        <v>1013</v>
      </c>
      <c r="O500" t="s">
        <v>602</v>
      </c>
      <c r="P500" t="s">
        <v>602</v>
      </c>
      <c r="Q500">
        <v>1</v>
      </c>
      <c r="X500">
        <v>18</v>
      </c>
      <c r="Y500">
        <v>0</v>
      </c>
      <c r="Z500">
        <v>0</v>
      </c>
      <c r="AA500">
        <v>0</v>
      </c>
      <c r="AB500">
        <v>0</v>
      </c>
      <c r="AC500">
        <v>0</v>
      </c>
      <c r="AD500">
        <v>1</v>
      </c>
      <c r="AE500">
        <v>1</v>
      </c>
      <c r="AF500" t="s">
        <v>3</v>
      </c>
      <c r="AG500">
        <v>18</v>
      </c>
      <c r="AH500">
        <v>3</v>
      </c>
      <c r="AI500">
        <v>-1</v>
      </c>
      <c r="AJ500" t="s">
        <v>3</v>
      </c>
      <c r="AK500">
        <v>0</v>
      </c>
      <c r="AL500">
        <v>0</v>
      </c>
      <c r="AM500">
        <v>0</v>
      </c>
      <c r="AN500">
        <v>0</v>
      </c>
      <c r="AO500">
        <v>0</v>
      </c>
      <c r="AP500">
        <v>0</v>
      </c>
      <c r="AQ500">
        <v>0</v>
      </c>
      <c r="AR500">
        <v>0</v>
      </c>
    </row>
    <row r="501" spans="1:44" x14ac:dyDescent="0.2">
      <c r="A501">
        <f>ROW(Source!A617)</f>
        <v>617</v>
      </c>
      <c r="B501">
        <v>1474040139</v>
      </c>
      <c r="C501">
        <v>1470922775</v>
      </c>
      <c r="D501">
        <v>1441836237</v>
      </c>
      <c r="E501">
        <v>1</v>
      </c>
      <c r="F501">
        <v>1</v>
      </c>
      <c r="G501">
        <v>15514512</v>
      </c>
      <c r="H501">
        <v>3</v>
      </c>
      <c r="I501" t="s">
        <v>723</v>
      </c>
      <c r="J501" t="s">
        <v>724</v>
      </c>
      <c r="K501" t="s">
        <v>725</v>
      </c>
      <c r="L501">
        <v>1346</v>
      </c>
      <c r="N501">
        <v>1009</v>
      </c>
      <c r="O501" t="s">
        <v>609</v>
      </c>
      <c r="P501" t="s">
        <v>609</v>
      </c>
      <c r="Q501">
        <v>1</v>
      </c>
      <c r="X501">
        <v>0.36</v>
      </c>
      <c r="Y501">
        <v>375.16</v>
      </c>
      <c r="Z501">
        <v>0</v>
      </c>
      <c r="AA501">
        <v>0</v>
      </c>
      <c r="AB501">
        <v>0</v>
      </c>
      <c r="AC501">
        <v>0</v>
      </c>
      <c r="AD501">
        <v>1</v>
      </c>
      <c r="AE501">
        <v>0</v>
      </c>
      <c r="AF501" t="s">
        <v>3</v>
      </c>
      <c r="AG501">
        <v>0.36</v>
      </c>
      <c r="AH501">
        <v>3</v>
      </c>
      <c r="AI501">
        <v>-1</v>
      </c>
      <c r="AJ501" t="s">
        <v>3</v>
      </c>
      <c r="AK501">
        <v>0</v>
      </c>
      <c r="AL501">
        <v>0</v>
      </c>
      <c r="AM501">
        <v>0</v>
      </c>
      <c r="AN501">
        <v>0</v>
      </c>
      <c r="AO501">
        <v>0</v>
      </c>
      <c r="AP501">
        <v>0</v>
      </c>
      <c r="AQ501">
        <v>0</v>
      </c>
      <c r="AR501">
        <v>0</v>
      </c>
    </row>
    <row r="502" spans="1:44" x14ac:dyDescent="0.2">
      <c r="A502">
        <f>ROW(Source!A617)</f>
        <v>617</v>
      </c>
      <c r="B502">
        <v>1474040140</v>
      </c>
      <c r="C502">
        <v>1470922775</v>
      </c>
      <c r="D502">
        <v>1441836235</v>
      </c>
      <c r="E502">
        <v>1</v>
      </c>
      <c r="F502">
        <v>1</v>
      </c>
      <c r="G502">
        <v>15514512</v>
      </c>
      <c r="H502">
        <v>3</v>
      </c>
      <c r="I502" t="s">
        <v>614</v>
      </c>
      <c r="J502" t="s">
        <v>615</v>
      </c>
      <c r="K502" t="s">
        <v>616</v>
      </c>
      <c r="L502">
        <v>1346</v>
      </c>
      <c r="N502">
        <v>1009</v>
      </c>
      <c r="O502" t="s">
        <v>609</v>
      </c>
      <c r="P502" t="s">
        <v>609</v>
      </c>
      <c r="Q502">
        <v>1</v>
      </c>
      <c r="X502">
        <v>0.11</v>
      </c>
      <c r="Y502">
        <v>31.49</v>
      </c>
      <c r="Z502">
        <v>0</v>
      </c>
      <c r="AA502">
        <v>0</v>
      </c>
      <c r="AB502">
        <v>0</v>
      </c>
      <c r="AC502">
        <v>0</v>
      </c>
      <c r="AD502">
        <v>1</v>
      </c>
      <c r="AE502">
        <v>0</v>
      </c>
      <c r="AF502" t="s">
        <v>3</v>
      </c>
      <c r="AG502">
        <v>0.11</v>
      </c>
      <c r="AH502">
        <v>3</v>
      </c>
      <c r="AI502">
        <v>-1</v>
      </c>
      <c r="AJ502" t="s">
        <v>3</v>
      </c>
      <c r="AK502">
        <v>0</v>
      </c>
      <c r="AL502">
        <v>0</v>
      </c>
      <c r="AM502">
        <v>0</v>
      </c>
      <c r="AN502">
        <v>0</v>
      </c>
      <c r="AO502">
        <v>0</v>
      </c>
      <c r="AP502">
        <v>0</v>
      </c>
      <c r="AQ502">
        <v>0</v>
      </c>
      <c r="AR502">
        <v>0</v>
      </c>
    </row>
    <row r="503" spans="1:44" x14ac:dyDescent="0.2">
      <c r="A503">
        <f>ROW(Source!A617)</f>
        <v>617</v>
      </c>
      <c r="B503">
        <v>1474040138</v>
      </c>
      <c r="C503">
        <v>1470922775</v>
      </c>
      <c r="D503">
        <v>1441822228</v>
      </c>
      <c r="E503">
        <v>15514512</v>
      </c>
      <c r="F503">
        <v>1</v>
      </c>
      <c r="G503">
        <v>15514512</v>
      </c>
      <c r="H503">
        <v>3</v>
      </c>
      <c r="I503" t="s">
        <v>720</v>
      </c>
      <c r="J503" t="s">
        <v>3</v>
      </c>
      <c r="K503" t="s">
        <v>722</v>
      </c>
      <c r="L503">
        <v>1346</v>
      </c>
      <c r="N503">
        <v>1009</v>
      </c>
      <c r="O503" t="s">
        <v>609</v>
      </c>
      <c r="P503" t="s">
        <v>609</v>
      </c>
      <c r="Q503">
        <v>1</v>
      </c>
      <c r="X503">
        <v>0.11</v>
      </c>
      <c r="Y503">
        <v>73.951729999999998</v>
      </c>
      <c r="Z503">
        <v>0</v>
      </c>
      <c r="AA503">
        <v>0</v>
      </c>
      <c r="AB503">
        <v>0</v>
      </c>
      <c r="AC503">
        <v>0</v>
      </c>
      <c r="AD503">
        <v>1</v>
      </c>
      <c r="AE503">
        <v>0</v>
      </c>
      <c r="AF503" t="s">
        <v>3</v>
      </c>
      <c r="AG503">
        <v>0.11</v>
      </c>
      <c r="AH503">
        <v>3</v>
      </c>
      <c r="AI503">
        <v>-1</v>
      </c>
      <c r="AJ503" t="s">
        <v>3</v>
      </c>
      <c r="AK503">
        <v>0</v>
      </c>
      <c r="AL503">
        <v>0</v>
      </c>
      <c r="AM503">
        <v>0</v>
      </c>
      <c r="AN503">
        <v>0</v>
      </c>
      <c r="AO503">
        <v>0</v>
      </c>
      <c r="AP503">
        <v>0</v>
      </c>
      <c r="AQ503">
        <v>0</v>
      </c>
      <c r="AR503">
        <v>0</v>
      </c>
    </row>
    <row r="504" spans="1:44" x14ac:dyDescent="0.2">
      <c r="A504">
        <f>ROW(Source!A617)</f>
        <v>617</v>
      </c>
      <c r="B504">
        <v>1474040141</v>
      </c>
      <c r="C504">
        <v>1470922775</v>
      </c>
      <c r="D504">
        <v>1441834920</v>
      </c>
      <c r="E504">
        <v>1</v>
      </c>
      <c r="F504">
        <v>1</v>
      </c>
      <c r="G504">
        <v>15514512</v>
      </c>
      <c r="H504">
        <v>3</v>
      </c>
      <c r="I504" t="s">
        <v>759</v>
      </c>
      <c r="J504" t="s">
        <v>760</v>
      </c>
      <c r="K504" t="s">
        <v>761</v>
      </c>
      <c r="L504">
        <v>1346</v>
      </c>
      <c r="N504">
        <v>1009</v>
      </c>
      <c r="O504" t="s">
        <v>609</v>
      </c>
      <c r="P504" t="s">
        <v>609</v>
      </c>
      <c r="Q504">
        <v>1</v>
      </c>
      <c r="X504">
        <v>7.0000000000000007E-2</v>
      </c>
      <c r="Y504">
        <v>106.87</v>
      </c>
      <c r="Z504">
        <v>0</v>
      </c>
      <c r="AA504">
        <v>0</v>
      </c>
      <c r="AB504">
        <v>0</v>
      </c>
      <c r="AC504">
        <v>0</v>
      </c>
      <c r="AD504">
        <v>1</v>
      </c>
      <c r="AE504">
        <v>0</v>
      </c>
      <c r="AF504" t="s">
        <v>3</v>
      </c>
      <c r="AG504">
        <v>7.0000000000000007E-2</v>
      </c>
      <c r="AH504">
        <v>3</v>
      </c>
      <c r="AI504">
        <v>-1</v>
      </c>
      <c r="AJ504" t="s">
        <v>3</v>
      </c>
      <c r="AK504">
        <v>0</v>
      </c>
      <c r="AL504">
        <v>0</v>
      </c>
      <c r="AM504">
        <v>0</v>
      </c>
      <c r="AN504">
        <v>0</v>
      </c>
      <c r="AO504">
        <v>0</v>
      </c>
      <c r="AP504">
        <v>0</v>
      </c>
      <c r="AQ504">
        <v>0</v>
      </c>
      <c r="AR504">
        <v>0</v>
      </c>
    </row>
    <row r="505" spans="1:44" x14ac:dyDescent="0.2">
      <c r="A505">
        <f>ROW(Source!A618)</f>
        <v>618</v>
      </c>
      <c r="B505">
        <v>1474040142</v>
      </c>
      <c r="C505">
        <v>1470922791</v>
      </c>
      <c r="D505">
        <v>1441819193</v>
      </c>
      <c r="E505">
        <v>15514512</v>
      </c>
      <c r="F505">
        <v>1</v>
      </c>
      <c r="G505">
        <v>15514512</v>
      </c>
      <c r="H505">
        <v>1</v>
      </c>
      <c r="I505" t="s">
        <v>600</v>
      </c>
      <c r="J505" t="s">
        <v>3</v>
      </c>
      <c r="K505" t="s">
        <v>601</v>
      </c>
      <c r="L505">
        <v>1191</v>
      </c>
      <c r="N505">
        <v>1013</v>
      </c>
      <c r="O505" t="s">
        <v>602</v>
      </c>
      <c r="P505" t="s">
        <v>602</v>
      </c>
      <c r="Q505">
        <v>1</v>
      </c>
      <c r="X505">
        <v>0.1</v>
      </c>
      <c r="Y505">
        <v>0</v>
      </c>
      <c r="Z505">
        <v>0</v>
      </c>
      <c r="AA505">
        <v>0</v>
      </c>
      <c r="AB505">
        <v>0</v>
      </c>
      <c r="AC505">
        <v>0</v>
      </c>
      <c r="AD505">
        <v>1</v>
      </c>
      <c r="AE505">
        <v>1</v>
      </c>
      <c r="AF505" t="s">
        <v>167</v>
      </c>
      <c r="AG505">
        <v>0.30000000000000004</v>
      </c>
      <c r="AH505">
        <v>3</v>
      </c>
      <c r="AI505">
        <v>-1</v>
      </c>
      <c r="AJ505" t="s">
        <v>3</v>
      </c>
      <c r="AK505">
        <v>0</v>
      </c>
      <c r="AL505">
        <v>0</v>
      </c>
      <c r="AM505">
        <v>0</v>
      </c>
      <c r="AN505">
        <v>0</v>
      </c>
      <c r="AO505">
        <v>0</v>
      </c>
      <c r="AP505">
        <v>0</v>
      </c>
      <c r="AQ505">
        <v>0</v>
      </c>
      <c r="AR505">
        <v>0</v>
      </c>
    </row>
    <row r="506" spans="1:44" x14ac:dyDescent="0.2">
      <c r="A506">
        <f>ROW(Source!A618)</f>
        <v>618</v>
      </c>
      <c r="B506">
        <v>1474040143</v>
      </c>
      <c r="C506">
        <v>1470922791</v>
      </c>
      <c r="D506">
        <v>1441836235</v>
      </c>
      <c r="E506">
        <v>1</v>
      </c>
      <c r="F506">
        <v>1</v>
      </c>
      <c r="G506">
        <v>15514512</v>
      </c>
      <c r="H506">
        <v>3</v>
      </c>
      <c r="I506" t="s">
        <v>614</v>
      </c>
      <c r="J506" t="s">
        <v>615</v>
      </c>
      <c r="K506" t="s">
        <v>616</v>
      </c>
      <c r="L506">
        <v>1346</v>
      </c>
      <c r="N506">
        <v>1009</v>
      </c>
      <c r="O506" t="s">
        <v>609</v>
      </c>
      <c r="P506" t="s">
        <v>609</v>
      </c>
      <c r="Q506">
        <v>1</v>
      </c>
      <c r="X506">
        <v>1E-3</v>
      </c>
      <c r="Y506">
        <v>31.49</v>
      </c>
      <c r="Z506">
        <v>0</v>
      </c>
      <c r="AA506">
        <v>0</v>
      </c>
      <c r="AB506">
        <v>0</v>
      </c>
      <c r="AC506">
        <v>0</v>
      </c>
      <c r="AD506">
        <v>1</v>
      </c>
      <c r="AE506">
        <v>0</v>
      </c>
      <c r="AF506" t="s">
        <v>167</v>
      </c>
      <c r="AG506">
        <v>3.0000000000000001E-3</v>
      </c>
      <c r="AH506">
        <v>3</v>
      </c>
      <c r="AI506">
        <v>-1</v>
      </c>
      <c r="AJ506" t="s">
        <v>3</v>
      </c>
      <c r="AK506">
        <v>0</v>
      </c>
      <c r="AL506">
        <v>0</v>
      </c>
      <c r="AM506">
        <v>0</v>
      </c>
      <c r="AN506">
        <v>0</v>
      </c>
      <c r="AO506">
        <v>0</v>
      </c>
      <c r="AP506">
        <v>0</v>
      </c>
      <c r="AQ506">
        <v>0</v>
      </c>
      <c r="AR506">
        <v>0</v>
      </c>
    </row>
    <row r="507" spans="1:44" x14ac:dyDescent="0.2">
      <c r="A507">
        <f>ROW(Source!A619)</f>
        <v>619</v>
      </c>
      <c r="B507">
        <v>1474040144</v>
      </c>
      <c r="C507">
        <v>1470922798</v>
      </c>
      <c r="D507">
        <v>1441819193</v>
      </c>
      <c r="E507">
        <v>15514512</v>
      </c>
      <c r="F507">
        <v>1</v>
      </c>
      <c r="G507">
        <v>15514512</v>
      </c>
      <c r="H507">
        <v>1</v>
      </c>
      <c r="I507" t="s">
        <v>600</v>
      </c>
      <c r="J507" t="s">
        <v>3</v>
      </c>
      <c r="K507" t="s">
        <v>601</v>
      </c>
      <c r="L507">
        <v>1191</v>
      </c>
      <c r="N507">
        <v>1013</v>
      </c>
      <c r="O507" t="s">
        <v>602</v>
      </c>
      <c r="P507" t="s">
        <v>602</v>
      </c>
      <c r="Q507">
        <v>1</v>
      </c>
      <c r="X507">
        <v>3</v>
      </c>
      <c r="Y507">
        <v>0</v>
      </c>
      <c r="Z507">
        <v>0</v>
      </c>
      <c r="AA507">
        <v>0</v>
      </c>
      <c r="AB507">
        <v>0</v>
      </c>
      <c r="AC507">
        <v>0</v>
      </c>
      <c r="AD507">
        <v>1</v>
      </c>
      <c r="AE507">
        <v>1</v>
      </c>
      <c r="AF507" t="s">
        <v>3</v>
      </c>
      <c r="AG507">
        <v>3</v>
      </c>
      <c r="AH507">
        <v>3</v>
      </c>
      <c r="AI507">
        <v>-1</v>
      </c>
      <c r="AJ507" t="s">
        <v>3</v>
      </c>
      <c r="AK507">
        <v>0</v>
      </c>
      <c r="AL507">
        <v>0</v>
      </c>
      <c r="AM507">
        <v>0</v>
      </c>
      <c r="AN507">
        <v>0</v>
      </c>
      <c r="AO507">
        <v>0</v>
      </c>
      <c r="AP507">
        <v>0</v>
      </c>
      <c r="AQ507">
        <v>0</v>
      </c>
      <c r="AR507">
        <v>0</v>
      </c>
    </row>
    <row r="508" spans="1:44" x14ac:dyDescent="0.2">
      <c r="A508">
        <f>ROW(Source!A619)</f>
        <v>619</v>
      </c>
      <c r="B508">
        <v>1474040146</v>
      </c>
      <c r="C508">
        <v>1470922798</v>
      </c>
      <c r="D508">
        <v>1441820422</v>
      </c>
      <c r="E508">
        <v>15514512</v>
      </c>
      <c r="F508">
        <v>1</v>
      </c>
      <c r="G508">
        <v>15514512</v>
      </c>
      <c r="H508">
        <v>3</v>
      </c>
      <c r="I508" t="s">
        <v>768</v>
      </c>
      <c r="J508" t="s">
        <v>3</v>
      </c>
      <c r="K508" t="s">
        <v>769</v>
      </c>
      <c r="L508">
        <v>1346</v>
      </c>
      <c r="N508">
        <v>1009</v>
      </c>
      <c r="O508" t="s">
        <v>609</v>
      </c>
      <c r="P508" t="s">
        <v>609</v>
      </c>
      <c r="Q508">
        <v>1</v>
      </c>
      <c r="X508">
        <v>8.0000000000000002E-3</v>
      </c>
      <c r="Y508">
        <v>1511.54088</v>
      </c>
      <c r="Z508">
        <v>0</v>
      </c>
      <c r="AA508">
        <v>0</v>
      </c>
      <c r="AB508">
        <v>0</v>
      </c>
      <c r="AC508">
        <v>0</v>
      </c>
      <c r="AD508">
        <v>1</v>
      </c>
      <c r="AE508">
        <v>0</v>
      </c>
      <c r="AF508" t="s">
        <v>3</v>
      </c>
      <c r="AG508">
        <v>8.0000000000000002E-3</v>
      </c>
      <c r="AH508">
        <v>3</v>
      </c>
      <c r="AI508">
        <v>-1</v>
      </c>
      <c r="AJ508" t="s">
        <v>3</v>
      </c>
      <c r="AK508">
        <v>0</v>
      </c>
      <c r="AL508">
        <v>0</v>
      </c>
      <c r="AM508">
        <v>0</v>
      </c>
      <c r="AN508">
        <v>0</v>
      </c>
      <c r="AO508">
        <v>0</v>
      </c>
      <c r="AP508">
        <v>0</v>
      </c>
      <c r="AQ508">
        <v>0</v>
      </c>
      <c r="AR508">
        <v>0</v>
      </c>
    </row>
    <row r="509" spans="1:44" x14ac:dyDescent="0.2">
      <c r="A509">
        <f>ROW(Source!A619)</f>
        <v>619</v>
      </c>
      <c r="B509">
        <v>1474040147</v>
      </c>
      <c r="C509">
        <v>1470922798</v>
      </c>
      <c r="D509">
        <v>1441836235</v>
      </c>
      <c r="E509">
        <v>1</v>
      </c>
      <c r="F509">
        <v>1</v>
      </c>
      <c r="G509">
        <v>15514512</v>
      </c>
      <c r="H509">
        <v>3</v>
      </c>
      <c r="I509" t="s">
        <v>614</v>
      </c>
      <c r="J509" t="s">
        <v>615</v>
      </c>
      <c r="K509" t="s">
        <v>616</v>
      </c>
      <c r="L509">
        <v>1346</v>
      </c>
      <c r="N509">
        <v>1009</v>
      </c>
      <c r="O509" t="s">
        <v>609</v>
      </c>
      <c r="P509" t="s">
        <v>609</v>
      </c>
      <c r="Q509">
        <v>1</v>
      </c>
      <c r="X509">
        <v>0.02</v>
      </c>
      <c r="Y509">
        <v>31.49</v>
      </c>
      <c r="Z509">
        <v>0</v>
      </c>
      <c r="AA509">
        <v>0</v>
      </c>
      <c r="AB509">
        <v>0</v>
      </c>
      <c r="AC509">
        <v>0</v>
      </c>
      <c r="AD509">
        <v>1</v>
      </c>
      <c r="AE509">
        <v>0</v>
      </c>
      <c r="AF509" t="s">
        <v>3</v>
      </c>
      <c r="AG509">
        <v>0.02</v>
      </c>
      <c r="AH509">
        <v>3</v>
      </c>
      <c r="AI509">
        <v>-1</v>
      </c>
      <c r="AJ509" t="s">
        <v>3</v>
      </c>
      <c r="AK509">
        <v>0</v>
      </c>
      <c r="AL509">
        <v>0</v>
      </c>
      <c r="AM509">
        <v>0</v>
      </c>
      <c r="AN509">
        <v>0</v>
      </c>
      <c r="AO509">
        <v>0</v>
      </c>
      <c r="AP509">
        <v>0</v>
      </c>
      <c r="AQ509">
        <v>0</v>
      </c>
      <c r="AR509">
        <v>0</v>
      </c>
    </row>
    <row r="510" spans="1:44" x14ac:dyDescent="0.2">
      <c r="A510">
        <f>ROW(Source!A619)</f>
        <v>619</v>
      </c>
      <c r="B510">
        <v>1474040148</v>
      </c>
      <c r="C510">
        <v>1470922798</v>
      </c>
      <c r="D510">
        <v>1441838748</v>
      </c>
      <c r="E510">
        <v>1</v>
      </c>
      <c r="F510">
        <v>1</v>
      </c>
      <c r="G510">
        <v>15514512</v>
      </c>
      <c r="H510">
        <v>3</v>
      </c>
      <c r="I510" t="s">
        <v>770</v>
      </c>
      <c r="J510" t="s">
        <v>771</v>
      </c>
      <c r="K510" t="s">
        <v>772</v>
      </c>
      <c r="L510">
        <v>1327</v>
      </c>
      <c r="N510">
        <v>1005</v>
      </c>
      <c r="O510" t="s">
        <v>729</v>
      </c>
      <c r="P510" t="s">
        <v>729</v>
      </c>
      <c r="Q510">
        <v>1</v>
      </c>
      <c r="X510">
        <v>2.3E-2</v>
      </c>
      <c r="Y510">
        <v>208.99</v>
      </c>
      <c r="Z510">
        <v>0</v>
      </c>
      <c r="AA510">
        <v>0</v>
      </c>
      <c r="AB510">
        <v>0</v>
      </c>
      <c r="AC510">
        <v>0</v>
      </c>
      <c r="AD510">
        <v>1</v>
      </c>
      <c r="AE510">
        <v>0</v>
      </c>
      <c r="AF510" t="s">
        <v>3</v>
      </c>
      <c r="AG510">
        <v>2.3E-2</v>
      </c>
      <c r="AH510">
        <v>3</v>
      </c>
      <c r="AI510">
        <v>-1</v>
      </c>
      <c r="AJ510" t="s">
        <v>3</v>
      </c>
      <c r="AK510">
        <v>0</v>
      </c>
      <c r="AL510">
        <v>0</v>
      </c>
      <c r="AM510">
        <v>0</v>
      </c>
      <c r="AN510">
        <v>0</v>
      </c>
      <c r="AO510">
        <v>0</v>
      </c>
      <c r="AP510">
        <v>0</v>
      </c>
      <c r="AQ510">
        <v>0</v>
      </c>
      <c r="AR510">
        <v>0</v>
      </c>
    </row>
    <row r="511" spans="1:44" x14ac:dyDescent="0.2">
      <c r="A511">
        <f>ROW(Source!A619)</f>
        <v>619</v>
      </c>
      <c r="B511">
        <v>1474040145</v>
      </c>
      <c r="C511">
        <v>1470922798</v>
      </c>
      <c r="D511">
        <v>1441822228</v>
      </c>
      <c r="E511">
        <v>15514512</v>
      </c>
      <c r="F511">
        <v>1</v>
      </c>
      <c r="G511">
        <v>15514512</v>
      </c>
      <c r="H511">
        <v>3</v>
      </c>
      <c r="I511" t="s">
        <v>720</v>
      </c>
      <c r="J511" t="s">
        <v>3</v>
      </c>
      <c r="K511" t="s">
        <v>722</v>
      </c>
      <c r="L511">
        <v>1346</v>
      </c>
      <c r="N511">
        <v>1009</v>
      </c>
      <c r="O511" t="s">
        <v>609</v>
      </c>
      <c r="P511" t="s">
        <v>609</v>
      </c>
      <c r="Q511">
        <v>1</v>
      </c>
      <c r="X511">
        <v>4.4999999999999998E-2</v>
      </c>
      <c r="Y511">
        <v>73.951729999999998</v>
      </c>
      <c r="Z511">
        <v>0</v>
      </c>
      <c r="AA511">
        <v>0</v>
      </c>
      <c r="AB511">
        <v>0</v>
      </c>
      <c r="AC511">
        <v>0</v>
      </c>
      <c r="AD511">
        <v>1</v>
      </c>
      <c r="AE511">
        <v>0</v>
      </c>
      <c r="AF511" t="s">
        <v>3</v>
      </c>
      <c r="AG511">
        <v>4.4999999999999998E-2</v>
      </c>
      <c r="AH511">
        <v>3</v>
      </c>
      <c r="AI511">
        <v>-1</v>
      </c>
      <c r="AJ511" t="s">
        <v>3</v>
      </c>
      <c r="AK511">
        <v>0</v>
      </c>
      <c r="AL511">
        <v>0</v>
      </c>
      <c r="AM511">
        <v>0</v>
      </c>
      <c r="AN511">
        <v>0</v>
      </c>
      <c r="AO511">
        <v>0</v>
      </c>
      <c r="AP511">
        <v>0</v>
      </c>
      <c r="AQ511">
        <v>0</v>
      </c>
      <c r="AR511">
        <v>0</v>
      </c>
    </row>
    <row r="512" spans="1:44" x14ac:dyDescent="0.2">
      <c r="A512">
        <f>ROW(Source!A619)</f>
        <v>619</v>
      </c>
      <c r="B512">
        <v>1474040149</v>
      </c>
      <c r="C512">
        <v>1470922798</v>
      </c>
      <c r="D512">
        <v>1441834920</v>
      </c>
      <c r="E512">
        <v>1</v>
      </c>
      <c r="F512">
        <v>1</v>
      </c>
      <c r="G512">
        <v>15514512</v>
      </c>
      <c r="H512">
        <v>3</v>
      </c>
      <c r="I512" t="s">
        <v>759</v>
      </c>
      <c r="J512" t="s">
        <v>760</v>
      </c>
      <c r="K512" t="s">
        <v>761</v>
      </c>
      <c r="L512">
        <v>1346</v>
      </c>
      <c r="N512">
        <v>1009</v>
      </c>
      <c r="O512" t="s">
        <v>609</v>
      </c>
      <c r="P512" t="s">
        <v>609</v>
      </c>
      <c r="Q512">
        <v>1</v>
      </c>
      <c r="X512">
        <v>3.7999999999999999E-2</v>
      </c>
      <c r="Y512">
        <v>106.87</v>
      </c>
      <c r="Z512">
        <v>0</v>
      </c>
      <c r="AA512">
        <v>0</v>
      </c>
      <c r="AB512">
        <v>0</v>
      </c>
      <c r="AC512">
        <v>0</v>
      </c>
      <c r="AD512">
        <v>1</v>
      </c>
      <c r="AE512">
        <v>0</v>
      </c>
      <c r="AF512" t="s">
        <v>3</v>
      </c>
      <c r="AG512">
        <v>3.7999999999999999E-2</v>
      </c>
      <c r="AH512">
        <v>3</v>
      </c>
      <c r="AI512">
        <v>-1</v>
      </c>
      <c r="AJ512" t="s">
        <v>3</v>
      </c>
      <c r="AK512">
        <v>0</v>
      </c>
      <c r="AL512">
        <v>0</v>
      </c>
      <c r="AM512">
        <v>0</v>
      </c>
      <c r="AN512">
        <v>0</v>
      </c>
      <c r="AO512">
        <v>0</v>
      </c>
      <c r="AP512">
        <v>0</v>
      </c>
      <c r="AQ512">
        <v>0</v>
      </c>
      <c r="AR512">
        <v>0</v>
      </c>
    </row>
    <row r="513" spans="1:44" x14ac:dyDescent="0.2">
      <c r="A513">
        <f>ROW(Source!A689)</f>
        <v>689</v>
      </c>
      <c r="B513">
        <v>1474040150</v>
      </c>
      <c r="C513">
        <v>1470922817</v>
      </c>
      <c r="D513">
        <v>1441819193</v>
      </c>
      <c r="E513">
        <v>15514512</v>
      </c>
      <c r="F513">
        <v>1</v>
      </c>
      <c r="G513">
        <v>15514512</v>
      </c>
      <c r="H513">
        <v>1</v>
      </c>
      <c r="I513" t="s">
        <v>600</v>
      </c>
      <c r="J513" t="s">
        <v>3</v>
      </c>
      <c r="K513" t="s">
        <v>601</v>
      </c>
      <c r="L513">
        <v>1191</v>
      </c>
      <c r="N513">
        <v>1013</v>
      </c>
      <c r="O513" t="s">
        <v>602</v>
      </c>
      <c r="P513" t="s">
        <v>602</v>
      </c>
      <c r="Q513">
        <v>1</v>
      </c>
      <c r="X513">
        <v>0.52</v>
      </c>
      <c r="Y513">
        <v>0</v>
      </c>
      <c r="Z513">
        <v>0</v>
      </c>
      <c r="AA513">
        <v>0</v>
      </c>
      <c r="AB513">
        <v>0</v>
      </c>
      <c r="AC513">
        <v>0</v>
      </c>
      <c r="AD513">
        <v>1</v>
      </c>
      <c r="AE513">
        <v>1</v>
      </c>
      <c r="AF513" t="s">
        <v>45</v>
      </c>
      <c r="AG513">
        <v>1.04</v>
      </c>
      <c r="AH513">
        <v>3</v>
      </c>
      <c r="AI513">
        <v>-1</v>
      </c>
      <c r="AJ513" t="s">
        <v>3</v>
      </c>
      <c r="AK513">
        <v>0</v>
      </c>
      <c r="AL513">
        <v>0</v>
      </c>
      <c r="AM513">
        <v>0</v>
      </c>
      <c r="AN513">
        <v>0</v>
      </c>
      <c r="AO513">
        <v>0</v>
      </c>
      <c r="AP513">
        <v>0</v>
      </c>
      <c r="AQ513">
        <v>0</v>
      </c>
      <c r="AR513">
        <v>0</v>
      </c>
    </row>
    <row r="514" spans="1:44" x14ac:dyDescent="0.2">
      <c r="A514">
        <f>ROW(Source!A689)</f>
        <v>689</v>
      </c>
      <c r="B514">
        <v>1474040151</v>
      </c>
      <c r="C514">
        <v>1470922817</v>
      </c>
      <c r="D514">
        <v>1441834271</v>
      </c>
      <c r="E514">
        <v>1</v>
      </c>
      <c r="F514">
        <v>1</v>
      </c>
      <c r="G514">
        <v>15514512</v>
      </c>
      <c r="H514">
        <v>2</v>
      </c>
      <c r="I514" t="s">
        <v>773</v>
      </c>
      <c r="J514" t="s">
        <v>774</v>
      </c>
      <c r="K514" t="s">
        <v>775</v>
      </c>
      <c r="L514">
        <v>1368</v>
      </c>
      <c r="N514">
        <v>1011</v>
      </c>
      <c r="O514" t="s">
        <v>606</v>
      </c>
      <c r="P514" t="s">
        <v>606</v>
      </c>
      <c r="Q514">
        <v>1</v>
      </c>
      <c r="X514">
        <v>0.03</v>
      </c>
      <c r="Y514">
        <v>0</v>
      </c>
      <c r="Z514">
        <v>1164.8399999999999</v>
      </c>
      <c r="AA514">
        <v>800</v>
      </c>
      <c r="AB514">
        <v>0</v>
      </c>
      <c r="AC514">
        <v>0</v>
      </c>
      <c r="AD514">
        <v>1</v>
      </c>
      <c r="AE514">
        <v>0</v>
      </c>
      <c r="AF514" t="s">
        <v>45</v>
      </c>
      <c r="AG514">
        <v>0.06</v>
      </c>
      <c r="AH514">
        <v>3</v>
      </c>
      <c r="AI514">
        <v>-1</v>
      </c>
      <c r="AJ514" t="s">
        <v>3</v>
      </c>
      <c r="AK514">
        <v>0</v>
      </c>
      <c r="AL514">
        <v>0</v>
      </c>
      <c r="AM514">
        <v>0</v>
      </c>
      <c r="AN514">
        <v>0</v>
      </c>
      <c r="AO514">
        <v>0</v>
      </c>
      <c r="AP514">
        <v>0</v>
      </c>
      <c r="AQ514">
        <v>0</v>
      </c>
      <c r="AR514">
        <v>0</v>
      </c>
    </row>
    <row r="515" spans="1:44" x14ac:dyDescent="0.2">
      <c r="A515">
        <f>ROW(Source!A690)</f>
        <v>690</v>
      </c>
      <c r="B515">
        <v>1474040152</v>
      </c>
      <c r="C515">
        <v>1470922824</v>
      </c>
      <c r="D515">
        <v>1441819193</v>
      </c>
      <c r="E515">
        <v>15514512</v>
      </c>
      <c r="F515">
        <v>1</v>
      </c>
      <c r="G515">
        <v>15514512</v>
      </c>
      <c r="H515">
        <v>1</v>
      </c>
      <c r="I515" t="s">
        <v>600</v>
      </c>
      <c r="J515" t="s">
        <v>3</v>
      </c>
      <c r="K515" t="s">
        <v>601</v>
      </c>
      <c r="L515">
        <v>1191</v>
      </c>
      <c r="N515">
        <v>1013</v>
      </c>
      <c r="O515" t="s">
        <v>602</v>
      </c>
      <c r="P515" t="s">
        <v>602</v>
      </c>
      <c r="Q515">
        <v>1</v>
      </c>
      <c r="X515">
        <v>0.72</v>
      </c>
      <c r="Y515">
        <v>0</v>
      </c>
      <c r="Z515">
        <v>0</v>
      </c>
      <c r="AA515">
        <v>0</v>
      </c>
      <c r="AB515">
        <v>0</v>
      </c>
      <c r="AC515">
        <v>0</v>
      </c>
      <c r="AD515">
        <v>1</v>
      </c>
      <c r="AE515">
        <v>1</v>
      </c>
      <c r="AF515" t="s">
        <v>3</v>
      </c>
      <c r="AG515">
        <v>0.72</v>
      </c>
      <c r="AH515">
        <v>3</v>
      </c>
      <c r="AI515">
        <v>-1</v>
      </c>
      <c r="AJ515" t="s">
        <v>3</v>
      </c>
      <c r="AK515">
        <v>0</v>
      </c>
      <c r="AL515">
        <v>0</v>
      </c>
      <c r="AM515">
        <v>0</v>
      </c>
      <c r="AN515">
        <v>0</v>
      </c>
      <c r="AO515">
        <v>0</v>
      </c>
      <c r="AP515">
        <v>0</v>
      </c>
      <c r="AQ515">
        <v>0</v>
      </c>
      <c r="AR515">
        <v>0</v>
      </c>
    </row>
    <row r="516" spans="1:44" x14ac:dyDescent="0.2">
      <c r="A516">
        <f>ROW(Source!A690)</f>
        <v>690</v>
      </c>
      <c r="B516">
        <v>1474040153</v>
      </c>
      <c r="C516">
        <v>1470922824</v>
      </c>
      <c r="D516">
        <v>1441834271</v>
      </c>
      <c r="E516">
        <v>1</v>
      </c>
      <c r="F516">
        <v>1</v>
      </c>
      <c r="G516">
        <v>15514512</v>
      </c>
      <c r="H516">
        <v>2</v>
      </c>
      <c r="I516" t="s">
        <v>773</v>
      </c>
      <c r="J516" t="s">
        <v>774</v>
      </c>
      <c r="K516" t="s">
        <v>775</v>
      </c>
      <c r="L516">
        <v>1368</v>
      </c>
      <c r="N516">
        <v>1011</v>
      </c>
      <c r="O516" t="s">
        <v>606</v>
      </c>
      <c r="P516" t="s">
        <v>606</v>
      </c>
      <c r="Q516">
        <v>1</v>
      </c>
      <c r="X516">
        <v>0.04</v>
      </c>
      <c r="Y516">
        <v>0</v>
      </c>
      <c r="Z516">
        <v>1164.8399999999999</v>
      </c>
      <c r="AA516">
        <v>800</v>
      </c>
      <c r="AB516">
        <v>0</v>
      </c>
      <c r="AC516">
        <v>0</v>
      </c>
      <c r="AD516">
        <v>1</v>
      </c>
      <c r="AE516">
        <v>0</v>
      </c>
      <c r="AF516" t="s">
        <v>3</v>
      </c>
      <c r="AG516">
        <v>0.04</v>
      </c>
      <c r="AH516">
        <v>3</v>
      </c>
      <c r="AI516">
        <v>-1</v>
      </c>
      <c r="AJ516" t="s">
        <v>3</v>
      </c>
      <c r="AK516">
        <v>0</v>
      </c>
      <c r="AL516">
        <v>0</v>
      </c>
      <c r="AM516">
        <v>0</v>
      </c>
      <c r="AN516">
        <v>0</v>
      </c>
      <c r="AO516">
        <v>0</v>
      </c>
      <c r="AP516">
        <v>0</v>
      </c>
      <c r="AQ516">
        <v>0</v>
      </c>
      <c r="AR516">
        <v>0</v>
      </c>
    </row>
    <row r="517" spans="1:44" x14ac:dyDescent="0.2">
      <c r="A517">
        <f>ROW(Source!A691)</f>
        <v>691</v>
      </c>
      <c r="B517">
        <v>1474040154</v>
      </c>
      <c r="C517">
        <v>1470922831</v>
      </c>
      <c r="D517">
        <v>1441819193</v>
      </c>
      <c r="E517">
        <v>15514512</v>
      </c>
      <c r="F517">
        <v>1</v>
      </c>
      <c r="G517">
        <v>15514512</v>
      </c>
      <c r="H517">
        <v>1</v>
      </c>
      <c r="I517" t="s">
        <v>600</v>
      </c>
      <c r="J517" t="s">
        <v>3</v>
      </c>
      <c r="K517" t="s">
        <v>601</v>
      </c>
      <c r="L517">
        <v>1191</v>
      </c>
      <c r="N517">
        <v>1013</v>
      </c>
      <c r="O517" t="s">
        <v>602</v>
      </c>
      <c r="P517" t="s">
        <v>602</v>
      </c>
      <c r="Q517">
        <v>1</v>
      </c>
      <c r="X517">
        <v>2.92</v>
      </c>
      <c r="Y517">
        <v>0</v>
      </c>
      <c r="Z517">
        <v>0</v>
      </c>
      <c r="AA517">
        <v>0</v>
      </c>
      <c r="AB517">
        <v>0</v>
      </c>
      <c r="AC517">
        <v>0</v>
      </c>
      <c r="AD517">
        <v>1</v>
      </c>
      <c r="AE517">
        <v>1</v>
      </c>
      <c r="AF517" t="s">
        <v>3</v>
      </c>
      <c r="AG517">
        <v>2.92</v>
      </c>
      <c r="AH517">
        <v>3</v>
      </c>
      <c r="AI517">
        <v>-1</v>
      </c>
      <c r="AJ517" t="s">
        <v>3</v>
      </c>
      <c r="AK517">
        <v>0</v>
      </c>
      <c r="AL517">
        <v>0</v>
      </c>
      <c r="AM517">
        <v>0</v>
      </c>
      <c r="AN517">
        <v>0</v>
      </c>
      <c r="AO517">
        <v>0</v>
      </c>
      <c r="AP517">
        <v>0</v>
      </c>
      <c r="AQ517">
        <v>0</v>
      </c>
      <c r="AR517">
        <v>0</v>
      </c>
    </row>
    <row r="518" spans="1:44" x14ac:dyDescent="0.2">
      <c r="A518">
        <f>ROW(Source!A691)</f>
        <v>691</v>
      </c>
      <c r="B518">
        <v>1474040155</v>
      </c>
      <c r="C518">
        <v>1470922831</v>
      </c>
      <c r="D518">
        <v>1441834271</v>
      </c>
      <c r="E518">
        <v>1</v>
      </c>
      <c r="F518">
        <v>1</v>
      </c>
      <c r="G518">
        <v>15514512</v>
      </c>
      <c r="H518">
        <v>2</v>
      </c>
      <c r="I518" t="s">
        <v>773</v>
      </c>
      <c r="J518" t="s">
        <v>774</v>
      </c>
      <c r="K518" t="s">
        <v>775</v>
      </c>
      <c r="L518">
        <v>1368</v>
      </c>
      <c r="N518">
        <v>1011</v>
      </c>
      <c r="O518" t="s">
        <v>606</v>
      </c>
      <c r="P518" t="s">
        <v>606</v>
      </c>
      <c r="Q518">
        <v>1</v>
      </c>
      <c r="X518">
        <v>0.14000000000000001</v>
      </c>
      <c r="Y518">
        <v>0</v>
      </c>
      <c r="Z518">
        <v>1164.8399999999999</v>
      </c>
      <c r="AA518">
        <v>800</v>
      </c>
      <c r="AB518">
        <v>0</v>
      </c>
      <c r="AC518">
        <v>0</v>
      </c>
      <c r="AD518">
        <v>1</v>
      </c>
      <c r="AE518">
        <v>0</v>
      </c>
      <c r="AF518" t="s">
        <v>3</v>
      </c>
      <c r="AG518">
        <v>0.14000000000000001</v>
      </c>
      <c r="AH518">
        <v>3</v>
      </c>
      <c r="AI518">
        <v>-1</v>
      </c>
      <c r="AJ518" t="s">
        <v>3</v>
      </c>
      <c r="AK518">
        <v>0</v>
      </c>
      <c r="AL518">
        <v>0</v>
      </c>
      <c r="AM518">
        <v>0</v>
      </c>
      <c r="AN518">
        <v>0</v>
      </c>
      <c r="AO518">
        <v>0</v>
      </c>
      <c r="AP518">
        <v>0</v>
      </c>
      <c r="AQ518">
        <v>0</v>
      </c>
      <c r="AR518">
        <v>0</v>
      </c>
    </row>
    <row r="519" spans="1:44" x14ac:dyDescent="0.2">
      <c r="A519">
        <f>ROW(Source!A691)</f>
        <v>691</v>
      </c>
      <c r="B519">
        <v>1474040156</v>
      </c>
      <c r="C519">
        <v>1470922831</v>
      </c>
      <c r="D519">
        <v>1441836235</v>
      </c>
      <c r="E519">
        <v>1</v>
      </c>
      <c r="F519">
        <v>1</v>
      </c>
      <c r="G519">
        <v>15514512</v>
      </c>
      <c r="H519">
        <v>3</v>
      </c>
      <c r="I519" t="s">
        <v>614</v>
      </c>
      <c r="J519" t="s">
        <v>615</v>
      </c>
      <c r="K519" t="s">
        <v>616</v>
      </c>
      <c r="L519">
        <v>1346</v>
      </c>
      <c r="N519">
        <v>1009</v>
      </c>
      <c r="O519" t="s">
        <v>609</v>
      </c>
      <c r="P519" t="s">
        <v>609</v>
      </c>
      <c r="Q519">
        <v>1</v>
      </c>
      <c r="X519">
        <v>0.3</v>
      </c>
      <c r="Y519">
        <v>31.49</v>
      </c>
      <c r="Z519">
        <v>0</v>
      </c>
      <c r="AA519">
        <v>0</v>
      </c>
      <c r="AB519">
        <v>0</v>
      </c>
      <c r="AC519">
        <v>0</v>
      </c>
      <c r="AD519">
        <v>1</v>
      </c>
      <c r="AE519">
        <v>0</v>
      </c>
      <c r="AF519" t="s">
        <v>3</v>
      </c>
      <c r="AG519">
        <v>0.3</v>
      </c>
      <c r="AH519">
        <v>3</v>
      </c>
      <c r="AI519">
        <v>-1</v>
      </c>
      <c r="AJ519" t="s">
        <v>3</v>
      </c>
      <c r="AK519">
        <v>0</v>
      </c>
      <c r="AL519">
        <v>0</v>
      </c>
      <c r="AM519">
        <v>0</v>
      </c>
      <c r="AN519">
        <v>0</v>
      </c>
      <c r="AO519">
        <v>0</v>
      </c>
      <c r="AP519">
        <v>0</v>
      </c>
      <c r="AQ519">
        <v>0</v>
      </c>
      <c r="AR519">
        <v>0</v>
      </c>
    </row>
    <row r="520" spans="1:44" x14ac:dyDescent="0.2">
      <c r="A520">
        <f>ROW(Source!A691)</f>
        <v>691</v>
      </c>
      <c r="B520">
        <v>1474040157</v>
      </c>
      <c r="C520">
        <v>1470922831</v>
      </c>
      <c r="D520">
        <v>1441836436</v>
      </c>
      <c r="E520">
        <v>1</v>
      </c>
      <c r="F520">
        <v>1</v>
      </c>
      <c r="G520">
        <v>15514512</v>
      </c>
      <c r="H520">
        <v>3</v>
      </c>
      <c r="I520" t="s">
        <v>776</v>
      </c>
      <c r="J520" t="s">
        <v>777</v>
      </c>
      <c r="K520" t="s">
        <v>778</v>
      </c>
      <c r="L520">
        <v>1296</v>
      </c>
      <c r="N520">
        <v>1002</v>
      </c>
      <c r="O520" t="s">
        <v>620</v>
      </c>
      <c r="P520" t="s">
        <v>620</v>
      </c>
      <c r="Q520">
        <v>1</v>
      </c>
      <c r="X520">
        <v>0.15</v>
      </c>
      <c r="Y520">
        <v>563.74</v>
      </c>
      <c r="Z520">
        <v>0</v>
      </c>
      <c r="AA520">
        <v>0</v>
      </c>
      <c r="AB520">
        <v>0</v>
      </c>
      <c r="AC520">
        <v>0</v>
      </c>
      <c r="AD520">
        <v>1</v>
      </c>
      <c r="AE520">
        <v>0</v>
      </c>
      <c r="AF520" t="s">
        <v>3</v>
      </c>
      <c r="AG520">
        <v>0.15</v>
      </c>
      <c r="AH520">
        <v>3</v>
      </c>
      <c r="AI520">
        <v>-1</v>
      </c>
      <c r="AJ520" t="s">
        <v>3</v>
      </c>
      <c r="AK520">
        <v>0</v>
      </c>
      <c r="AL520">
        <v>0</v>
      </c>
      <c r="AM520">
        <v>0</v>
      </c>
      <c r="AN520">
        <v>0</v>
      </c>
      <c r="AO520">
        <v>0</v>
      </c>
      <c r="AP520">
        <v>0</v>
      </c>
      <c r="AQ520">
        <v>0</v>
      </c>
      <c r="AR520">
        <v>0</v>
      </c>
    </row>
    <row r="521" spans="1:44" x14ac:dyDescent="0.2">
      <c r="A521">
        <f>ROW(Source!A691)</f>
        <v>691</v>
      </c>
      <c r="B521">
        <v>1474040158</v>
      </c>
      <c r="C521">
        <v>1470922831</v>
      </c>
      <c r="D521">
        <v>1441834708</v>
      </c>
      <c r="E521">
        <v>1</v>
      </c>
      <c r="F521">
        <v>1</v>
      </c>
      <c r="G521">
        <v>15514512</v>
      </c>
      <c r="H521">
        <v>3</v>
      </c>
      <c r="I521" t="s">
        <v>779</v>
      </c>
      <c r="J521" t="s">
        <v>780</v>
      </c>
      <c r="K521" t="s">
        <v>781</v>
      </c>
      <c r="L521">
        <v>1346</v>
      </c>
      <c r="N521">
        <v>1009</v>
      </c>
      <c r="O521" t="s">
        <v>609</v>
      </c>
      <c r="P521" t="s">
        <v>609</v>
      </c>
      <c r="Q521">
        <v>1</v>
      </c>
      <c r="X521">
        <v>0.2</v>
      </c>
      <c r="Y521">
        <v>16604.189999999999</v>
      </c>
      <c r="Z521">
        <v>0</v>
      </c>
      <c r="AA521">
        <v>0</v>
      </c>
      <c r="AB521">
        <v>0</v>
      </c>
      <c r="AC521">
        <v>0</v>
      </c>
      <c r="AD521">
        <v>1</v>
      </c>
      <c r="AE521">
        <v>0</v>
      </c>
      <c r="AF521" t="s">
        <v>3</v>
      </c>
      <c r="AG521">
        <v>0.2</v>
      </c>
      <c r="AH521">
        <v>3</v>
      </c>
      <c r="AI521">
        <v>-1</v>
      </c>
      <c r="AJ521" t="s">
        <v>3</v>
      </c>
      <c r="AK521">
        <v>0</v>
      </c>
      <c r="AL521">
        <v>0</v>
      </c>
      <c r="AM521">
        <v>0</v>
      </c>
      <c r="AN521">
        <v>0</v>
      </c>
      <c r="AO521">
        <v>0</v>
      </c>
      <c r="AP521">
        <v>0</v>
      </c>
      <c r="AQ521">
        <v>0</v>
      </c>
      <c r="AR521">
        <v>0</v>
      </c>
    </row>
    <row r="522" spans="1:44" x14ac:dyDescent="0.2">
      <c r="A522">
        <f>ROW(Source!A692)</f>
        <v>692</v>
      </c>
      <c r="B522">
        <v>1474040159</v>
      </c>
      <c r="C522">
        <v>1470922847</v>
      </c>
      <c r="D522">
        <v>1441819193</v>
      </c>
      <c r="E522">
        <v>15514512</v>
      </c>
      <c r="F522">
        <v>1</v>
      </c>
      <c r="G522">
        <v>15514512</v>
      </c>
      <c r="H522">
        <v>1</v>
      </c>
      <c r="I522" t="s">
        <v>600</v>
      </c>
      <c r="J522" t="s">
        <v>3</v>
      </c>
      <c r="K522" t="s">
        <v>601</v>
      </c>
      <c r="L522">
        <v>1191</v>
      </c>
      <c r="N522">
        <v>1013</v>
      </c>
      <c r="O522" t="s">
        <v>602</v>
      </c>
      <c r="P522" t="s">
        <v>602</v>
      </c>
      <c r="Q522">
        <v>1</v>
      </c>
      <c r="X522">
        <v>0.72</v>
      </c>
      <c r="Y522">
        <v>0</v>
      </c>
      <c r="Z522">
        <v>0</v>
      </c>
      <c r="AA522">
        <v>0</v>
      </c>
      <c r="AB522">
        <v>0</v>
      </c>
      <c r="AC522">
        <v>0</v>
      </c>
      <c r="AD522">
        <v>1</v>
      </c>
      <c r="AE522">
        <v>1</v>
      </c>
      <c r="AF522" t="s">
        <v>167</v>
      </c>
      <c r="AG522">
        <v>2.16</v>
      </c>
      <c r="AH522">
        <v>3</v>
      </c>
      <c r="AI522">
        <v>-1</v>
      </c>
      <c r="AJ522" t="s">
        <v>3</v>
      </c>
      <c r="AK522">
        <v>0</v>
      </c>
      <c r="AL522">
        <v>0</v>
      </c>
      <c r="AM522">
        <v>0</v>
      </c>
      <c r="AN522">
        <v>0</v>
      </c>
      <c r="AO522">
        <v>0</v>
      </c>
      <c r="AP522">
        <v>0</v>
      </c>
      <c r="AQ522">
        <v>0</v>
      </c>
      <c r="AR522">
        <v>0</v>
      </c>
    </row>
    <row r="523" spans="1:44" x14ac:dyDescent="0.2">
      <c r="A523">
        <f>ROW(Source!A692)</f>
        <v>692</v>
      </c>
      <c r="B523">
        <v>1474040160</v>
      </c>
      <c r="C523">
        <v>1470922847</v>
      </c>
      <c r="D523">
        <v>1441834258</v>
      </c>
      <c r="E523">
        <v>1</v>
      </c>
      <c r="F523">
        <v>1</v>
      </c>
      <c r="G523">
        <v>15514512</v>
      </c>
      <c r="H523">
        <v>2</v>
      </c>
      <c r="I523" t="s">
        <v>643</v>
      </c>
      <c r="J523" t="s">
        <v>644</v>
      </c>
      <c r="K523" t="s">
        <v>645</v>
      </c>
      <c r="L523">
        <v>1368</v>
      </c>
      <c r="N523">
        <v>1011</v>
      </c>
      <c r="O523" t="s">
        <v>606</v>
      </c>
      <c r="P523" t="s">
        <v>606</v>
      </c>
      <c r="Q523">
        <v>1</v>
      </c>
      <c r="X523">
        <v>0.03</v>
      </c>
      <c r="Y523">
        <v>0</v>
      </c>
      <c r="Z523">
        <v>1303.01</v>
      </c>
      <c r="AA523">
        <v>826.2</v>
      </c>
      <c r="AB523">
        <v>0</v>
      </c>
      <c r="AC523">
        <v>0</v>
      </c>
      <c r="AD523">
        <v>1</v>
      </c>
      <c r="AE523">
        <v>0</v>
      </c>
      <c r="AF523" t="s">
        <v>167</v>
      </c>
      <c r="AG523">
        <v>0.09</v>
      </c>
      <c r="AH523">
        <v>3</v>
      </c>
      <c r="AI523">
        <v>-1</v>
      </c>
      <c r="AJ523" t="s">
        <v>3</v>
      </c>
      <c r="AK523">
        <v>0</v>
      </c>
      <c r="AL523">
        <v>0</v>
      </c>
      <c r="AM523">
        <v>0</v>
      </c>
      <c r="AN523">
        <v>0</v>
      </c>
      <c r="AO523">
        <v>0</v>
      </c>
      <c r="AP523">
        <v>0</v>
      </c>
      <c r="AQ523">
        <v>0</v>
      </c>
      <c r="AR523">
        <v>0</v>
      </c>
    </row>
    <row r="524" spans="1:44" x14ac:dyDescent="0.2">
      <c r="A524">
        <f>ROW(Source!A692)</f>
        <v>692</v>
      </c>
      <c r="B524">
        <v>1474040161</v>
      </c>
      <c r="C524">
        <v>1470922847</v>
      </c>
      <c r="D524">
        <v>1441836235</v>
      </c>
      <c r="E524">
        <v>1</v>
      </c>
      <c r="F524">
        <v>1</v>
      </c>
      <c r="G524">
        <v>15514512</v>
      </c>
      <c r="H524">
        <v>3</v>
      </c>
      <c r="I524" t="s">
        <v>614</v>
      </c>
      <c r="J524" t="s">
        <v>615</v>
      </c>
      <c r="K524" t="s">
        <v>616</v>
      </c>
      <c r="L524">
        <v>1346</v>
      </c>
      <c r="N524">
        <v>1009</v>
      </c>
      <c r="O524" t="s">
        <v>609</v>
      </c>
      <c r="P524" t="s">
        <v>609</v>
      </c>
      <c r="Q524">
        <v>1</v>
      </c>
      <c r="X524">
        <v>0.2</v>
      </c>
      <c r="Y524">
        <v>31.49</v>
      </c>
      <c r="Z524">
        <v>0</v>
      </c>
      <c r="AA524">
        <v>0</v>
      </c>
      <c r="AB524">
        <v>0</v>
      </c>
      <c r="AC524">
        <v>0</v>
      </c>
      <c r="AD524">
        <v>1</v>
      </c>
      <c r="AE524">
        <v>0</v>
      </c>
      <c r="AF524" t="s">
        <v>167</v>
      </c>
      <c r="AG524">
        <v>0.60000000000000009</v>
      </c>
      <c r="AH524">
        <v>3</v>
      </c>
      <c r="AI524">
        <v>-1</v>
      </c>
      <c r="AJ524" t="s">
        <v>3</v>
      </c>
      <c r="AK524">
        <v>0</v>
      </c>
      <c r="AL524">
        <v>0</v>
      </c>
      <c r="AM524">
        <v>0</v>
      </c>
      <c r="AN524">
        <v>0</v>
      </c>
      <c r="AO524">
        <v>0</v>
      </c>
      <c r="AP524">
        <v>0</v>
      </c>
      <c r="AQ524">
        <v>0</v>
      </c>
      <c r="AR524">
        <v>0</v>
      </c>
    </row>
    <row r="525" spans="1:44" x14ac:dyDescent="0.2">
      <c r="A525">
        <f>ROW(Source!A692)</f>
        <v>692</v>
      </c>
      <c r="B525">
        <v>1474040162</v>
      </c>
      <c r="C525">
        <v>1470922847</v>
      </c>
      <c r="D525">
        <v>1441834704</v>
      </c>
      <c r="E525">
        <v>1</v>
      </c>
      <c r="F525">
        <v>1</v>
      </c>
      <c r="G525">
        <v>15514512</v>
      </c>
      <c r="H525">
        <v>3</v>
      </c>
      <c r="I525" t="s">
        <v>782</v>
      </c>
      <c r="J525" t="s">
        <v>783</v>
      </c>
      <c r="K525" t="s">
        <v>784</v>
      </c>
      <c r="L525">
        <v>1296</v>
      </c>
      <c r="N525">
        <v>1002</v>
      </c>
      <c r="O525" t="s">
        <v>620</v>
      </c>
      <c r="P525" t="s">
        <v>620</v>
      </c>
      <c r="Q525">
        <v>1</v>
      </c>
      <c r="X525">
        <v>0.02</v>
      </c>
      <c r="Y525">
        <v>5011.6400000000003</v>
      </c>
      <c r="Z525">
        <v>0</v>
      </c>
      <c r="AA525">
        <v>0</v>
      </c>
      <c r="AB525">
        <v>0</v>
      </c>
      <c r="AC525">
        <v>0</v>
      </c>
      <c r="AD525">
        <v>1</v>
      </c>
      <c r="AE525">
        <v>0</v>
      </c>
      <c r="AF525" t="s">
        <v>167</v>
      </c>
      <c r="AG525">
        <v>0.06</v>
      </c>
      <c r="AH525">
        <v>3</v>
      </c>
      <c r="AI525">
        <v>-1</v>
      </c>
      <c r="AJ525" t="s">
        <v>3</v>
      </c>
      <c r="AK525">
        <v>0</v>
      </c>
      <c r="AL525">
        <v>0</v>
      </c>
      <c r="AM525">
        <v>0</v>
      </c>
      <c r="AN525">
        <v>0</v>
      </c>
      <c r="AO525">
        <v>0</v>
      </c>
      <c r="AP525">
        <v>0</v>
      </c>
      <c r="AQ525">
        <v>0</v>
      </c>
      <c r="AR525">
        <v>0</v>
      </c>
    </row>
    <row r="526" spans="1:44" x14ac:dyDescent="0.2">
      <c r="A526">
        <f>ROW(Source!A693)</f>
        <v>693</v>
      </c>
      <c r="B526">
        <v>1474040163</v>
      </c>
      <c r="C526">
        <v>1470922860</v>
      </c>
      <c r="D526">
        <v>1441819193</v>
      </c>
      <c r="E526">
        <v>15514512</v>
      </c>
      <c r="F526">
        <v>1</v>
      </c>
      <c r="G526">
        <v>15514512</v>
      </c>
      <c r="H526">
        <v>1</v>
      </c>
      <c r="I526" t="s">
        <v>600</v>
      </c>
      <c r="J526" t="s">
        <v>3</v>
      </c>
      <c r="K526" t="s">
        <v>601</v>
      </c>
      <c r="L526">
        <v>1191</v>
      </c>
      <c r="N526">
        <v>1013</v>
      </c>
      <c r="O526" t="s">
        <v>602</v>
      </c>
      <c r="P526" t="s">
        <v>602</v>
      </c>
      <c r="Q526">
        <v>1</v>
      </c>
      <c r="X526">
        <v>1.02</v>
      </c>
      <c r="Y526">
        <v>0</v>
      </c>
      <c r="Z526">
        <v>0</v>
      </c>
      <c r="AA526">
        <v>0</v>
      </c>
      <c r="AB526">
        <v>0</v>
      </c>
      <c r="AC526">
        <v>0</v>
      </c>
      <c r="AD526">
        <v>1</v>
      </c>
      <c r="AE526">
        <v>1</v>
      </c>
      <c r="AF526" t="s">
        <v>3</v>
      </c>
      <c r="AG526">
        <v>1.02</v>
      </c>
      <c r="AH526">
        <v>3</v>
      </c>
      <c r="AI526">
        <v>-1</v>
      </c>
      <c r="AJ526" t="s">
        <v>3</v>
      </c>
      <c r="AK526">
        <v>0</v>
      </c>
      <c r="AL526">
        <v>0</v>
      </c>
      <c r="AM526">
        <v>0</v>
      </c>
      <c r="AN526">
        <v>0</v>
      </c>
      <c r="AO526">
        <v>0</v>
      </c>
      <c r="AP526">
        <v>0</v>
      </c>
      <c r="AQ526">
        <v>0</v>
      </c>
      <c r="AR526">
        <v>0</v>
      </c>
    </row>
    <row r="527" spans="1:44" x14ac:dyDescent="0.2">
      <c r="A527">
        <f>ROW(Source!A693)</f>
        <v>693</v>
      </c>
      <c r="B527">
        <v>1474040164</v>
      </c>
      <c r="C527">
        <v>1470922860</v>
      </c>
      <c r="D527">
        <v>1441834258</v>
      </c>
      <c r="E527">
        <v>1</v>
      </c>
      <c r="F527">
        <v>1</v>
      </c>
      <c r="G527">
        <v>15514512</v>
      </c>
      <c r="H527">
        <v>2</v>
      </c>
      <c r="I527" t="s">
        <v>643</v>
      </c>
      <c r="J527" t="s">
        <v>644</v>
      </c>
      <c r="K527" t="s">
        <v>645</v>
      </c>
      <c r="L527">
        <v>1368</v>
      </c>
      <c r="N527">
        <v>1011</v>
      </c>
      <c r="O527" t="s">
        <v>606</v>
      </c>
      <c r="P527" t="s">
        <v>606</v>
      </c>
      <c r="Q527">
        <v>1</v>
      </c>
      <c r="X527">
        <v>0.05</v>
      </c>
      <c r="Y527">
        <v>0</v>
      </c>
      <c r="Z527">
        <v>1303.01</v>
      </c>
      <c r="AA527">
        <v>826.2</v>
      </c>
      <c r="AB527">
        <v>0</v>
      </c>
      <c r="AC527">
        <v>0</v>
      </c>
      <c r="AD527">
        <v>1</v>
      </c>
      <c r="AE527">
        <v>0</v>
      </c>
      <c r="AF527" t="s">
        <v>3</v>
      </c>
      <c r="AG527">
        <v>0.05</v>
      </c>
      <c r="AH527">
        <v>3</v>
      </c>
      <c r="AI527">
        <v>-1</v>
      </c>
      <c r="AJ527" t="s">
        <v>3</v>
      </c>
      <c r="AK527">
        <v>0</v>
      </c>
      <c r="AL527">
        <v>0</v>
      </c>
      <c r="AM527">
        <v>0</v>
      </c>
      <c r="AN527">
        <v>0</v>
      </c>
      <c r="AO527">
        <v>0</v>
      </c>
      <c r="AP527">
        <v>0</v>
      </c>
      <c r="AQ527">
        <v>0</v>
      </c>
      <c r="AR527">
        <v>0</v>
      </c>
    </row>
    <row r="528" spans="1:44" x14ac:dyDescent="0.2">
      <c r="A528">
        <f>ROW(Source!A693)</f>
        <v>693</v>
      </c>
      <c r="B528">
        <v>1474040165</v>
      </c>
      <c r="C528">
        <v>1470922860</v>
      </c>
      <c r="D528">
        <v>1441836235</v>
      </c>
      <c r="E528">
        <v>1</v>
      </c>
      <c r="F528">
        <v>1</v>
      </c>
      <c r="G528">
        <v>15514512</v>
      </c>
      <c r="H528">
        <v>3</v>
      </c>
      <c r="I528" t="s">
        <v>614</v>
      </c>
      <c r="J528" t="s">
        <v>615</v>
      </c>
      <c r="K528" t="s">
        <v>616</v>
      </c>
      <c r="L528">
        <v>1346</v>
      </c>
      <c r="N528">
        <v>1009</v>
      </c>
      <c r="O528" t="s">
        <v>609</v>
      </c>
      <c r="P528" t="s">
        <v>609</v>
      </c>
      <c r="Q528">
        <v>1</v>
      </c>
      <c r="X528">
        <v>0.3</v>
      </c>
      <c r="Y528">
        <v>31.49</v>
      </c>
      <c r="Z528">
        <v>0</v>
      </c>
      <c r="AA528">
        <v>0</v>
      </c>
      <c r="AB528">
        <v>0</v>
      </c>
      <c r="AC528">
        <v>0</v>
      </c>
      <c r="AD528">
        <v>1</v>
      </c>
      <c r="AE528">
        <v>0</v>
      </c>
      <c r="AF528" t="s">
        <v>3</v>
      </c>
      <c r="AG528">
        <v>0.3</v>
      </c>
      <c r="AH528">
        <v>3</v>
      </c>
      <c r="AI528">
        <v>-1</v>
      </c>
      <c r="AJ528" t="s">
        <v>3</v>
      </c>
      <c r="AK528">
        <v>0</v>
      </c>
      <c r="AL528">
        <v>0</v>
      </c>
      <c r="AM528">
        <v>0</v>
      </c>
      <c r="AN528">
        <v>0</v>
      </c>
      <c r="AO528">
        <v>0</v>
      </c>
      <c r="AP528">
        <v>0</v>
      </c>
      <c r="AQ528">
        <v>0</v>
      </c>
      <c r="AR528">
        <v>0</v>
      </c>
    </row>
    <row r="529" spans="1:44" x14ac:dyDescent="0.2">
      <c r="A529">
        <f>ROW(Source!A693)</f>
        <v>693</v>
      </c>
      <c r="B529">
        <v>1474040166</v>
      </c>
      <c r="C529">
        <v>1470922860</v>
      </c>
      <c r="D529">
        <v>1441834704</v>
      </c>
      <c r="E529">
        <v>1</v>
      </c>
      <c r="F529">
        <v>1</v>
      </c>
      <c r="G529">
        <v>15514512</v>
      </c>
      <c r="H529">
        <v>3</v>
      </c>
      <c r="I529" t="s">
        <v>782</v>
      </c>
      <c r="J529" t="s">
        <v>783</v>
      </c>
      <c r="K529" t="s">
        <v>784</v>
      </c>
      <c r="L529">
        <v>1296</v>
      </c>
      <c r="N529">
        <v>1002</v>
      </c>
      <c r="O529" t="s">
        <v>620</v>
      </c>
      <c r="P529" t="s">
        <v>620</v>
      </c>
      <c r="Q529">
        <v>1</v>
      </c>
      <c r="X529">
        <v>0.02</v>
      </c>
      <c r="Y529">
        <v>5011.6400000000003</v>
      </c>
      <c r="Z529">
        <v>0</v>
      </c>
      <c r="AA529">
        <v>0</v>
      </c>
      <c r="AB529">
        <v>0</v>
      </c>
      <c r="AC529">
        <v>0</v>
      </c>
      <c r="AD529">
        <v>1</v>
      </c>
      <c r="AE529">
        <v>0</v>
      </c>
      <c r="AF529" t="s">
        <v>3</v>
      </c>
      <c r="AG529">
        <v>0.02</v>
      </c>
      <c r="AH529">
        <v>3</v>
      </c>
      <c r="AI529">
        <v>-1</v>
      </c>
      <c r="AJ529" t="s">
        <v>3</v>
      </c>
      <c r="AK529">
        <v>0</v>
      </c>
      <c r="AL529">
        <v>0</v>
      </c>
      <c r="AM529">
        <v>0</v>
      </c>
      <c r="AN529">
        <v>0</v>
      </c>
      <c r="AO529">
        <v>0</v>
      </c>
      <c r="AP529">
        <v>0</v>
      </c>
      <c r="AQ529">
        <v>0</v>
      </c>
      <c r="AR529">
        <v>0</v>
      </c>
    </row>
    <row r="530" spans="1:44" x14ac:dyDescent="0.2">
      <c r="A530">
        <f>ROW(Source!A693)</f>
        <v>693</v>
      </c>
      <c r="B530">
        <v>1474040167</v>
      </c>
      <c r="C530">
        <v>1470922860</v>
      </c>
      <c r="D530">
        <v>1441834705</v>
      </c>
      <c r="E530">
        <v>1</v>
      </c>
      <c r="F530">
        <v>1</v>
      </c>
      <c r="G530">
        <v>15514512</v>
      </c>
      <c r="H530">
        <v>3</v>
      </c>
      <c r="I530" t="s">
        <v>785</v>
      </c>
      <c r="J530" t="s">
        <v>786</v>
      </c>
      <c r="K530" t="s">
        <v>787</v>
      </c>
      <c r="L530">
        <v>1296</v>
      </c>
      <c r="N530">
        <v>1002</v>
      </c>
      <c r="O530" t="s">
        <v>620</v>
      </c>
      <c r="P530" t="s">
        <v>620</v>
      </c>
      <c r="Q530">
        <v>1</v>
      </c>
      <c r="X530">
        <v>0.05</v>
      </c>
      <c r="Y530">
        <v>514.45000000000005</v>
      </c>
      <c r="Z530">
        <v>0</v>
      </c>
      <c r="AA530">
        <v>0</v>
      </c>
      <c r="AB530">
        <v>0</v>
      </c>
      <c r="AC530">
        <v>0</v>
      </c>
      <c r="AD530">
        <v>1</v>
      </c>
      <c r="AE530">
        <v>0</v>
      </c>
      <c r="AF530" t="s">
        <v>3</v>
      </c>
      <c r="AG530">
        <v>0.05</v>
      </c>
      <c r="AH530">
        <v>3</v>
      </c>
      <c r="AI530">
        <v>-1</v>
      </c>
      <c r="AJ530" t="s">
        <v>3</v>
      </c>
      <c r="AK530">
        <v>0</v>
      </c>
      <c r="AL530">
        <v>0</v>
      </c>
      <c r="AM530">
        <v>0</v>
      </c>
      <c r="AN530">
        <v>0</v>
      </c>
      <c r="AO530">
        <v>0</v>
      </c>
      <c r="AP530">
        <v>0</v>
      </c>
      <c r="AQ530">
        <v>0</v>
      </c>
      <c r="AR530">
        <v>0</v>
      </c>
    </row>
    <row r="531" spans="1:44" x14ac:dyDescent="0.2">
      <c r="A531">
        <f>ROW(Source!A694)</f>
        <v>694</v>
      </c>
      <c r="B531">
        <v>1474040168</v>
      </c>
      <c r="C531">
        <v>1470922876</v>
      </c>
      <c r="D531">
        <v>1441819193</v>
      </c>
      <c r="E531">
        <v>15514512</v>
      </c>
      <c r="F531">
        <v>1</v>
      </c>
      <c r="G531">
        <v>15514512</v>
      </c>
      <c r="H531">
        <v>1</v>
      </c>
      <c r="I531" t="s">
        <v>600</v>
      </c>
      <c r="J531" t="s">
        <v>3</v>
      </c>
      <c r="K531" t="s">
        <v>601</v>
      </c>
      <c r="L531">
        <v>1191</v>
      </c>
      <c r="N531">
        <v>1013</v>
      </c>
      <c r="O531" t="s">
        <v>602</v>
      </c>
      <c r="P531" t="s">
        <v>602</v>
      </c>
      <c r="Q531">
        <v>1</v>
      </c>
      <c r="X531">
        <v>0.56000000000000005</v>
      </c>
      <c r="Y531">
        <v>0</v>
      </c>
      <c r="Z531">
        <v>0</v>
      </c>
      <c r="AA531">
        <v>0</v>
      </c>
      <c r="AB531">
        <v>0</v>
      </c>
      <c r="AC531">
        <v>0</v>
      </c>
      <c r="AD531">
        <v>1</v>
      </c>
      <c r="AE531">
        <v>1</v>
      </c>
      <c r="AF531" t="s">
        <v>45</v>
      </c>
      <c r="AG531">
        <v>1.1200000000000001</v>
      </c>
      <c r="AH531">
        <v>3</v>
      </c>
      <c r="AI531">
        <v>-1</v>
      </c>
      <c r="AJ531" t="s">
        <v>3</v>
      </c>
      <c r="AK531">
        <v>0</v>
      </c>
      <c r="AL531">
        <v>0</v>
      </c>
      <c r="AM531">
        <v>0</v>
      </c>
      <c r="AN531">
        <v>0</v>
      </c>
      <c r="AO531">
        <v>0</v>
      </c>
      <c r="AP531">
        <v>0</v>
      </c>
      <c r="AQ531">
        <v>0</v>
      </c>
      <c r="AR531">
        <v>0</v>
      </c>
    </row>
    <row r="532" spans="1:44" x14ac:dyDescent="0.2">
      <c r="A532">
        <f>ROW(Source!A694)</f>
        <v>694</v>
      </c>
      <c r="B532">
        <v>1474040169</v>
      </c>
      <c r="C532">
        <v>1470922876</v>
      </c>
      <c r="D532">
        <v>1441834258</v>
      </c>
      <c r="E532">
        <v>1</v>
      </c>
      <c r="F532">
        <v>1</v>
      </c>
      <c r="G532">
        <v>15514512</v>
      </c>
      <c r="H532">
        <v>2</v>
      </c>
      <c r="I532" t="s">
        <v>643</v>
      </c>
      <c r="J532" t="s">
        <v>644</v>
      </c>
      <c r="K532" t="s">
        <v>645</v>
      </c>
      <c r="L532">
        <v>1368</v>
      </c>
      <c r="N532">
        <v>1011</v>
      </c>
      <c r="O532" t="s">
        <v>606</v>
      </c>
      <c r="P532" t="s">
        <v>606</v>
      </c>
      <c r="Q532">
        <v>1</v>
      </c>
      <c r="X532">
        <v>0.03</v>
      </c>
      <c r="Y532">
        <v>0</v>
      </c>
      <c r="Z532">
        <v>1303.01</v>
      </c>
      <c r="AA532">
        <v>826.2</v>
      </c>
      <c r="AB532">
        <v>0</v>
      </c>
      <c r="AC532">
        <v>0</v>
      </c>
      <c r="AD532">
        <v>1</v>
      </c>
      <c r="AE532">
        <v>0</v>
      </c>
      <c r="AF532" t="s">
        <v>45</v>
      </c>
      <c r="AG532">
        <v>0.06</v>
      </c>
      <c r="AH532">
        <v>3</v>
      </c>
      <c r="AI532">
        <v>-1</v>
      </c>
      <c r="AJ532" t="s">
        <v>3</v>
      </c>
      <c r="AK532">
        <v>0</v>
      </c>
      <c r="AL532">
        <v>0</v>
      </c>
      <c r="AM532">
        <v>0</v>
      </c>
      <c r="AN532">
        <v>0</v>
      </c>
      <c r="AO532">
        <v>0</v>
      </c>
      <c r="AP532">
        <v>0</v>
      </c>
      <c r="AQ532">
        <v>0</v>
      </c>
      <c r="AR532">
        <v>0</v>
      </c>
    </row>
    <row r="533" spans="1:44" x14ac:dyDescent="0.2">
      <c r="A533">
        <f>ROW(Source!A695)</f>
        <v>695</v>
      </c>
      <c r="B533">
        <v>1474040170</v>
      </c>
      <c r="C533">
        <v>1470922883</v>
      </c>
      <c r="D533">
        <v>1441819193</v>
      </c>
      <c r="E533">
        <v>15514512</v>
      </c>
      <c r="F533">
        <v>1</v>
      </c>
      <c r="G533">
        <v>15514512</v>
      </c>
      <c r="H533">
        <v>1</v>
      </c>
      <c r="I533" t="s">
        <v>600</v>
      </c>
      <c r="J533" t="s">
        <v>3</v>
      </c>
      <c r="K533" t="s">
        <v>601</v>
      </c>
      <c r="L533">
        <v>1191</v>
      </c>
      <c r="N533">
        <v>1013</v>
      </c>
      <c r="O533" t="s">
        <v>602</v>
      </c>
      <c r="P533" t="s">
        <v>602</v>
      </c>
      <c r="Q533">
        <v>1</v>
      </c>
      <c r="X533">
        <v>0.86</v>
      </c>
      <c r="Y533">
        <v>0</v>
      </c>
      <c r="Z533">
        <v>0</v>
      </c>
      <c r="AA533">
        <v>0</v>
      </c>
      <c r="AB533">
        <v>0</v>
      </c>
      <c r="AC533">
        <v>0</v>
      </c>
      <c r="AD533">
        <v>1</v>
      </c>
      <c r="AE533">
        <v>1</v>
      </c>
      <c r="AF533" t="s">
        <v>3</v>
      </c>
      <c r="AG533">
        <v>0.86</v>
      </c>
      <c r="AH533">
        <v>3</v>
      </c>
      <c r="AI533">
        <v>-1</v>
      </c>
      <c r="AJ533" t="s">
        <v>3</v>
      </c>
      <c r="AK533">
        <v>0</v>
      </c>
      <c r="AL533">
        <v>0</v>
      </c>
      <c r="AM533">
        <v>0</v>
      </c>
      <c r="AN533">
        <v>0</v>
      </c>
      <c r="AO533">
        <v>0</v>
      </c>
      <c r="AP533">
        <v>0</v>
      </c>
      <c r="AQ533">
        <v>0</v>
      </c>
      <c r="AR533">
        <v>0</v>
      </c>
    </row>
    <row r="534" spans="1:44" x14ac:dyDescent="0.2">
      <c r="A534">
        <f>ROW(Source!A695)</f>
        <v>695</v>
      </c>
      <c r="B534">
        <v>1474040171</v>
      </c>
      <c r="C534">
        <v>1470922883</v>
      </c>
      <c r="D534">
        <v>1441834258</v>
      </c>
      <c r="E534">
        <v>1</v>
      </c>
      <c r="F534">
        <v>1</v>
      </c>
      <c r="G534">
        <v>15514512</v>
      </c>
      <c r="H534">
        <v>2</v>
      </c>
      <c r="I534" t="s">
        <v>643</v>
      </c>
      <c r="J534" t="s">
        <v>644</v>
      </c>
      <c r="K534" t="s">
        <v>645</v>
      </c>
      <c r="L534">
        <v>1368</v>
      </c>
      <c r="N534">
        <v>1011</v>
      </c>
      <c r="O534" t="s">
        <v>606</v>
      </c>
      <c r="P534" t="s">
        <v>606</v>
      </c>
      <c r="Q534">
        <v>1</v>
      </c>
      <c r="X534">
        <v>0.04</v>
      </c>
      <c r="Y534">
        <v>0</v>
      </c>
      <c r="Z534">
        <v>1303.01</v>
      </c>
      <c r="AA534">
        <v>826.2</v>
      </c>
      <c r="AB534">
        <v>0</v>
      </c>
      <c r="AC534">
        <v>0</v>
      </c>
      <c r="AD534">
        <v>1</v>
      </c>
      <c r="AE534">
        <v>0</v>
      </c>
      <c r="AF534" t="s">
        <v>3</v>
      </c>
      <c r="AG534">
        <v>0.04</v>
      </c>
      <c r="AH534">
        <v>3</v>
      </c>
      <c r="AI534">
        <v>-1</v>
      </c>
      <c r="AJ534" t="s">
        <v>3</v>
      </c>
      <c r="AK534">
        <v>0</v>
      </c>
      <c r="AL534">
        <v>0</v>
      </c>
      <c r="AM534">
        <v>0</v>
      </c>
      <c r="AN534">
        <v>0</v>
      </c>
      <c r="AO534">
        <v>0</v>
      </c>
      <c r="AP534">
        <v>0</v>
      </c>
      <c r="AQ534">
        <v>0</v>
      </c>
      <c r="AR534">
        <v>0</v>
      </c>
    </row>
    <row r="535" spans="1:44" x14ac:dyDescent="0.2">
      <c r="A535">
        <f>ROW(Source!A696)</f>
        <v>696</v>
      </c>
      <c r="B535">
        <v>1474040172</v>
      </c>
      <c r="C535">
        <v>1470922890</v>
      </c>
      <c r="D535">
        <v>1441819193</v>
      </c>
      <c r="E535">
        <v>15514512</v>
      </c>
      <c r="F535">
        <v>1</v>
      </c>
      <c r="G535">
        <v>15514512</v>
      </c>
      <c r="H535">
        <v>1</v>
      </c>
      <c r="I535" t="s">
        <v>600</v>
      </c>
      <c r="J535" t="s">
        <v>3</v>
      </c>
      <c r="K535" t="s">
        <v>601</v>
      </c>
      <c r="L535">
        <v>1191</v>
      </c>
      <c r="N535">
        <v>1013</v>
      </c>
      <c r="O535" t="s">
        <v>602</v>
      </c>
      <c r="P535" t="s">
        <v>602</v>
      </c>
      <c r="Q535">
        <v>1</v>
      </c>
      <c r="X535">
        <v>3.6</v>
      </c>
      <c r="Y535">
        <v>0</v>
      </c>
      <c r="Z535">
        <v>0</v>
      </c>
      <c r="AA535">
        <v>0</v>
      </c>
      <c r="AB535">
        <v>0</v>
      </c>
      <c r="AC535">
        <v>0</v>
      </c>
      <c r="AD535">
        <v>1</v>
      </c>
      <c r="AE535">
        <v>1</v>
      </c>
      <c r="AF535" t="s">
        <v>3</v>
      </c>
      <c r="AG535">
        <v>3.6</v>
      </c>
      <c r="AH535">
        <v>3</v>
      </c>
      <c r="AI535">
        <v>-1</v>
      </c>
      <c r="AJ535" t="s">
        <v>3</v>
      </c>
      <c r="AK535">
        <v>0</v>
      </c>
      <c r="AL535">
        <v>0</v>
      </c>
      <c r="AM535">
        <v>0</v>
      </c>
      <c r="AN535">
        <v>0</v>
      </c>
      <c r="AO535">
        <v>0</v>
      </c>
      <c r="AP535">
        <v>0</v>
      </c>
      <c r="AQ535">
        <v>0</v>
      </c>
      <c r="AR535">
        <v>0</v>
      </c>
    </row>
    <row r="536" spans="1:44" x14ac:dyDescent="0.2">
      <c r="A536">
        <f>ROW(Source!A696)</f>
        <v>696</v>
      </c>
      <c r="B536">
        <v>1474040173</v>
      </c>
      <c r="C536">
        <v>1470922890</v>
      </c>
      <c r="D536">
        <v>1441834258</v>
      </c>
      <c r="E536">
        <v>1</v>
      </c>
      <c r="F536">
        <v>1</v>
      </c>
      <c r="G536">
        <v>15514512</v>
      </c>
      <c r="H536">
        <v>2</v>
      </c>
      <c r="I536" t="s">
        <v>643</v>
      </c>
      <c r="J536" t="s">
        <v>644</v>
      </c>
      <c r="K536" t="s">
        <v>645</v>
      </c>
      <c r="L536">
        <v>1368</v>
      </c>
      <c r="N536">
        <v>1011</v>
      </c>
      <c r="O536" t="s">
        <v>606</v>
      </c>
      <c r="P536" t="s">
        <v>606</v>
      </c>
      <c r="Q536">
        <v>1</v>
      </c>
      <c r="X536">
        <v>0.17</v>
      </c>
      <c r="Y536">
        <v>0</v>
      </c>
      <c r="Z536">
        <v>1303.01</v>
      </c>
      <c r="AA536">
        <v>826.2</v>
      </c>
      <c r="AB536">
        <v>0</v>
      </c>
      <c r="AC536">
        <v>0</v>
      </c>
      <c r="AD536">
        <v>1</v>
      </c>
      <c r="AE536">
        <v>0</v>
      </c>
      <c r="AF536" t="s">
        <v>3</v>
      </c>
      <c r="AG536">
        <v>0.17</v>
      </c>
      <c r="AH536">
        <v>3</v>
      </c>
      <c r="AI536">
        <v>-1</v>
      </c>
      <c r="AJ536" t="s">
        <v>3</v>
      </c>
      <c r="AK536">
        <v>0</v>
      </c>
      <c r="AL536">
        <v>0</v>
      </c>
      <c r="AM536">
        <v>0</v>
      </c>
      <c r="AN536">
        <v>0</v>
      </c>
      <c r="AO536">
        <v>0</v>
      </c>
      <c r="AP536">
        <v>0</v>
      </c>
      <c r="AQ536">
        <v>0</v>
      </c>
      <c r="AR536">
        <v>0</v>
      </c>
    </row>
    <row r="537" spans="1:44" x14ac:dyDescent="0.2">
      <c r="A537">
        <f>ROW(Source!A696)</f>
        <v>696</v>
      </c>
      <c r="B537">
        <v>1474040174</v>
      </c>
      <c r="C537">
        <v>1470922890</v>
      </c>
      <c r="D537">
        <v>1441836235</v>
      </c>
      <c r="E537">
        <v>1</v>
      </c>
      <c r="F537">
        <v>1</v>
      </c>
      <c r="G537">
        <v>15514512</v>
      </c>
      <c r="H537">
        <v>3</v>
      </c>
      <c r="I537" t="s">
        <v>614</v>
      </c>
      <c r="J537" t="s">
        <v>615</v>
      </c>
      <c r="K537" t="s">
        <v>616</v>
      </c>
      <c r="L537">
        <v>1346</v>
      </c>
      <c r="N537">
        <v>1009</v>
      </c>
      <c r="O537" t="s">
        <v>609</v>
      </c>
      <c r="P537" t="s">
        <v>609</v>
      </c>
      <c r="Q537">
        <v>1</v>
      </c>
      <c r="X537">
        <v>0.3</v>
      </c>
      <c r="Y537">
        <v>31.49</v>
      </c>
      <c r="Z537">
        <v>0</v>
      </c>
      <c r="AA537">
        <v>0</v>
      </c>
      <c r="AB537">
        <v>0</v>
      </c>
      <c r="AC537">
        <v>0</v>
      </c>
      <c r="AD537">
        <v>1</v>
      </c>
      <c r="AE537">
        <v>0</v>
      </c>
      <c r="AF537" t="s">
        <v>3</v>
      </c>
      <c r="AG537">
        <v>0.3</v>
      </c>
      <c r="AH537">
        <v>3</v>
      </c>
      <c r="AI537">
        <v>-1</v>
      </c>
      <c r="AJ537" t="s">
        <v>3</v>
      </c>
      <c r="AK537">
        <v>0</v>
      </c>
      <c r="AL537">
        <v>0</v>
      </c>
      <c r="AM537">
        <v>0</v>
      </c>
      <c r="AN537">
        <v>0</v>
      </c>
      <c r="AO537">
        <v>0</v>
      </c>
      <c r="AP537">
        <v>0</v>
      </c>
      <c r="AQ537">
        <v>0</v>
      </c>
      <c r="AR537">
        <v>0</v>
      </c>
    </row>
    <row r="538" spans="1:44" x14ac:dyDescent="0.2">
      <c r="A538">
        <f>ROW(Source!A696)</f>
        <v>696</v>
      </c>
      <c r="B538">
        <v>1474040175</v>
      </c>
      <c r="C538">
        <v>1470922890</v>
      </c>
      <c r="D538">
        <v>1441834708</v>
      </c>
      <c r="E538">
        <v>1</v>
      </c>
      <c r="F538">
        <v>1</v>
      </c>
      <c r="G538">
        <v>15514512</v>
      </c>
      <c r="H538">
        <v>3</v>
      </c>
      <c r="I538" t="s">
        <v>779</v>
      </c>
      <c r="J538" t="s">
        <v>780</v>
      </c>
      <c r="K538" t="s">
        <v>781</v>
      </c>
      <c r="L538">
        <v>1346</v>
      </c>
      <c r="N538">
        <v>1009</v>
      </c>
      <c r="O538" t="s">
        <v>609</v>
      </c>
      <c r="P538" t="s">
        <v>609</v>
      </c>
      <c r="Q538">
        <v>1</v>
      </c>
      <c r="X538">
        <v>0.20399999999999999</v>
      </c>
      <c r="Y538">
        <v>16604.189999999999</v>
      </c>
      <c r="Z538">
        <v>0</v>
      </c>
      <c r="AA538">
        <v>0</v>
      </c>
      <c r="AB538">
        <v>0</v>
      </c>
      <c r="AC538">
        <v>0</v>
      </c>
      <c r="AD538">
        <v>1</v>
      </c>
      <c r="AE538">
        <v>0</v>
      </c>
      <c r="AF538" t="s">
        <v>3</v>
      </c>
      <c r="AG538">
        <v>0.20399999999999999</v>
      </c>
      <c r="AH538">
        <v>3</v>
      </c>
      <c r="AI538">
        <v>-1</v>
      </c>
      <c r="AJ538" t="s">
        <v>3</v>
      </c>
      <c r="AK538">
        <v>0</v>
      </c>
      <c r="AL538">
        <v>0</v>
      </c>
      <c r="AM538">
        <v>0</v>
      </c>
      <c r="AN538">
        <v>0</v>
      </c>
      <c r="AO538">
        <v>0</v>
      </c>
      <c r="AP538">
        <v>0</v>
      </c>
      <c r="AQ538">
        <v>0</v>
      </c>
      <c r="AR538">
        <v>0</v>
      </c>
    </row>
    <row r="539" spans="1:44" x14ac:dyDescent="0.2">
      <c r="A539">
        <f>ROW(Source!A697)</f>
        <v>697</v>
      </c>
      <c r="B539">
        <v>1474040176</v>
      </c>
      <c r="C539">
        <v>1470922903</v>
      </c>
      <c r="D539">
        <v>1441819193</v>
      </c>
      <c r="E539">
        <v>15514512</v>
      </c>
      <c r="F539">
        <v>1</v>
      </c>
      <c r="G539">
        <v>15514512</v>
      </c>
      <c r="H539">
        <v>1</v>
      </c>
      <c r="I539" t="s">
        <v>600</v>
      </c>
      <c r="J539" t="s">
        <v>3</v>
      </c>
      <c r="K539" t="s">
        <v>601</v>
      </c>
      <c r="L539">
        <v>1191</v>
      </c>
      <c r="N539">
        <v>1013</v>
      </c>
      <c r="O539" t="s">
        <v>602</v>
      </c>
      <c r="P539" t="s">
        <v>602</v>
      </c>
      <c r="Q539">
        <v>1</v>
      </c>
      <c r="X539">
        <v>0.52</v>
      </c>
      <c r="Y539">
        <v>0</v>
      </c>
      <c r="Z539">
        <v>0</v>
      </c>
      <c r="AA539">
        <v>0</v>
      </c>
      <c r="AB539">
        <v>0</v>
      </c>
      <c r="AC539">
        <v>0</v>
      </c>
      <c r="AD539">
        <v>1</v>
      </c>
      <c r="AE539">
        <v>1</v>
      </c>
      <c r="AF539" t="s">
        <v>45</v>
      </c>
      <c r="AG539">
        <v>1.04</v>
      </c>
      <c r="AH539">
        <v>3</v>
      </c>
      <c r="AI539">
        <v>-1</v>
      </c>
      <c r="AJ539" t="s">
        <v>3</v>
      </c>
      <c r="AK539">
        <v>0</v>
      </c>
      <c r="AL539">
        <v>0</v>
      </c>
      <c r="AM539">
        <v>0</v>
      </c>
      <c r="AN539">
        <v>0</v>
      </c>
      <c r="AO539">
        <v>0</v>
      </c>
      <c r="AP539">
        <v>0</v>
      </c>
      <c r="AQ539">
        <v>0</v>
      </c>
      <c r="AR539">
        <v>0</v>
      </c>
    </row>
    <row r="540" spans="1:44" x14ac:dyDescent="0.2">
      <c r="A540">
        <f>ROW(Source!A697)</f>
        <v>697</v>
      </c>
      <c r="B540">
        <v>1474040177</v>
      </c>
      <c r="C540">
        <v>1470922903</v>
      </c>
      <c r="D540">
        <v>1441834258</v>
      </c>
      <c r="E540">
        <v>1</v>
      </c>
      <c r="F540">
        <v>1</v>
      </c>
      <c r="G540">
        <v>15514512</v>
      </c>
      <c r="H540">
        <v>2</v>
      </c>
      <c r="I540" t="s">
        <v>643</v>
      </c>
      <c r="J540" t="s">
        <v>644</v>
      </c>
      <c r="K540" t="s">
        <v>645</v>
      </c>
      <c r="L540">
        <v>1368</v>
      </c>
      <c r="N540">
        <v>1011</v>
      </c>
      <c r="O540" t="s">
        <v>606</v>
      </c>
      <c r="P540" t="s">
        <v>606</v>
      </c>
      <c r="Q540">
        <v>1</v>
      </c>
      <c r="X540">
        <v>0.03</v>
      </c>
      <c r="Y540">
        <v>0</v>
      </c>
      <c r="Z540">
        <v>1303.01</v>
      </c>
      <c r="AA540">
        <v>826.2</v>
      </c>
      <c r="AB540">
        <v>0</v>
      </c>
      <c r="AC540">
        <v>0</v>
      </c>
      <c r="AD540">
        <v>1</v>
      </c>
      <c r="AE540">
        <v>0</v>
      </c>
      <c r="AF540" t="s">
        <v>45</v>
      </c>
      <c r="AG540">
        <v>0.06</v>
      </c>
      <c r="AH540">
        <v>3</v>
      </c>
      <c r="AI540">
        <v>-1</v>
      </c>
      <c r="AJ540" t="s">
        <v>3</v>
      </c>
      <c r="AK540">
        <v>0</v>
      </c>
      <c r="AL540">
        <v>0</v>
      </c>
      <c r="AM540">
        <v>0</v>
      </c>
      <c r="AN540">
        <v>0</v>
      </c>
      <c r="AO540">
        <v>0</v>
      </c>
      <c r="AP540">
        <v>0</v>
      </c>
      <c r="AQ540">
        <v>0</v>
      </c>
      <c r="AR540">
        <v>0</v>
      </c>
    </row>
    <row r="541" spans="1:44" x14ac:dyDescent="0.2">
      <c r="A541">
        <f>ROW(Source!A697)</f>
        <v>697</v>
      </c>
      <c r="B541">
        <v>1474040178</v>
      </c>
      <c r="C541">
        <v>1470922903</v>
      </c>
      <c r="D541">
        <v>1441836235</v>
      </c>
      <c r="E541">
        <v>1</v>
      </c>
      <c r="F541">
        <v>1</v>
      </c>
      <c r="G541">
        <v>15514512</v>
      </c>
      <c r="H541">
        <v>3</v>
      </c>
      <c r="I541" t="s">
        <v>614</v>
      </c>
      <c r="J541" t="s">
        <v>615</v>
      </c>
      <c r="K541" t="s">
        <v>616</v>
      </c>
      <c r="L541">
        <v>1346</v>
      </c>
      <c r="N541">
        <v>1009</v>
      </c>
      <c r="O541" t="s">
        <v>609</v>
      </c>
      <c r="P541" t="s">
        <v>609</v>
      </c>
      <c r="Q541">
        <v>1</v>
      </c>
      <c r="X541">
        <v>0.2</v>
      </c>
      <c r="Y541">
        <v>31.49</v>
      </c>
      <c r="Z541">
        <v>0</v>
      </c>
      <c r="AA541">
        <v>0</v>
      </c>
      <c r="AB541">
        <v>0</v>
      </c>
      <c r="AC541">
        <v>0</v>
      </c>
      <c r="AD541">
        <v>1</v>
      </c>
      <c r="AE541">
        <v>0</v>
      </c>
      <c r="AF541" t="s">
        <v>45</v>
      </c>
      <c r="AG541">
        <v>0.4</v>
      </c>
      <c r="AH541">
        <v>3</v>
      </c>
      <c r="AI541">
        <v>-1</v>
      </c>
      <c r="AJ541" t="s">
        <v>3</v>
      </c>
      <c r="AK541">
        <v>0</v>
      </c>
      <c r="AL541">
        <v>0</v>
      </c>
      <c r="AM541">
        <v>0</v>
      </c>
      <c r="AN541">
        <v>0</v>
      </c>
      <c r="AO541">
        <v>0</v>
      </c>
      <c r="AP541">
        <v>0</v>
      </c>
      <c r="AQ541">
        <v>0</v>
      </c>
      <c r="AR541">
        <v>0</v>
      </c>
    </row>
    <row r="542" spans="1:44" x14ac:dyDescent="0.2">
      <c r="A542">
        <f>ROW(Source!A698)</f>
        <v>698</v>
      </c>
      <c r="B542">
        <v>1474040179</v>
      </c>
      <c r="C542">
        <v>1470922913</v>
      </c>
      <c r="D542">
        <v>1441819193</v>
      </c>
      <c r="E542">
        <v>15514512</v>
      </c>
      <c r="F542">
        <v>1</v>
      </c>
      <c r="G542">
        <v>15514512</v>
      </c>
      <c r="H542">
        <v>1</v>
      </c>
      <c r="I542" t="s">
        <v>600</v>
      </c>
      <c r="J542" t="s">
        <v>3</v>
      </c>
      <c r="K542" t="s">
        <v>601</v>
      </c>
      <c r="L542">
        <v>1191</v>
      </c>
      <c r="N542">
        <v>1013</v>
      </c>
      <c r="O542" t="s">
        <v>602</v>
      </c>
      <c r="P542" t="s">
        <v>602</v>
      </c>
      <c r="Q542">
        <v>1</v>
      </c>
      <c r="X542">
        <v>0.6</v>
      </c>
      <c r="Y542">
        <v>0</v>
      </c>
      <c r="Z542">
        <v>0</v>
      </c>
      <c r="AA542">
        <v>0</v>
      </c>
      <c r="AB542">
        <v>0</v>
      </c>
      <c r="AC542">
        <v>0</v>
      </c>
      <c r="AD542">
        <v>1</v>
      </c>
      <c r="AE542">
        <v>1</v>
      </c>
      <c r="AF542" t="s">
        <v>3</v>
      </c>
      <c r="AG542">
        <v>0.6</v>
      </c>
      <c r="AH542">
        <v>3</v>
      </c>
      <c r="AI542">
        <v>-1</v>
      </c>
      <c r="AJ542" t="s">
        <v>3</v>
      </c>
      <c r="AK542">
        <v>0</v>
      </c>
      <c r="AL542">
        <v>0</v>
      </c>
      <c r="AM542">
        <v>0</v>
      </c>
      <c r="AN542">
        <v>0</v>
      </c>
      <c r="AO542">
        <v>0</v>
      </c>
      <c r="AP542">
        <v>0</v>
      </c>
      <c r="AQ542">
        <v>0</v>
      </c>
      <c r="AR542">
        <v>0</v>
      </c>
    </row>
    <row r="543" spans="1:44" x14ac:dyDescent="0.2">
      <c r="A543">
        <f>ROW(Source!A698)</f>
        <v>698</v>
      </c>
      <c r="B543">
        <v>1474040180</v>
      </c>
      <c r="C543">
        <v>1470922913</v>
      </c>
      <c r="D543">
        <v>1441834258</v>
      </c>
      <c r="E543">
        <v>1</v>
      </c>
      <c r="F543">
        <v>1</v>
      </c>
      <c r="G543">
        <v>15514512</v>
      </c>
      <c r="H543">
        <v>2</v>
      </c>
      <c r="I543" t="s">
        <v>643</v>
      </c>
      <c r="J543" t="s">
        <v>644</v>
      </c>
      <c r="K543" t="s">
        <v>645</v>
      </c>
      <c r="L543">
        <v>1368</v>
      </c>
      <c r="N543">
        <v>1011</v>
      </c>
      <c r="O543" t="s">
        <v>606</v>
      </c>
      <c r="P543" t="s">
        <v>606</v>
      </c>
      <c r="Q543">
        <v>1</v>
      </c>
      <c r="X543">
        <v>0.03</v>
      </c>
      <c r="Y543">
        <v>0</v>
      </c>
      <c r="Z543">
        <v>1303.01</v>
      </c>
      <c r="AA543">
        <v>826.2</v>
      </c>
      <c r="AB543">
        <v>0</v>
      </c>
      <c r="AC543">
        <v>0</v>
      </c>
      <c r="AD543">
        <v>1</v>
      </c>
      <c r="AE543">
        <v>0</v>
      </c>
      <c r="AF543" t="s">
        <v>3</v>
      </c>
      <c r="AG543">
        <v>0.03</v>
      </c>
      <c r="AH543">
        <v>3</v>
      </c>
      <c r="AI543">
        <v>-1</v>
      </c>
      <c r="AJ543" t="s">
        <v>3</v>
      </c>
      <c r="AK543">
        <v>0</v>
      </c>
      <c r="AL543">
        <v>0</v>
      </c>
      <c r="AM543">
        <v>0</v>
      </c>
      <c r="AN543">
        <v>0</v>
      </c>
      <c r="AO543">
        <v>0</v>
      </c>
      <c r="AP543">
        <v>0</v>
      </c>
      <c r="AQ543">
        <v>0</v>
      </c>
      <c r="AR543">
        <v>0</v>
      </c>
    </row>
    <row r="544" spans="1:44" x14ac:dyDescent="0.2">
      <c r="A544">
        <f>ROW(Source!A698)</f>
        <v>698</v>
      </c>
      <c r="B544">
        <v>1474040181</v>
      </c>
      <c r="C544">
        <v>1470922913</v>
      </c>
      <c r="D544">
        <v>1441836235</v>
      </c>
      <c r="E544">
        <v>1</v>
      </c>
      <c r="F544">
        <v>1</v>
      </c>
      <c r="G544">
        <v>15514512</v>
      </c>
      <c r="H544">
        <v>3</v>
      </c>
      <c r="I544" t="s">
        <v>614</v>
      </c>
      <c r="J544" t="s">
        <v>615</v>
      </c>
      <c r="K544" t="s">
        <v>616</v>
      </c>
      <c r="L544">
        <v>1346</v>
      </c>
      <c r="N544">
        <v>1009</v>
      </c>
      <c r="O544" t="s">
        <v>609</v>
      </c>
      <c r="P544" t="s">
        <v>609</v>
      </c>
      <c r="Q544">
        <v>1</v>
      </c>
      <c r="X544">
        <v>0.25</v>
      </c>
      <c r="Y544">
        <v>31.49</v>
      </c>
      <c r="Z544">
        <v>0</v>
      </c>
      <c r="AA544">
        <v>0</v>
      </c>
      <c r="AB544">
        <v>0</v>
      </c>
      <c r="AC544">
        <v>0</v>
      </c>
      <c r="AD544">
        <v>1</v>
      </c>
      <c r="AE544">
        <v>0</v>
      </c>
      <c r="AF544" t="s">
        <v>3</v>
      </c>
      <c r="AG544">
        <v>0.25</v>
      </c>
      <c r="AH544">
        <v>3</v>
      </c>
      <c r="AI544">
        <v>-1</v>
      </c>
      <c r="AJ544" t="s">
        <v>3</v>
      </c>
      <c r="AK544">
        <v>0</v>
      </c>
      <c r="AL544">
        <v>0</v>
      </c>
      <c r="AM544">
        <v>0</v>
      </c>
      <c r="AN544">
        <v>0</v>
      </c>
      <c r="AO544">
        <v>0</v>
      </c>
      <c r="AP544">
        <v>0</v>
      </c>
      <c r="AQ544">
        <v>0</v>
      </c>
      <c r="AR544">
        <v>0</v>
      </c>
    </row>
    <row r="545" spans="1:44" x14ac:dyDescent="0.2">
      <c r="A545">
        <f>ROW(Source!A699)</f>
        <v>699</v>
      </c>
      <c r="B545">
        <v>1474040182</v>
      </c>
      <c r="C545">
        <v>1470922923</v>
      </c>
      <c r="D545">
        <v>1441819193</v>
      </c>
      <c r="E545">
        <v>15514512</v>
      </c>
      <c r="F545">
        <v>1</v>
      </c>
      <c r="G545">
        <v>15514512</v>
      </c>
      <c r="H545">
        <v>1</v>
      </c>
      <c r="I545" t="s">
        <v>600</v>
      </c>
      <c r="J545" t="s">
        <v>3</v>
      </c>
      <c r="K545" t="s">
        <v>601</v>
      </c>
      <c r="L545">
        <v>1191</v>
      </c>
      <c r="N545">
        <v>1013</v>
      </c>
      <c r="O545" t="s">
        <v>602</v>
      </c>
      <c r="P545" t="s">
        <v>602</v>
      </c>
      <c r="Q545">
        <v>1</v>
      </c>
      <c r="X545">
        <v>0.8</v>
      </c>
      <c r="Y545">
        <v>0</v>
      </c>
      <c r="Z545">
        <v>0</v>
      </c>
      <c r="AA545">
        <v>0</v>
      </c>
      <c r="AB545">
        <v>0</v>
      </c>
      <c r="AC545">
        <v>0</v>
      </c>
      <c r="AD545">
        <v>1</v>
      </c>
      <c r="AE545">
        <v>1</v>
      </c>
      <c r="AF545" t="s">
        <v>3</v>
      </c>
      <c r="AG545">
        <v>0.8</v>
      </c>
      <c r="AH545">
        <v>3</v>
      </c>
      <c r="AI545">
        <v>-1</v>
      </c>
      <c r="AJ545" t="s">
        <v>3</v>
      </c>
      <c r="AK545">
        <v>0</v>
      </c>
      <c r="AL545">
        <v>0</v>
      </c>
      <c r="AM545">
        <v>0</v>
      </c>
      <c r="AN545">
        <v>0</v>
      </c>
      <c r="AO545">
        <v>0</v>
      </c>
      <c r="AP545">
        <v>0</v>
      </c>
      <c r="AQ545">
        <v>0</v>
      </c>
      <c r="AR545">
        <v>0</v>
      </c>
    </row>
    <row r="546" spans="1:44" x14ac:dyDescent="0.2">
      <c r="A546">
        <f>ROW(Source!A699)</f>
        <v>699</v>
      </c>
      <c r="B546">
        <v>1474040183</v>
      </c>
      <c r="C546">
        <v>1470922923</v>
      </c>
      <c r="D546">
        <v>1441834258</v>
      </c>
      <c r="E546">
        <v>1</v>
      </c>
      <c r="F546">
        <v>1</v>
      </c>
      <c r="G546">
        <v>15514512</v>
      </c>
      <c r="H546">
        <v>2</v>
      </c>
      <c r="I546" t="s">
        <v>643</v>
      </c>
      <c r="J546" t="s">
        <v>644</v>
      </c>
      <c r="K546" t="s">
        <v>645</v>
      </c>
      <c r="L546">
        <v>1368</v>
      </c>
      <c r="N546">
        <v>1011</v>
      </c>
      <c r="O546" t="s">
        <v>606</v>
      </c>
      <c r="P546" t="s">
        <v>606</v>
      </c>
      <c r="Q546">
        <v>1</v>
      </c>
      <c r="X546">
        <v>0.04</v>
      </c>
      <c r="Y546">
        <v>0</v>
      </c>
      <c r="Z546">
        <v>1303.01</v>
      </c>
      <c r="AA546">
        <v>826.2</v>
      </c>
      <c r="AB546">
        <v>0</v>
      </c>
      <c r="AC546">
        <v>0</v>
      </c>
      <c r="AD546">
        <v>1</v>
      </c>
      <c r="AE546">
        <v>0</v>
      </c>
      <c r="AF546" t="s">
        <v>3</v>
      </c>
      <c r="AG546">
        <v>0.04</v>
      </c>
      <c r="AH546">
        <v>3</v>
      </c>
      <c r="AI546">
        <v>-1</v>
      </c>
      <c r="AJ546" t="s">
        <v>3</v>
      </c>
      <c r="AK546">
        <v>0</v>
      </c>
      <c r="AL546">
        <v>0</v>
      </c>
      <c r="AM546">
        <v>0</v>
      </c>
      <c r="AN546">
        <v>0</v>
      </c>
      <c r="AO546">
        <v>0</v>
      </c>
      <c r="AP546">
        <v>0</v>
      </c>
      <c r="AQ546">
        <v>0</v>
      </c>
      <c r="AR546">
        <v>0</v>
      </c>
    </row>
    <row r="547" spans="1:44" x14ac:dyDescent="0.2">
      <c r="A547">
        <f>ROW(Source!A699)</f>
        <v>699</v>
      </c>
      <c r="B547">
        <v>1474040184</v>
      </c>
      <c r="C547">
        <v>1470922923</v>
      </c>
      <c r="D547">
        <v>1441836235</v>
      </c>
      <c r="E547">
        <v>1</v>
      </c>
      <c r="F547">
        <v>1</v>
      </c>
      <c r="G547">
        <v>15514512</v>
      </c>
      <c r="H547">
        <v>3</v>
      </c>
      <c r="I547" t="s">
        <v>614</v>
      </c>
      <c r="J547" t="s">
        <v>615</v>
      </c>
      <c r="K547" t="s">
        <v>616</v>
      </c>
      <c r="L547">
        <v>1346</v>
      </c>
      <c r="N547">
        <v>1009</v>
      </c>
      <c r="O547" t="s">
        <v>609</v>
      </c>
      <c r="P547" t="s">
        <v>609</v>
      </c>
      <c r="Q547">
        <v>1</v>
      </c>
      <c r="X547">
        <v>0.3</v>
      </c>
      <c r="Y547">
        <v>31.49</v>
      </c>
      <c r="Z547">
        <v>0</v>
      </c>
      <c r="AA547">
        <v>0</v>
      </c>
      <c r="AB547">
        <v>0</v>
      </c>
      <c r="AC547">
        <v>0</v>
      </c>
      <c r="AD547">
        <v>1</v>
      </c>
      <c r="AE547">
        <v>0</v>
      </c>
      <c r="AF547" t="s">
        <v>3</v>
      </c>
      <c r="AG547">
        <v>0.3</v>
      </c>
      <c r="AH547">
        <v>3</v>
      </c>
      <c r="AI547">
        <v>-1</v>
      </c>
      <c r="AJ547" t="s">
        <v>3</v>
      </c>
      <c r="AK547">
        <v>0</v>
      </c>
      <c r="AL547">
        <v>0</v>
      </c>
      <c r="AM547">
        <v>0</v>
      </c>
      <c r="AN547">
        <v>0</v>
      </c>
      <c r="AO547">
        <v>0</v>
      </c>
      <c r="AP547">
        <v>0</v>
      </c>
      <c r="AQ547">
        <v>0</v>
      </c>
      <c r="AR547">
        <v>0</v>
      </c>
    </row>
    <row r="548" spans="1:44" x14ac:dyDescent="0.2">
      <c r="A548">
        <f>ROW(Source!A700)</f>
        <v>700</v>
      </c>
      <c r="B548">
        <v>1474040185</v>
      </c>
      <c r="C548">
        <v>1470922933</v>
      </c>
      <c r="D548">
        <v>1441819193</v>
      </c>
      <c r="E548">
        <v>15514512</v>
      </c>
      <c r="F548">
        <v>1</v>
      </c>
      <c r="G548">
        <v>15514512</v>
      </c>
      <c r="H548">
        <v>1</v>
      </c>
      <c r="I548" t="s">
        <v>600</v>
      </c>
      <c r="J548" t="s">
        <v>3</v>
      </c>
      <c r="K548" t="s">
        <v>601</v>
      </c>
      <c r="L548">
        <v>1191</v>
      </c>
      <c r="N548">
        <v>1013</v>
      </c>
      <c r="O548" t="s">
        <v>602</v>
      </c>
      <c r="P548" t="s">
        <v>602</v>
      </c>
      <c r="Q548">
        <v>1</v>
      </c>
      <c r="X548">
        <v>0.46</v>
      </c>
      <c r="Y548">
        <v>0</v>
      </c>
      <c r="Z548">
        <v>0</v>
      </c>
      <c r="AA548">
        <v>0</v>
      </c>
      <c r="AB548">
        <v>0</v>
      </c>
      <c r="AC548">
        <v>0</v>
      </c>
      <c r="AD548">
        <v>1</v>
      </c>
      <c r="AE548">
        <v>1</v>
      </c>
      <c r="AF548" t="s">
        <v>45</v>
      </c>
      <c r="AG548">
        <v>0.92</v>
      </c>
      <c r="AH548">
        <v>3</v>
      </c>
      <c r="AI548">
        <v>-1</v>
      </c>
      <c r="AJ548" t="s">
        <v>3</v>
      </c>
      <c r="AK548">
        <v>0</v>
      </c>
      <c r="AL548">
        <v>0</v>
      </c>
      <c r="AM548">
        <v>0</v>
      </c>
      <c r="AN548">
        <v>0</v>
      </c>
      <c r="AO548">
        <v>0</v>
      </c>
      <c r="AP548">
        <v>0</v>
      </c>
      <c r="AQ548">
        <v>0</v>
      </c>
      <c r="AR548">
        <v>0</v>
      </c>
    </row>
    <row r="549" spans="1:44" x14ac:dyDescent="0.2">
      <c r="A549">
        <f>ROW(Source!A700)</f>
        <v>700</v>
      </c>
      <c r="B549">
        <v>1474040186</v>
      </c>
      <c r="C549">
        <v>1470922933</v>
      </c>
      <c r="D549">
        <v>1441834258</v>
      </c>
      <c r="E549">
        <v>1</v>
      </c>
      <c r="F549">
        <v>1</v>
      </c>
      <c r="G549">
        <v>15514512</v>
      </c>
      <c r="H549">
        <v>2</v>
      </c>
      <c r="I549" t="s">
        <v>643</v>
      </c>
      <c r="J549" t="s">
        <v>644</v>
      </c>
      <c r="K549" t="s">
        <v>645</v>
      </c>
      <c r="L549">
        <v>1368</v>
      </c>
      <c r="N549">
        <v>1011</v>
      </c>
      <c r="O549" t="s">
        <v>606</v>
      </c>
      <c r="P549" t="s">
        <v>606</v>
      </c>
      <c r="Q549">
        <v>1</v>
      </c>
      <c r="X549">
        <v>0.02</v>
      </c>
      <c r="Y549">
        <v>0</v>
      </c>
      <c r="Z549">
        <v>1303.01</v>
      </c>
      <c r="AA549">
        <v>826.2</v>
      </c>
      <c r="AB549">
        <v>0</v>
      </c>
      <c r="AC549">
        <v>0</v>
      </c>
      <c r="AD549">
        <v>1</v>
      </c>
      <c r="AE549">
        <v>0</v>
      </c>
      <c r="AF549" t="s">
        <v>45</v>
      </c>
      <c r="AG549">
        <v>0.04</v>
      </c>
      <c r="AH549">
        <v>3</v>
      </c>
      <c r="AI549">
        <v>-1</v>
      </c>
      <c r="AJ549" t="s">
        <v>3</v>
      </c>
      <c r="AK549">
        <v>0</v>
      </c>
      <c r="AL549">
        <v>0</v>
      </c>
      <c r="AM549">
        <v>0</v>
      </c>
      <c r="AN549">
        <v>0</v>
      </c>
      <c r="AO549">
        <v>0</v>
      </c>
      <c r="AP549">
        <v>0</v>
      </c>
      <c r="AQ549">
        <v>0</v>
      </c>
      <c r="AR549">
        <v>0</v>
      </c>
    </row>
    <row r="550" spans="1:44" x14ac:dyDescent="0.2">
      <c r="A550">
        <f>ROW(Source!A700)</f>
        <v>700</v>
      </c>
      <c r="B550">
        <v>1474040187</v>
      </c>
      <c r="C550">
        <v>1470922933</v>
      </c>
      <c r="D550">
        <v>1441836235</v>
      </c>
      <c r="E550">
        <v>1</v>
      </c>
      <c r="F550">
        <v>1</v>
      </c>
      <c r="G550">
        <v>15514512</v>
      </c>
      <c r="H550">
        <v>3</v>
      </c>
      <c r="I550" t="s">
        <v>614</v>
      </c>
      <c r="J550" t="s">
        <v>615</v>
      </c>
      <c r="K550" t="s">
        <v>616</v>
      </c>
      <c r="L550">
        <v>1346</v>
      </c>
      <c r="N550">
        <v>1009</v>
      </c>
      <c r="O550" t="s">
        <v>609</v>
      </c>
      <c r="P550" t="s">
        <v>609</v>
      </c>
      <c r="Q550">
        <v>1</v>
      </c>
      <c r="X550">
        <v>0.15</v>
      </c>
      <c r="Y550">
        <v>31.49</v>
      </c>
      <c r="Z550">
        <v>0</v>
      </c>
      <c r="AA550">
        <v>0</v>
      </c>
      <c r="AB550">
        <v>0</v>
      </c>
      <c r="AC550">
        <v>0</v>
      </c>
      <c r="AD550">
        <v>1</v>
      </c>
      <c r="AE550">
        <v>0</v>
      </c>
      <c r="AF550" t="s">
        <v>45</v>
      </c>
      <c r="AG550">
        <v>0.3</v>
      </c>
      <c r="AH550">
        <v>3</v>
      </c>
      <c r="AI550">
        <v>-1</v>
      </c>
      <c r="AJ550" t="s">
        <v>3</v>
      </c>
      <c r="AK550">
        <v>0</v>
      </c>
      <c r="AL550">
        <v>0</v>
      </c>
      <c r="AM550">
        <v>0</v>
      </c>
      <c r="AN550">
        <v>0</v>
      </c>
      <c r="AO550">
        <v>0</v>
      </c>
      <c r="AP550">
        <v>0</v>
      </c>
      <c r="AQ550">
        <v>0</v>
      </c>
      <c r="AR550">
        <v>0</v>
      </c>
    </row>
    <row r="551" spans="1:44" x14ac:dyDescent="0.2">
      <c r="A551">
        <f>ROW(Source!A701)</f>
        <v>701</v>
      </c>
      <c r="B551">
        <v>1474040188</v>
      </c>
      <c r="C551">
        <v>1470922943</v>
      </c>
      <c r="D551">
        <v>1441819193</v>
      </c>
      <c r="E551">
        <v>15514512</v>
      </c>
      <c r="F551">
        <v>1</v>
      </c>
      <c r="G551">
        <v>15514512</v>
      </c>
      <c r="H551">
        <v>1</v>
      </c>
      <c r="I551" t="s">
        <v>600</v>
      </c>
      <c r="J551" t="s">
        <v>3</v>
      </c>
      <c r="K551" t="s">
        <v>601</v>
      </c>
      <c r="L551">
        <v>1191</v>
      </c>
      <c r="N551">
        <v>1013</v>
      </c>
      <c r="O551" t="s">
        <v>602</v>
      </c>
      <c r="P551" t="s">
        <v>602</v>
      </c>
      <c r="Q551">
        <v>1</v>
      </c>
      <c r="X551">
        <v>0.54</v>
      </c>
      <c r="Y551">
        <v>0</v>
      </c>
      <c r="Z551">
        <v>0</v>
      </c>
      <c r="AA551">
        <v>0</v>
      </c>
      <c r="AB551">
        <v>0</v>
      </c>
      <c r="AC551">
        <v>0</v>
      </c>
      <c r="AD551">
        <v>1</v>
      </c>
      <c r="AE551">
        <v>1</v>
      </c>
      <c r="AF551" t="s">
        <v>3</v>
      </c>
      <c r="AG551">
        <v>0.54</v>
      </c>
      <c r="AH551">
        <v>3</v>
      </c>
      <c r="AI551">
        <v>-1</v>
      </c>
      <c r="AJ551" t="s">
        <v>3</v>
      </c>
      <c r="AK551">
        <v>0</v>
      </c>
      <c r="AL551">
        <v>0</v>
      </c>
      <c r="AM551">
        <v>0</v>
      </c>
      <c r="AN551">
        <v>0</v>
      </c>
      <c r="AO551">
        <v>0</v>
      </c>
      <c r="AP551">
        <v>0</v>
      </c>
      <c r="AQ551">
        <v>0</v>
      </c>
      <c r="AR551">
        <v>0</v>
      </c>
    </row>
    <row r="552" spans="1:44" x14ac:dyDescent="0.2">
      <c r="A552">
        <f>ROW(Source!A701)</f>
        <v>701</v>
      </c>
      <c r="B552">
        <v>1474040189</v>
      </c>
      <c r="C552">
        <v>1470922943</v>
      </c>
      <c r="D552">
        <v>1441834258</v>
      </c>
      <c r="E552">
        <v>1</v>
      </c>
      <c r="F552">
        <v>1</v>
      </c>
      <c r="G552">
        <v>15514512</v>
      </c>
      <c r="H552">
        <v>2</v>
      </c>
      <c r="I552" t="s">
        <v>643</v>
      </c>
      <c r="J552" t="s">
        <v>644</v>
      </c>
      <c r="K552" t="s">
        <v>645</v>
      </c>
      <c r="L552">
        <v>1368</v>
      </c>
      <c r="N552">
        <v>1011</v>
      </c>
      <c r="O552" t="s">
        <v>606</v>
      </c>
      <c r="P552" t="s">
        <v>606</v>
      </c>
      <c r="Q552">
        <v>1</v>
      </c>
      <c r="X552">
        <v>0.03</v>
      </c>
      <c r="Y552">
        <v>0</v>
      </c>
      <c r="Z552">
        <v>1303.01</v>
      </c>
      <c r="AA552">
        <v>826.2</v>
      </c>
      <c r="AB552">
        <v>0</v>
      </c>
      <c r="AC552">
        <v>0</v>
      </c>
      <c r="AD552">
        <v>1</v>
      </c>
      <c r="AE552">
        <v>0</v>
      </c>
      <c r="AF552" t="s">
        <v>3</v>
      </c>
      <c r="AG552">
        <v>0.03</v>
      </c>
      <c r="AH552">
        <v>3</v>
      </c>
      <c r="AI552">
        <v>-1</v>
      </c>
      <c r="AJ552" t="s">
        <v>3</v>
      </c>
      <c r="AK552">
        <v>0</v>
      </c>
      <c r="AL552">
        <v>0</v>
      </c>
      <c r="AM552">
        <v>0</v>
      </c>
      <c r="AN552">
        <v>0</v>
      </c>
      <c r="AO552">
        <v>0</v>
      </c>
      <c r="AP552">
        <v>0</v>
      </c>
      <c r="AQ552">
        <v>0</v>
      </c>
      <c r="AR552">
        <v>0</v>
      </c>
    </row>
    <row r="553" spans="1:44" x14ac:dyDescent="0.2">
      <c r="A553">
        <f>ROW(Source!A701)</f>
        <v>701</v>
      </c>
      <c r="B553">
        <v>1474040190</v>
      </c>
      <c r="C553">
        <v>1470922943</v>
      </c>
      <c r="D553">
        <v>1441836235</v>
      </c>
      <c r="E553">
        <v>1</v>
      </c>
      <c r="F553">
        <v>1</v>
      </c>
      <c r="G553">
        <v>15514512</v>
      </c>
      <c r="H553">
        <v>3</v>
      </c>
      <c r="I553" t="s">
        <v>614</v>
      </c>
      <c r="J553" t="s">
        <v>615</v>
      </c>
      <c r="K553" t="s">
        <v>616</v>
      </c>
      <c r="L553">
        <v>1346</v>
      </c>
      <c r="N553">
        <v>1009</v>
      </c>
      <c r="O553" t="s">
        <v>609</v>
      </c>
      <c r="P553" t="s">
        <v>609</v>
      </c>
      <c r="Q553">
        <v>1</v>
      </c>
      <c r="X553">
        <v>0.2</v>
      </c>
      <c r="Y553">
        <v>31.49</v>
      </c>
      <c r="Z553">
        <v>0</v>
      </c>
      <c r="AA553">
        <v>0</v>
      </c>
      <c r="AB553">
        <v>0</v>
      </c>
      <c r="AC553">
        <v>0</v>
      </c>
      <c r="AD553">
        <v>1</v>
      </c>
      <c r="AE553">
        <v>0</v>
      </c>
      <c r="AF553" t="s">
        <v>3</v>
      </c>
      <c r="AG553">
        <v>0.2</v>
      </c>
      <c r="AH553">
        <v>3</v>
      </c>
      <c r="AI553">
        <v>-1</v>
      </c>
      <c r="AJ553" t="s">
        <v>3</v>
      </c>
      <c r="AK553">
        <v>0</v>
      </c>
      <c r="AL553">
        <v>0</v>
      </c>
      <c r="AM553">
        <v>0</v>
      </c>
      <c r="AN553">
        <v>0</v>
      </c>
      <c r="AO553">
        <v>0</v>
      </c>
      <c r="AP553">
        <v>0</v>
      </c>
      <c r="AQ553">
        <v>0</v>
      </c>
      <c r="AR553">
        <v>0</v>
      </c>
    </row>
    <row r="554" spans="1:44" x14ac:dyDescent="0.2">
      <c r="A554">
        <f>ROW(Source!A702)</f>
        <v>702</v>
      </c>
      <c r="B554">
        <v>1474040248</v>
      </c>
      <c r="C554">
        <v>1470922953</v>
      </c>
      <c r="D554">
        <v>1441819193</v>
      </c>
      <c r="E554">
        <v>15514512</v>
      </c>
      <c r="F554">
        <v>1</v>
      </c>
      <c r="G554">
        <v>15514512</v>
      </c>
      <c r="H554">
        <v>1</v>
      </c>
      <c r="I554" t="s">
        <v>600</v>
      </c>
      <c r="J554" t="s">
        <v>3</v>
      </c>
      <c r="K554" t="s">
        <v>601</v>
      </c>
      <c r="L554">
        <v>1191</v>
      </c>
      <c r="N554">
        <v>1013</v>
      </c>
      <c r="O554" t="s">
        <v>602</v>
      </c>
      <c r="P554" t="s">
        <v>602</v>
      </c>
      <c r="Q554">
        <v>1</v>
      </c>
      <c r="X554">
        <v>0.74</v>
      </c>
      <c r="Y554">
        <v>0</v>
      </c>
      <c r="Z554">
        <v>0</v>
      </c>
      <c r="AA554">
        <v>0</v>
      </c>
      <c r="AB554">
        <v>0</v>
      </c>
      <c r="AC554">
        <v>0</v>
      </c>
      <c r="AD554">
        <v>1</v>
      </c>
      <c r="AE554">
        <v>1</v>
      </c>
      <c r="AF554" t="s">
        <v>3</v>
      </c>
      <c r="AG554">
        <v>0.74</v>
      </c>
      <c r="AH554">
        <v>3</v>
      </c>
      <c r="AI554">
        <v>-1</v>
      </c>
      <c r="AJ554" t="s">
        <v>3</v>
      </c>
      <c r="AK554">
        <v>0</v>
      </c>
      <c r="AL554">
        <v>0</v>
      </c>
      <c r="AM554">
        <v>0</v>
      </c>
      <c r="AN554">
        <v>0</v>
      </c>
      <c r="AO554">
        <v>0</v>
      </c>
      <c r="AP554">
        <v>0</v>
      </c>
      <c r="AQ554">
        <v>0</v>
      </c>
      <c r="AR554">
        <v>0</v>
      </c>
    </row>
    <row r="555" spans="1:44" x14ac:dyDescent="0.2">
      <c r="A555">
        <f>ROW(Source!A702)</f>
        <v>702</v>
      </c>
      <c r="B555">
        <v>1474040249</v>
      </c>
      <c r="C555">
        <v>1470922953</v>
      </c>
      <c r="D555">
        <v>1441834258</v>
      </c>
      <c r="E555">
        <v>1</v>
      </c>
      <c r="F555">
        <v>1</v>
      </c>
      <c r="G555">
        <v>15514512</v>
      </c>
      <c r="H555">
        <v>2</v>
      </c>
      <c r="I555" t="s">
        <v>643</v>
      </c>
      <c r="J555" t="s">
        <v>644</v>
      </c>
      <c r="K555" t="s">
        <v>645</v>
      </c>
      <c r="L555">
        <v>1368</v>
      </c>
      <c r="N555">
        <v>1011</v>
      </c>
      <c r="O555" t="s">
        <v>606</v>
      </c>
      <c r="P555" t="s">
        <v>606</v>
      </c>
      <c r="Q555">
        <v>1</v>
      </c>
      <c r="X555">
        <v>0.04</v>
      </c>
      <c r="Y555">
        <v>0</v>
      </c>
      <c r="Z555">
        <v>1303.01</v>
      </c>
      <c r="AA555">
        <v>826.2</v>
      </c>
      <c r="AB555">
        <v>0</v>
      </c>
      <c r="AC555">
        <v>0</v>
      </c>
      <c r="AD555">
        <v>1</v>
      </c>
      <c r="AE555">
        <v>0</v>
      </c>
      <c r="AF555" t="s">
        <v>3</v>
      </c>
      <c r="AG555">
        <v>0.04</v>
      </c>
      <c r="AH555">
        <v>3</v>
      </c>
      <c r="AI555">
        <v>-1</v>
      </c>
      <c r="AJ555" t="s">
        <v>3</v>
      </c>
      <c r="AK555">
        <v>0</v>
      </c>
      <c r="AL555">
        <v>0</v>
      </c>
      <c r="AM555">
        <v>0</v>
      </c>
      <c r="AN555">
        <v>0</v>
      </c>
      <c r="AO555">
        <v>0</v>
      </c>
      <c r="AP555">
        <v>0</v>
      </c>
      <c r="AQ555">
        <v>0</v>
      </c>
      <c r="AR555">
        <v>0</v>
      </c>
    </row>
    <row r="556" spans="1:44" x14ac:dyDescent="0.2">
      <c r="A556">
        <f>ROW(Source!A702)</f>
        <v>702</v>
      </c>
      <c r="B556">
        <v>1474040250</v>
      </c>
      <c r="C556">
        <v>1470922953</v>
      </c>
      <c r="D556">
        <v>1441836235</v>
      </c>
      <c r="E556">
        <v>1</v>
      </c>
      <c r="F556">
        <v>1</v>
      </c>
      <c r="G556">
        <v>15514512</v>
      </c>
      <c r="H556">
        <v>3</v>
      </c>
      <c r="I556" t="s">
        <v>614</v>
      </c>
      <c r="J556" t="s">
        <v>615</v>
      </c>
      <c r="K556" t="s">
        <v>616</v>
      </c>
      <c r="L556">
        <v>1346</v>
      </c>
      <c r="N556">
        <v>1009</v>
      </c>
      <c r="O556" t="s">
        <v>609</v>
      </c>
      <c r="P556" t="s">
        <v>609</v>
      </c>
      <c r="Q556">
        <v>1</v>
      </c>
      <c r="X556">
        <v>0.25</v>
      </c>
      <c r="Y556">
        <v>31.49</v>
      </c>
      <c r="Z556">
        <v>0</v>
      </c>
      <c r="AA556">
        <v>0</v>
      </c>
      <c r="AB556">
        <v>0</v>
      </c>
      <c r="AC556">
        <v>0</v>
      </c>
      <c r="AD556">
        <v>1</v>
      </c>
      <c r="AE556">
        <v>0</v>
      </c>
      <c r="AF556" t="s">
        <v>3</v>
      </c>
      <c r="AG556">
        <v>0.25</v>
      </c>
      <c r="AH556">
        <v>3</v>
      </c>
      <c r="AI556">
        <v>-1</v>
      </c>
      <c r="AJ556" t="s">
        <v>3</v>
      </c>
      <c r="AK556">
        <v>0</v>
      </c>
      <c r="AL556">
        <v>0</v>
      </c>
      <c r="AM556">
        <v>0</v>
      </c>
      <c r="AN556">
        <v>0</v>
      </c>
      <c r="AO556">
        <v>0</v>
      </c>
      <c r="AP556">
        <v>0</v>
      </c>
      <c r="AQ556">
        <v>0</v>
      </c>
      <c r="AR556">
        <v>0</v>
      </c>
    </row>
    <row r="557" spans="1:44" x14ac:dyDescent="0.2">
      <c r="A557">
        <f>ROW(Source!A703)</f>
        <v>703</v>
      </c>
      <c r="B557">
        <v>1474040255</v>
      </c>
      <c r="C557">
        <v>1470922963</v>
      </c>
      <c r="D557">
        <v>1441819193</v>
      </c>
      <c r="E557">
        <v>15514512</v>
      </c>
      <c r="F557">
        <v>1</v>
      </c>
      <c r="G557">
        <v>15514512</v>
      </c>
      <c r="H557">
        <v>1</v>
      </c>
      <c r="I557" t="s">
        <v>600</v>
      </c>
      <c r="J557" t="s">
        <v>3</v>
      </c>
      <c r="K557" t="s">
        <v>601</v>
      </c>
      <c r="L557">
        <v>1191</v>
      </c>
      <c r="N557">
        <v>1013</v>
      </c>
      <c r="O557" t="s">
        <v>602</v>
      </c>
      <c r="P557" t="s">
        <v>602</v>
      </c>
      <c r="Q557">
        <v>1</v>
      </c>
      <c r="X557">
        <v>1.04</v>
      </c>
      <c r="Y557">
        <v>0</v>
      </c>
      <c r="Z557">
        <v>0</v>
      </c>
      <c r="AA557">
        <v>0</v>
      </c>
      <c r="AB557">
        <v>0</v>
      </c>
      <c r="AC557">
        <v>0</v>
      </c>
      <c r="AD557">
        <v>1</v>
      </c>
      <c r="AE557">
        <v>1</v>
      </c>
      <c r="AF557" t="s">
        <v>3</v>
      </c>
      <c r="AG557">
        <v>1.04</v>
      </c>
      <c r="AH557">
        <v>3</v>
      </c>
      <c r="AI557">
        <v>-1</v>
      </c>
      <c r="AJ557" t="s">
        <v>3</v>
      </c>
      <c r="AK557">
        <v>0</v>
      </c>
      <c r="AL557">
        <v>0</v>
      </c>
      <c r="AM557">
        <v>0</v>
      </c>
      <c r="AN557">
        <v>0</v>
      </c>
      <c r="AO557">
        <v>0</v>
      </c>
      <c r="AP557">
        <v>0</v>
      </c>
      <c r="AQ557">
        <v>0</v>
      </c>
      <c r="AR557">
        <v>0</v>
      </c>
    </row>
    <row r="558" spans="1:44" x14ac:dyDescent="0.2">
      <c r="A558">
        <f>ROW(Source!A703)</f>
        <v>703</v>
      </c>
      <c r="B558">
        <v>1474040256</v>
      </c>
      <c r="C558">
        <v>1470922963</v>
      </c>
      <c r="D558">
        <v>1441834258</v>
      </c>
      <c r="E558">
        <v>1</v>
      </c>
      <c r="F558">
        <v>1</v>
      </c>
      <c r="G558">
        <v>15514512</v>
      </c>
      <c r="H558">
        <v>2</v>
      </c>
      <c r="I558" t="s">
        <v>643</v>
      </c>
      <c r="J558" t="s">
        <v>644</v>
      </c>
      <c r="K558" t="s">
        <v>645</v>
      </c>
      <c r="L558">
        <v>1368</v>
      </c>
      <c r="N558">
        <v>1011</v>
      </c>
      <c r="O558" t="s">
        <v>606</v>
      </c>
      <c r="P558" t="s">
        <v>606</v>
      </c>
      <c r="Q558">
        <v>1</v>
      </c>
      <c r="X558">
        <v>0.05</v>
      </c>
      <c r="Y558">
        <v>0</v>
      </c>
      <c r="Z558">
        <v>1303.01</v>
      </c>
      <c r="AA558">
        <v>826.2</v>
      </c>
      <c r="AB558">
        <v>0</v>
      </c>
      <c r="AC558">
        <v>0</v>
      </c>
      <c r="AD558">
        <v>1</v>
      </c>
      <c r="AE558">
        <v>0</v>
      </c>
      <c r="AF558" t="s">
        <v>3</v>
      </c>
      <c r="AG558">
        <v>0.05</v>
      </c>
      <c r="AH558">
        <v>3</v>
      </c>
      <c r="AI558">
        <v>-1</v>
      </c>
      <c r="AJ558" t="s">
        <v>3</v>
      </c>
      <c r="AK558">
        <v>0</v>
      </c>
      <c r="AL558">
        <v>0</v>
      </c>
      <c r="AM558">
        <v>0</v>
      </c>
      <c r="AN558">
        <v>0</v>
      </c>
      <c r="AO558">
        <v>0</v>
      </c>
      <c r="AP558">
        <v>0</v>
      </c>
      <c r="AQ558">
        <v>0</v>
      </c>
      <c r="AR558">
        <v>0</v>
      </c>
    </row>
    <row r="559" spans="1:44" x14ac:dyDescent="0.2">
      <c r="A559">
        <f>ROW(Source!A703)</f>
        <v>703</v>
      </c>
      <c r="B559">
        <v>1474040257</v>
      </c>
      <c r="C559">
        <v>1470922963</v>
      </c>
      <c r="D559">
        <v>1441836235</v>
      </c>
      <c r="E559">
        <v>1</v>
      </c>
      <c r="F559">
        <v>1</v>
      </c>
      <c r="G559">
        <v>15514512</v>
      </c>
      <c r="H559">
        <v>3</v>
      </c>
      <c r="I559" t="s">
        <v>614</v>
      </c>
      <c r="J559" t="s">
        <v>615</v>
      </c>
      <c r="K559" t="s">
        <v>616</v>
      </c>
      <c r="L559">
        <v>1346</v>
      </c>
      <c r="N559">
        <v>1009</v>
      </c>
      <c r="O559" t="s">
        <v>609</v>
      </c>
      <c r="P559" t="s">
        <v>609</v>
      </c>
      <c r="Q559">
        <v>1</v>
      </c>
      <c r="X559">
        <v>0.15</v>
      </c>
      <c r="Y559">
        <v>31.49</v>
      </c>
      <c r="Z559">
        <v>0</v>
      </c>
      <c r="AA559">
        <v>0</v>
      </c>
      <c r="AB559">
        <v>0</v>
      </c>
      <c r="AC559">
        <v>0</v>
      </c>
      <c r="AD559">
        <v>1</v>
      </c>
      <c r="AE559">
        <v>0</v>
      </c>
      <c r="AF559" t="s">
        <v>3</v>
      </c>
      <c r="AG559">
        <v>0.15</v>
      </c>
      <c r="AH559">
        <v>3</v>
      </c>
      <c r="AI559">
        <v>-1</v>
      </c>
      <c r="AJ559" t="s">
        <v>3</v>
      </c>
      <c r="AK559">
        <v>0</v>
      </c>
      <c r="AL559">
        <v>0</v>
      </c>
      <c r="AM559">
        <v>0</v>
      </c>
      <c r="AN559">
        <v>0</v>
      </c>
      <c r="AO559">
        <v>0</v>
      </c>
      <c r="AP559">
        <v>0</v>
      </c>
      <c r="AQ559">
        <v>0</v>
      </c>
      <c r="AR559">
        <v>0</v>
      </c>
    </row>
    <row r="560" spans="1:44" x14ac:dyDescent="0.2">
      <c r="A560">
        <f>ROW(Source!A704)</f>
        <v>704</v>
      </c>
      <c r="B560">
        <v>1474040258</v>
      </c>
      <c r="C560">
        <v>1470922973</v>
      </c>
      <c r="D560">
        <v>1441819193</v>
      </c>
      <c r="E560">
        <v>15514512</v>
      </c>
      <c r="F560">
        <v>1</v>
      </c>
      <c r="G560">
        <v>15514512</v>
      </c>
      <c r="H560">
        <v>1</v>
      </c>
      <c r="I560" t="s">
        <v>600</v>
      </c>
      <c r="J560" t="s">
        <v>3</v>
      </c>
      <c r="K560" t="s">
        <v>601</v>
      </c>
      <c r="L560">
        <v>1191</v>
      </c>
      <c r="N560">
        <v>1013</v>
      </c>
      <c r="O560" t="s">
        <v>602</v>
      </c>
      <c r="P560" t="s">
        <v>602</v>
      </c>
      <c r="Q560">
        <v>1</v>
      </c>
      <c r="X560">
        <v>0.62</v>
      </c>
      <c r="Y560">
        <v>0</v>
      </c>
      <c r="Z560">
        <v>0</v>
      </c>
      <c r="AA560">
        <v>0</v>
      </c>
      <c r="AB560">
        <v>0</v>
      </c>
      <c r="AC560">
        <v>0</v>
      </c>
      <c r="AD560">
        <v>1</v>
      </c>
      <c r="AE560">
        <v>1</v>
      </c>
      <c r="AF560" t="s">
        <v>45</v>
      </c>
      <c r="AG560">
        <v>1.24</v>
      </c>
      <c r="AH560">
        <v>3</v>
      </c>
      <c r="AI560">
        <v>-1</v>
      </c>
      <c r="AJ560" t="s">
        <v>3</v>
      </c>
      <c r="AK560">
        <v>0</v>
      </c>
      <c r="AL560">
        <v>0</v>
      </c>
      <c r="AM560">
        <v>0</v>
      </c>
      <c r="AN560">
        <v>0</v>
      </c>
      <c r="AO560">
        <v>0</v>
      </c>
      <c r="AP560">
        <v>0</v>
      </c>
      <c r="AQ560">
        <v>0</v>
      </c>
      <c r="AR560">
        <v>0</v>
      </c>
    </row>
    <row r="561" spans="1:44" x14ac:dyDescent="0.2">
      <c r="A561">
        <f>ROW(Source!A704)</f>
        <v>704</v>
      </c>
      <c r="B561">
        <v>1474040259</v>
      </c>
      <c r="C561">
        <v>1470922973</v>
      </c>
      <c r="D561">
        <v>1441834258</v>
      </c>
      <c r="E561">
        <v>1</v>
      </c>
      <c r="F561">
        <v>1</v>
      </c>
      <c r="G561">
        <v>15514512</v>
      </c>
      <c r="H561">
        <v>2</v>
      </c>
      <c r="I561" t="s">
        <v>643</v>
      </c>
      <c r="J561" t="s">
        <v>644</v>
      </c>
      <c r="K561" t="s">
        <v>645</v>
      </c>
      <c r="L561">
        <v>1368</v>
      </c>
      <c r="N561">
        <v>1011</v>
      </c>
      <c r="O561" t="s">
        <v>606</v>
      </c>
      <c r="P561" t="s">
        <v>606</v>
      </c>
      <c r="Q561">
        <v>1</v>
      </c>
      <c r="X561">
        <v>0.03</v>
      </c>
      <c r="Y561">
        <v>0</v>
      </c>
      <c r="Z561">
        <v>1303.01</v>
      </c>
      <c r="AA561">
        <v>826.2</v>
      </c>
      <c r="AB561">
        <v>0</v>
      </c>
      <c r="AC561">
        <v>0</v>
      </c>
      <c r="AD561">
        <v>1</v>
      </c>
      <c r="AE561">
        <v>0</v>
      </c>
      <c r="AF561" t="s">
        <v>45</v>
      </c>
      <c r="AG561">
        <v>0.06</v>
      </c>
      <c r="AH561">
        <v>3</v>
      </c>
      <c r="AI561">
        <v>-1</v>
      </c>
      <c r="AJ561" t="s">
        <v>3</v>
      </c>
      <c r="AK561">
        <v>0</v>
      </c>
      <c r="AL561">
        <v>0</v>
      </c>
      <c r="AM561">
        <v>0</v>
      </c>
      <c r="AN561">
        <v>0</v>
      </c>
      <c r="AO561">
        <v>0</v>
      </c>
      <c r="AP561">
        <v>0</v>
      </c>
      <c r="AQ561">
        <v>0</v>
      </c>
      <c r="AR561">
        <v>0</v>
      </c>
    </row>
    <row r="562" spans="1:44" x14ac:dyDescent="0.2">
      <c r="A562">
        <f>ROW(Source!A704)</f>
        <v>704</v>
      </c>
      <c r="B562">
        <v>1474040260</v>
      </c>
      <c r="C562">
        <v>1470922973</v>
      </c>
      <c r="D562">
        <v>1441836235</v>
      </c>
      <c r="E562">
        <v>1</v>
      </c>
      <c r="F562">
        <v>1</v>
      </c>
      <c r="G562">
        <v>15514512</v>
      </c>
      <c r="H562">
        <v>3</v>
      </c>
      <c r="I562" t="s">
        <v>614</v>
      </c>
      <c r="J562" t="s">
        <v>615</v>
      </c>
      <c r="K562" t="s">
        <v>616</v>
      </c>
      <c r="L562">
        <v>1346</v>
      </c>
      <c r="N562">
        <v>1009</v>
      </c>
      <c r="O562" t="s">
        <v>609</v>
      </c>
      <c r="P562" t="s">
        <v>609</v>
      </c>
      <c r="Q562">
        <v>1</v>
      </c>
      <c r="X562">
        <v>0.15</v>
      </c>
      <c r="Y562">
        <v>31.49</v>
      </c>
      <c r="Z562">
        <v>0</v>
      </c>
      <c r="AA562">
        <v>0</v>
      </c>
      <c r="AB562">
        <v>0</v>
      </c>
      <c r="AC562">
        <v>0</v>
      </c>
      <c r="AD562">
        <v>1</v>
      </c>
      <c r="AE562">
        <v>0</v>
      </c>
      <c r="AF562" t="s">
        <v>45</v>
      </c>
      <c r="AG562">
        <v>0.3</v>
      </c>
      <c r="AH562">
        <v>3</v>
      </c>
      <c r="AI562">
        <v>-1</v>
      </c>
      <c r="AJ562" t="s">
        <v>3</v>
      </c>
      <c r="AK562">
        <v>0</v>
      </c>
      <c r="AL562">
        <v>0</v>
      </c>
      <c r="AM562">
        <v>0</v>
      </c>
      <c r="AN562">
        <v>0</v>
      </c>
      <c r="AO562">
        <v>0</v>
      </c>
      <c r="AP562">
        <v>0</v>
      </c>
      <c r="AQ562">
        <v>0</v>
      </c>
      <c r="AR562">
        <v>0</v>
      </c>
    </row>
    <row r="563" spans="1:44" x14ac:dyDescent="0.2">
      <c r="A563">
        <f>ROW(Source!A705)</f>
        <v>705</v>
      </c>
      <c r="B563">
        <v>1474040326</v>
      </c>
      <c r="C563">
        <v>1470922983</v>
      </c>
      <c r="D563">
        <v>1441819193</v>
      </c>
      <c r="E563">
        <v>15514512</v>
      </c>
      <c r="F563">
        <v>1</v>
      </c>
      <c r="G563">
        <v>15514512</v>
      </c>
      <c r="H563">
        <v>1</v>
      </c>
      <c r="I563" t="s">
        <v>600</v>
      </c>
      <c r="J563" t="s">
        <v>3</v>
      </c>
      <c r="K563" t="s">
        <v>601</v>
      </c>
      <c r="L563">
        <v>1191</v>
      </c>
      <c r="N563">
        <v>1013</v>
      </c>
      <c r="O563" t="s">
        <v>602</v>
      </c>
      <c r="P563" t="s">
        <v>602</v>
      </c>
      <c r="Q563">
        <v>1</v>
      </c>
      <c r="X563">
        <v>0.82</v>
      </c>
      <c r="Y563">
        <v>0</v>
      </c>
      <c r="Z563">
        <v>0</v>
      </c>
      <c r="AA563">
        <v>0</v>
      </c>
      <c r="AB563">
        <v>0</v>
      </c>
      <c r="AC563">
        <v>0</v>
      </c>
      <c r="AD563">
        <v>1</v>
      </c>
      <c r="AE563">
        <v>1</v>
      </c>
      <c r="AF563" t="s">
        <v>3</v>
      </c>
      <c r="AG563">
        <v>0.82</v>
      </c>
      <c r="AH563">
        <v>3</v>
      </c>
      <c r="AI563">
        <v>-1</v>
      </c>
      <c r="AJ563" t="s">
        <v>3</v>
      </c>
      <c r="AK563">
        <v>0</v>
      </c>
      <c r="AL563">
        <v>0</v>
      </c>
      <c r="AM563">
        <v>0</v>
      </c>
      <c r="AN563">
        <v>0</v>
      </c>
      <c r="AO563">
        <v>0</v>
      </c>
      <c r="AP563">
        <v>0</v>
      </c>
      <c r="AQ563">
        <v>0</v>
      </c>
      <c r="AR563">
        <v>0</v>
      </c>
    </row>
    <row r="564" spans="1:44" x14ac:dyDescent="0.2">
      <c r="A564">
        <f>ROW(Source!A705)</f>
        <v>705</v>
      </c>
      <c r="B564">
        <v>1474040327</v>
      </c>
      <c r="C564">
        <v>1470922983</v>
      </c>
      <c r="D564">
        <v>1441834258</v>
      </c>
      <c r="E564">
        <v>1</v>
      </c>
      <c r="F564">
        <v>1</v>
      </c>
      <c r="G564">
        <v>15514512</v>
      </c>
      <c r="H564">
        <v>2</v>
      </c>
      <c r="I564" t="s">
        <v>643</v>
      </c>
      <c r="J564" t="s">
        <v>644</v>
      </c>
      <c r="K564" t="s">
        <v>645</v>
      </c>
      <c r="L564">
        <v>1368</v>
      </c>
      <c r="N564">
        <v>1011</v>
      </c>
      <c r="O564" t="s">
        <v>606</v>
      </c>
      <c r="P564" t="s">
        <v>606</v>
      </c>
      <c r="Q564">
        <v>1</v>
      </c>
      <c r="X564">
        <v>0.04</v>
      </c>
      <c r="Y564">
        <v>0</v>
      </c>
      <c r="Z564">
        <v>1303.01</v>
      </c>
      <c r="AA564">
        <v>826.2</v>
      </c>
      <c r="AB564">
        <v>0</v>
      </c>
      <c r="AC564">
        <v>0</v>
      </c>
      <c r="AD564">
        <v>1</v>
      </c>
      <c r="AE564">
        <v>0</v>
      </c>
      <c r="AF564" t="s">
        <v>3</v>
      </c>
      <c r="AG564">
        <v>0.04</v>
      </c>
      <c r="AH564">
        <v>3</v>
      </c>
      <c r="AI564">
        <v>-1</v>
      </c>
      <c r="AJ564" t="s">
        <v>3</v>
      </c>
      <c r="AK564">
        <v>0</v>
      </c>
      <c r="AL564">
        <v>0</v>
      </c>
      <c r="AM564">
        <v>0</v>
      </c>
      <c r="AN564">
        <v>0</v>
      </c>
      <c r="AO564">
        <v>0</v>
      </c>
      <c r="AP564">
        <v>0</v>
      </c>
      <c r="AQ564">
        <v>0</v>
      </c>
      <c r="AR564">
        <v>0</v>
      </c>
    </row>
    <row r="565" spans="1:44" x14ac:dyDescent="0.2">
      <c r="A565">
        <f>ROW(Source!A705)</f>
        <v>705</v>
      </c>
      <c r="B565">
        <v>1474040328</v>
      </c>
      <c r="C565">
        <v>1470922983</v>
      </c>
      <c r="D565">
        <v>1441836235</v>
      </c>
      <c r="E565">
        <v>1</v>
      </c>
      <c r="F565">
        <v>1</v>
      </c>
      <c r="G565">
        <v>15514512</v>
      </c>
      <c r="H565">
        <v>3</v>
      </c>
      <c r="I565" t="s">
        <v>614</v>
      </c>
      <c r="J565" t="s">
        <v>615</v>
      </c>
      <c r="K565" t="s">
        <v>616</v>
      </c>
      <c r="L565">
        <v>1346</v>
      </c>
      <c r="N565">
        <v>1009</v>
      </c>
      <c r="O565" t="s">
        <v>609</v>
      </c>
      <c r="P565" t="s">
        <v>609</v>
      </c>
      <c r="Q565">
        <v>1</v>
      </c>
      <c r="X565">
        <v>0.25</v>
      </c>
      <c r="Y565">
        <v>31.49</v>
      </c>
      <c r="Z565">
        <v>0</v>
      </c>
      <c r="AA565">
        <v>0</v>
      </c>
      <c r="AB565">
        <v>0</v>
      </c>
      <c r="AC565">
        <v>0</v>
      </c>
      <c r="AD565">
        <v>1</v>
      </c>
      <c r="AE565">
        <v>0</v>
      </c>
      <c r="AF565" t="s">
        <v>3</v>
      </c>
      <c r="AG565">
        <v>0.25</v>
      </c>
      <c r="AH565">
        <v>3</v>
      </c>
      <c r="AI565">
        <v>-1</v>
      </c>
      <c r="AJ565" t="s">
        <v>3</v>
      </c>
      <c r="AK565">
        <v>0</v>
      </c>
      <c r="AL565">
        <v>0</v>
      </c>
      <c r="AM565">
        <v>0</v>
      </c>
      <c r="AN565">
        <v>0</v>
      </c>
      <c r="AO565">
        <v>0</v>
      </c>
      <c r="AP565">
        <v>0</v>
      </c>
      <c r="AQ565">
        <v>0</v>
      </c>
      <c r="AR565">
        <v>0</v>
      </c>
    </row>
    <row r="566" spans="1:44" x14ac:dyDescent="0.2">
      <c r="A566">
        <f>ROW(Source!A705)</f>
        <v>705</v>
      </c>
      <c r="B566">
        <v>1474040329</v>
      </c>
      <c r="C566">
        <v>1470922983</v>
      </c>
      <c r="D566">
        <v>1441834705</v>
      </c>
      <c r="E566">
        <v>1</v>
      </c>
      <c r="F566">
        <v>1</v>
      </c>
      <c r="G566">
        <v>15514512</v>
      </c>
      <c r="H566">
        <v>3</v>
      </c>
      <c r="I566" t="s">
        <v>785</v>
      </c>
      <c r="J566" t="s">
        <v>786</v>
      </c>
      <c r="K566" t="s">
        <v>787</v>
      </c>
      <c r="L566">
        <v>1296</v>
      </c>
      <c r="N566">
        <v>1002</v>
      </c>
      <c r="O566" t="s">
        <v>620</v>
      </c>
      <c r="P566" t="s">
        <v>620</v>
      </c>
      <c r="Q566">
        <v>1</v>
      </c>
      <c r="X566">
        <v>0.1</v>
      </c>
      <c r="Y566">
        <v>514.45000000000005</v>
      </c>
      <c r="Z566">
        <v>0</v>
      </c>
      <c r="AA566">
        <v>0</v>
      </c>
      <c r="AB566">
        <v>0</v>
      </c>
      <c r="AC566">
        <v>0</v>
      </c>
      <c r="AD566">
        <v>1</v>
      </c>
      <c r="AE566">
        <v>0</v>
      </c>
      <c r="AF566" t="s">
        <v>3</v>
      </c>
      <c r="AG566">
        <v>0.1</v>
      </c>
      <c r="AH566">
        <v>3</v>
      </c>
      <c r="AI566">
        <v>-1</v>
      </c>
      <c r="AJ566" t="s">
        <v>3</v>
      </c>
      <c r="AK566">
        <v>0</v>
      </c>
      <c r="AL566">
        <v>0</v>
      </c>
      <c r="AM566">
        <v>0</v>
      </c>
      <c r="AN566">
        <v>0</v>
      </c>
      <c r="AO566">
        <v>0</v>
      </c>
      <c r="AP566">
        <v>0</v>
      </c>
      <c r="AQ566">
        <v>0</v>
      </c>
      <c r="AR566">
        <v>0</v>
      </c>
    </row>
    <row r="567" spans="1:44" x14ac:dyDescent="0.2">
      <c r="A567">
        <f>ROW(Source!A706)</f>
        <v>706</v>
      </c>
      <c r="B567">
        <v>1474040390</v>
      </c>
      <c r="C567">
        <v>1470922996</v>
      </c>
      <c r="D567">
        <v>1441819193</v>
      </c>
      <c r="E567">
        <v>15514512</v>
      </c>
      <c r="F567">
        <v>1</v>
      </c>
      <c r="G567">
        <v>15514512</v>
      </c>
      <c r="H567">
        <v>1</v>
      </c>
      <c r="I567" t="s">
        <v>600</v>
      </c>
      <c r="J567" t="s">
        <v>3</v>
      </c>
      <c r="K567" t="s">
        <v>601</v>
      </c>
      <c r="L567">
        <v>1191</v>
      </c>
      <c r="N567">
        <v>1013</v>
      </c>
      <c r="O567" t="s">
        <v>602</v>
      </c>
      <c r="P567" t="s">
        <v>602</v>
      </c>
      <c r="Q567">
        <v>1</v>
      </c>
      <c r="X567">
        <v>1.46</v>
      </c>
      <c r="Y567">
        <v>0</v>
      </c>
      <c r="Z567">
        <v>0</v>
      </c>
      <c r="AA567">
        <v>0</v>
      </c>
      <c r="AB567">
        <v>0</v>
      </c>
      <c r="AC567">
        <v>0</v>
      </c>
      <c r="AD567">
        <v>1</v>
      </c>
      <c r="AE567">
        <v>1</v>
      </c>
      <c r="AF567" t="s">
        <v>3</v>
      </c>
      <c r="AG567">
        <v>1.46</v>
      </c>
      <c r="AH567">
        <v>3</v>
      </c>
      <c r="AI567">
        <v>-1</v>
      </c>
      <c r="AJ567" t="s">
        <v>3</v>
      </c>
      <c r="AK567">
        <v>0</v>
      </c>
      <c r="AL567">
        <v>0</v>
      </c>
      <c r="AM567">
        <v>0</v>
      </c>
      <c r="AN567">
        <v>0</v>
      </c>
      <c r="AO567">
        <v>0</v>
      </c>
      <c r="AP567">
        <v>0</v>
      </c>
      <c r="AQ567">
        <v>0</v>
      </c>
      <c r="AR567">
        <v>0</v>
      </c>
    </row>
    <row r="568" spans="1:44" x14ac:dyDescent="0.2">
      <c r="A568">
        <f>ROW(Source!A706)</f>
        <v>706</v>
      </c>
      <c r="B568">
        <v>1474040391</v>
      </c>
      <c r="C568">
        <v>1470922996</v>
      </c>
      <c r="D568">
        <v>1441834213</v>
      </c>
      <c r="E568">
        <v>1</v>
      </c>
      <c r="F568">
        <v>1</v>
      </c>
      <c r="G568">
        <v>15514512</v>
      </c>
      <c r="H568">
        <v>2</v>
      </c>
      <c r="I568" t="s">
        <v>676</v>
      </c>
      <c r="J568" t="s">
        <v>677</v>
      </c>
      <c r="K568" t="s">
        <v>678</v>
      </c>
      <c r="L568">
        <v>1368</v>
      </c>
      <c r="N568">
        <v>1011</v>
      </c>
      <c r="O568" t="s">
        <v>606</v>
      </c>
      <c r="P568" t="s">
        <v>606</v>
      </c>
      <c r="Q568">
        <v>1</v>
      </c>
      <c r="X568">
        <v>0.1</v>
      </c>
      <c r="Y568">
        <v>0</v>
      </c>
      <c r="Z568">
        <v>7.68</v>
      </c>
      <c r="AA568">
        <v>0.05</v>
      </c>
      <c r="AB568">
        <v>0</v>
      </c>
      <c r="AC568">
        <v>0</v>
      </c>
      <c r="AD568">
        <v>1</v>
      </c>
      <c r="AE568">
        <v>0</v>
      </c>
      <c r="AF568" t="s">
        <v>3</v>
      </c>
      <c r="AG568">
        <v>0.1</v>
      </c>
      <c r="AH568">
        <v>3</v>
      </c>
      <c r="AI568">
        <v>-1</v>
      </c>
      <c r="AJ568" t="s">
        <v>3</v>
      </c>
      <c r="AK568">
        <v>0</v>
      </c>
      <c r="AL568">
        <v>0</v>
      </c>
      <c r="AM568">
        <v>0</v>
      </c>
      <c r="AN568">
        <v>0</v>
      </c>
      <c r="AO568">
        <v>0</v>
      </c>
      <c r="AP568">
        <v>0</v>
      </c>
      <c r="AQ568">
        <v>0</v>
      </c>
      <c r="AR568">
        <v>0</v>
      </c>
    </row>
    <row r="569" spans="1:44" x14ac:dyDescent="0.2">
      <c r="A569">
        <f>ROW(Source!A706)</f>
        <v>706</v>
      </c>
      <c r="B569">
        <v>1474040392</v>
      </c>
      <c r="C569">
        <v>1470922996</v>
      </c>
      <c r="D569">
        <v>1441834258</v>
      </c>
      <c r="E569">
        <v>1</v>
      </c>
      <c r="F569">
        <v>1</v>
      </c>
      <c r="G569">
        <v>15514512</v>
      </c>
      <c r="H569">
        <v>2</v>
      </c>
      <c r="I569" t="s">
        <v>643</v>
      </c>
      <c r="J569" t="s">
        <v>644</v>
      </c>
      <c r="K569" t="s">
        <v>645</v>
      </c>
      <c r="L569">
        <v>1368</v>
      </c>
      <c r="N569">
        <v>1011</v>
      </c>
      <c r="O569" t="s">
        <v>606</v>
      </c>
      <c r="P569" t="s">
        <v>606</v>
      </c>
      <c r="Q569">
        <v>1</v>
      </c>
      <c r="X569">
        <v>7.0000000000000007E-2</v>
      </c>
      <c r="Y569">
        <v>0</v>
      </c>
      <c r="Z569">
        <v>1303.01</v>
      </c>
      <c r="AA569">
        <v>826.2</v>
      </c>
      <c r="AB569">
        <v>0</v>
      </c>
      <c r="AC569">
        <v>0</v>
      </c>
      <c r="AD569">
        <v>1</v>
      </c>
      <c r="AE569">
        <v>0</v>
      </c>
      <c r="AF569" t="s">
        <v>3</v>
      </c>
      <c r="AG569">
        <v>7.0000000000000007E-2</v>
      </c>
      <c r="AH569">
        <v>3</v>
      </c>
      <c r="AI569">
        <v>-1</v>
      </c>
      <c r="AJ569" t="s">
        <v>3</v>
      </c>
      <c r="AK569">
        <v>0</v>
      </c>
      <c r="AL569">
        <v>0</v>
      </c>
      <c r="AM569">
        <v>0</v>
      </c>
      <c r="AN569">
        <v>0</v>
      </c>
      <c r="AO569">
        <v>0</v>
      </c>
      <c r="AP569">
        <v>0</v>
      </c>
      <c r="AQ569">
        <v>0</v>
      </c>
      <c r="AR569">
        <v>0</v>
      </c>
    </row>
    <row r="570" spans="1:44" x14ac:dyDescent="0.2">
      <c r="A570">
        <f>ROW(Source!A706)</f>
        <v>706</v>
      </c>
      <c r="B570">
        <v>1474040393</v>
      </c>
      <c r="C570">
        <v>1470922996</v>
      </c>
      <c r="D570">
        <v>1441836235</v>
      </c>
      <c r="E570">
        <v>1</v>
      </c>
      <c r="F570">
        <v>1</v>
      </c>
      <c r="G570">
        <v>15514512</v>
      </c>
      <c r="H570">
        <v>3</v>
      </c>
      <c r="I570" t="s">
        <v>614</v>
      </c>
      <c r="J570" t="s">
        <v>615</v>
      </c>
      <c r="K570" t="s">
        <v>616</v>
      </c>
      <c r="L570">
        <v>1346</v>
      </c>
      <c r="N570">
        <v>1009</v>
      </c>
      <c r="O570" t="s">
        <v>609</v>
      </c>
      <c r="P570" t="s">
        <v>609</v>
      </c>
      <c r="Q570">
        <v>1</v>
      </c>
      <c r="X570">
        <v>0.35</v>
      </c>
      <c r="Y570">
        <v>31.49</v>
      </c>
      <c r="Z570">
        <v>0</v>
      </c>
      <c r="AA570">
        <v>0</v>
      </c>
      <c r="AB570">
        <v>0</v>
      </c>
      <c r="AC570">
        <v>0</v>
      </c>
      <c r="AD570">
        <v>1</v>
      </c>
      <c r="AE570">
        <v>0</v>
      </c>
      <c r="AF570" t="s">
        <v>3</v>
      </c>
      <c r="AG570">
        <v>0.35</v>
      </c>
      <c r="AH570">
        <v>3</v>
      </c>
      <c r="AI570">
        <v>-1</v>
      </c>
      <c r="AJ570" t="s">
        <v>3</v>
      </c>
      <c r="AK570">
        <v>0</v>
      </c>
      <c r="AL570">
        <v>0</v>
      </c>
      <c r="AM570">
        <v>0</v>
      </c>
      <c r="AN570">
        <v>0</v>
      </c>
      <c r="AO570">
        <v>0</v>
      </c>
      <c r="AP570">
        <v>0</v>
      </c>
      <c r="AQ570">
        <v>0</v>
      </c>
      <c r="AR570">
        <v>0</v>
      </c>
    </row>
    <row r="571" spans="1:44" x14ac:dyDescent="0.2">
      <c r="A571">
        <f>ROW(Source!A706)</f>
        <v>706</v>
      </c>
      <c r="B571">
        <v>1474040394</v>
      </c>
      <c r="C571">
        <v>1470922996</v>
      </c>
      <c r="D571">
        <v>1441834705</v>
      </c>
      <c r="E571">
        <v>1</v>
      </c>
      <c r="F571">
        <v>1</v>
      </c>
      <c r="G571">
        <v>15514512</v>
      </c>
      <c r="H571">
        <v>3</v>
      </c>
      <c r="I571" t="s">
        <v>785</v>
      </c>
      <c r="J571" t="s">
        <v>786</v>
      </c>
      <c r="K571" t="s">
        <v>787</v>
      </c>
      <c r="L571">
        <v>1296</v>
      </c>
      <c r="N571">
        <v>1002</v>
      </c>
      <c r="O571" t="s">
        <v>620</v>
      </c>
      <c r="P571" t="s">
        <v>620</v>
      </c>
      <c r="Q571">
        <v>1</v>
      </c>
      <c r="X571">
        <v>0.1</v>
      </c>
      <c r="Y571">
        <v>514.45000000000005</v>
      </c>
      <c r="Z571">
        <v>0</v>
      </c>
      <c r="AA571">
        <v>0</v>
      </c>
      <c r="AB571">
        <v>0</v>
      </c>
      <c r="AC571">
        <v>0</v>
      </c>
      <c r="AD571">
        <v>1</v>
      </c>
      <c r="AE571">
        <v>0</v>
      </c>
      <c r="AF571" t="s">
        <v>3</v>
      </c>
      <c r="AG571">
        <v>0.1</v>
      </c>
      <c r="AH571">
        <v>3</v>
      </c>
      <c r="AI571">
        <v>-1</v>
      </c>
      <c r="AJ571" t="s">
        <v>3</v>
      </c>
      <c r="AK571">
        <v>0</v>
      </c>
      <c r="AL571">
        <v>0</v>
      </c>
      <c r="AM571">
        <v>0</v>
      </c>
      <c r="AN571">
        <v>0</v>
      </c>
      <c r="AO571">
        <v>0</v>
      </c>
      <c r="AP571">
        <v>0</v>
      </c>
      <c r="AQ571">
        <v>0</v>
      </c>
      <c r="AR571">
        <v>0</v>
      </c>
    </row>
    <row r="572" spans="1:44" x14ac:dyDescent="0.2">
      <c r="A572">
        <f>ROW(Source!A706)</f>
        <v>706</v>
      </c>
      <c r="B572">
        <v>1474040395</v>
      </c>
      <c r="C572">
        <v>1470922996</v>
      </c>
      <c r="D572">
        <v>1441834707</v>
      </c>
      <c r="E572">
        <v>1</v>
      </c>
      <c r="F572">
        <v>1</v>
      </c>
      <c r="G572">
        <v>15514512</v>
      </c>
      <c r="H572">
        <v>3</v>
      </c>
      <c r="I572" t="s">
        <v>788</v>
      </c>
      <c r="J572" t="s">
        <v>789</v>
      </c>
      <c r="K572" t="s">
        <v>790</v>
      </c>
      <c r="L572">
        <v>1296</v>
      </c>
      <c r="N572">
        <v>1002</v>
      </c>
      <c r="O572" t="s">
        <v>620</v>
      </c>
      <c r="P572" t="s">
        <v>620</v>
      </c>
      <c r="Q572">
        <v>1</v>
      </c>
      <c r="X572">
        <v>0.05</v>
      </c>
      <c r="Y572">
        <v>842.76</v>
      </c>
      <c r="Z572">
        <v>0</v>
      </c>
      <c r="AA572">
        <v>0</v>
      </c>
      <c r="AB572">
        <v>0</v>
      </c>
      <c r="AC572">
        <v>0</v>
      </c>
      <c r="AD572">
        <v>1</v>
      </c>
      <c r="AE572">
        <v>0</v>
      </c>
      <c r="AF572" t="s">
        <v>3</v>
      </c>
      <c r="AG572">
        <v>0.05</v>
      </c>
      <c r="AH572">
        <v>3</v>
      </c>
      <c r="AI572">
        <v>-1</v>
      </c>
      <c r="AJ572" t="s">
        <v>3</v>
      </c>
      <c r="AK572">
        <v>0</v>
      </c>
      <c r="AL572">
        <v>0</v>
      </c>
      <c r="AM572">
        <v>0</v>
      </c>
      <c r="AN572">
        <v>0</v>
      </c>
      <c r="AO572">
        <v>0</v>
      </c>
      <c r="AP572">
        <v>0</v>
      </c>
      <c r="AQ572">
        <v>0</v>
      </c>
      <c r="AR572">
        <v>0</v>
      </c>
    </row>
    <row r="573" spans="1:44" x14ac:dyDescent="0.2">
      <c r="A573">
        <f>ROW(Source!A707)</f>
        <v>707</v>
      </c>
      <c r="B573">
        <v>1474040628</v>
      </c>
      <c r="C573">
        <v>1470923015</v>
      </c>
      <c r="D573">
        <v>1441819193</v>
      </c>
      <c r="E573">
        <v>15514512</v>
      </c>
      <c r="F573">
        <v>1</v>
      </c>
      <c r="G573">
        <v>15514512</v>
      </c>
      <c r="H573">
        <v>1</v>
      </c>
      <c r="I573" t="s">
        <v>600</v>
      </c>
      <c r="J573" t="s">
        <v>3</v>
      </c>
      <c r="K573" t="s">
        <v>601</v>
      </c>
      <c r="L573">
        <v>1191</v>
      </c>
      <c r="N573">
        <v>1013</v>
      </c>
      <c r="O573" t="s">
        <v>602</v>
      </c>
      <c r="P573" t="s">
        <v>602</v>
      </c>
      <c r="Q573">
        <v>1</v>
      </c>
      <c r="X573">
        <v>0.6</v>
      </c>
      <c r="Y573">
        <v>0</v>
      </c>
      <c r="Z573">
        <v>0</v>
      </c>
      <c r="AA573">
        <v>0</v>
      </c>
      <c r="AB573">
        <v>0</v>
      </c>
      <c r="AC573">
        <v>0</v>
      </c>
      <c r="AD573">
        <v>1</v>
      </c>
      <c r="AE573">
        <v>1</v>
      </c>
      <c r="AF573" t="s">
        <v>167</v>
      </c>
      <c r="AG573">
        <v>1.7999999999999998</v>
      </c>
      <c r="AH573">
        <v>3</v>
      </c>
      <c r="AI573">
        <v>-1</v>
      </c>
      <c r="AJ573" t="s">
        <v>3</v>
      </c>
      <c r="AK573">
        <v>0</v>
      </c>
      <c r="AL573">
        <v>0</v>
      </c>
      <c r="AM573">
        <v>0</v>
      </c>
      <c r="AN573">
        <v>0</v>
      </c>
      <c r="AO573">
        <v>0</v>
      </c>
      <c r="AP573">
        <v>0</v>
      </c>
      <c r="AQ573">
        <v>0</v>
      </c>
      <c r="AR573">
        <v>0</v>
      </c>
    </row>
    <row r="574" spans="1:44" x14ac:dyDescent="0.2">
      <c r="A574">
        <f>ROW(Source!A707)</f>
        <v>707</v>
      </c>
      <c r="B574">
        <v>1474040629</v>
      </c>
      <c r="C574">
        <v>1470923015</v>
      </c>
      <c r="D574">
        <v>1441834258</v>
      </c>
      <c r="E574">
        <v>1</v>
      </c>
      <c r="F574">
        <v>1</v>
      </c>
      <c r="G574">
        <v>15514512</v>
      </c>
      <c r="H574">
        <v>2</v>
      </c>
      <c r="I574" t="s">
        <v>643</v>
      </c>
      <c r="J574" t="s">
        <v>644</v>
      </c>
      <c r="K574" t="s">
        <v>645</v>
      </c>
      <c r="L574">
        <v>1368</v>
      </c>
      <c r="N574">
        <v>1011</v>
      </c>
      <c r="O574" t="s">
        <v>606</v>
      </c>
      <c r="P574" t="s">
        <v>606</v>
      </c>
      <c r="Q574">
        <v>1</v>
      </c>
      <c r="X574">
        <v>0.03</v>
      </c>
      <c r="Y574">
        <v>0</v>
      </c>
      <c r="Z574">
        <v>1303.01</v>
      </c>
      <c r="AA574">
        <v>826.2</v>
      </c>
      <c r="AB574">
        <v>0</v>
      </c>
      <c r="AC574">
        <v>0</v>
      </c>
      <c r="AD574">
        <v>1</v>
      </c>
      <c r="AE574">
        <v>0</v>
      </c>
      <c r="AF574" t="s">
        <v>167</v>
      </c>
      <c r="AG574">
        <v>0.09</v>
      </c>
      <c r="AH574">
        <v>3</v>
      </c>
      <c r="AI574">
        <v>-1</v>
      </c>
      <c r="AJ574" t="s">
        <v>3</v>
      </c>
      <c r="AK574">
        <v>0</v>
      </c>
      <c r="AL574">
        <v>0</v>
      </c>
      <c r="AM574">
        <v>0</v>
      </c>
      <c r="AN574">
        <v>0</v>
      </c>
      <c r="AO574">
        <v>0</v>
      </c>
      <c r="AP574">
        <v>0</v>
      </c>
      <c r="AQ574">
        <v>0</v>
      </c>
      <c r="AR574">
        <v>0</v>
      </c>
    </row>
    <row r="575" spans="1:44" x14ac:dyDescent="0.2">
      <c r="A575">
        <f>ROW(Source!A707)</f>
        <v>707</v>
      </c>
      <c r="B575">
        <v>1474040630</v>
      </c>
      <c r="C575">
        <v>1470923015</v>
      </c>
      <c r="D575">
        <v>1441836235</v>
      </c>
      <c r="E575">
        <v>1</v>
      </c>
      <c r="F575">
        <v>1</v>
      </c>
      <c r="G575">
        <v>15514512</v>
      </c>
      <c r="H575">
        <v>3</v>
      </c>
      <c r="I575" t="s">
        <v>614</v>
      </c>
      <c r="J575" t="s">
        <v>615</v>
      </c>
      <c r="K575" t="s">
        <v>616</v>
      </c>
      <c r="L575">
        <v>1346</v>
      </c>
      <c r="N575">
        <v>1009</v>
      </c>
      <c r="O575" t="s">
        <v>609</v>
      </c>
      <c r="P575" t="s">
        <v>609</v>
      </c>
      <c r="Q575">
        <v>1</v>
      </c>
      <c r="X575">
        <v>0.2</v>
      </c>
      <c r="Y575">
        <v>31.49</v>
      </c>
      <c r="Z575">
        <v>0</v>
      </c>
      <c r="AA575">
        <v>0</v>
      </c>
      <c r="AB575">
        <v>0</v>
      </c>
      <c r="AC575">
        <v>0</v>
      </c>
      <c r="AD575">
        <v>1</v>
      </c>
      <c r="AE575">
        <v>0</v>
      </c>
      <c r="AF575" t="s">
        <v>167</v>
      </c>
      <c r="AG575">
        <v>0.60000000000000009</v>
      </c>
      <c r="AH575">
        <v>3</v>
      </c>
      <c r="AI575">
        <v>-1</v>
      </c>
      <c r="AJ575" t="s">
        <v>3</v>
      </c>
      <c r="AK575">
        <v>0</v>
      </c>
      <c r="AL575">
        <v>0</v>
      </c>
      <c r="AM575">
        <v>0</v>
      </c>
      <c r="AN575">
        <v>0</v>
      </c>
      <c r="AO575">
        <v>0</v>
      </c>
      <c r="AP575">
        <v>0</v>
      </c>
      <c r="AQ575">
        <v>0</v>
      </c>
      <c r="AR575">
        <v>0</v>
      </c>
    </row>
    <row r="576" spans="1:44" x14ac:dyDescent="0.2">
      <c r="A576">
        <f>ROW(Source!A708)</f>
        <v>708</v>
      </c>
      <c r="B576">
        <v>1474040830</v>
      </c>
      <c r="C576">
        <v>1470923025</v>
      </c>
      <c r="D576">
        <v>1441819193</v>
      </c>
      <c r="E576">
        <v>15514512</v>
      </c>
      <c r="F576">
        <v>1</v>
      </c>
      <c r="G576">
        <v>15514512</v>
      </c>
      <c r="H576">
        <v>1</v>
      </c>
      <c r="I576" t="s">
        <v>600</v>
      </c>
      <c r="J576" t="s">
        <v>3</v>
      </c>
      <c r="K576" t="s">
        <v>601</v>
      </c>
      <c r="L576">
        <v>1191</v>
      </c>
      <c r="N576">
        <v>1013</v>
      </c>
      <c r="O576" t="s">
        <v>602</v>
      </c>
      <c r="P576" t="s">
        <v>602</v>
      </c>
      <c r="Q576">
        <v>1</v>
      </c>
      <c r="X576">
        <v>1.06</v>
      </c>
      <c r="Y576">
        <v>0</v>
      </c>
      <c r="Z576">
        <v>0</v>
      </c>
      <c r="AA576">
        <v>0</v>
      </c>
      <c r="AB576">
        <v>0</v>
      </c>
      <c r="AC576">
        <v>0</v>
      </c>
      <c r="AD576">
        <v>1</v>
      </c>
      <c r="AE576">
        <v>1</v>
      </c>
      <c r="AF576" t="s">
        <v>3</v>
      </c>
      <c r="AG576">
        <v>1.06</v>
      </c>
      <c r="AH576">
        <v>3</v>
      </c>
      <c r="AI576">
        <v>-1</v>
      </c>
      <c r="AJ576" t="s">
        <v>3</v>
      </c>
      <c r="AK576">
        <v>0</v>
      </c>
      <c r="AL576">
        <v>0</v>
      </c>
      <c r="AM576">
        <v>0</v>
      </c>
      <c r="AN576">
        <v>0</v>
      </c>
      <c r="AO576">
        <v>0</v>
      </c>
      <c r="AP576">
        <v>0</v>
      </c>
      <c r="AQ576">
        <v>0</v>
      </c>
      <c r="AR576">
        <v>0</v>
      </c>
    </row>
    <row r="577" spans="1:44" x14ac:dyDescent="0.2">
      <c r="A577">
        <f>ROW(Source!A708)</f>
        <v>708</v>
      </c>
      <c r="B577">
        <v>1474040833</v>
      </c>
      <c r="C577">
        <v>1470923025</v>
      </c>
      <c r="D577">
        <v>1441834213</v>
      </c>
      <c r="E577">
        <v>1</v>
      </c>
      <c r="F577">
        <v>1</v>
      </c>
      <c r="G577">
        <v>15514512</v>
      </c>
      <c r="H577">
        <v>2</v>
      </c>
      <c r="I577" t="s">
        <v>676</v>
      </c>
      <c r="J577" t="s">
        <v>677</v>
      </c>
      <c r="K577" t="s">
        <v>678</v>
      </c>
      <c r="L577">
        <v>1368</v>
      </c>
      <c r="N577">
        <v>1011</v>
      </c>
      <c r="O577" t="s">
        <v>606</v>
      </c>
      <c r="P577" t="s">
        <v>606</v>
      </c>
      <c r="Q577">
        <v>1</v>
      </c>
      <c r="X577">
        <v>0.1</v>
      </c>
      <c r="Y577">
        <v>0</v>
      </c>
      <c r="Z577">
        <v>7.68</v>
      </c>
      <c r="AA577">
        <v>0.05</v>
      </c>
      <c r="AB577">
        <v>0</v>
      </c>
      <c r="AC577">
        <v>0</v>
      </c>
      <c r="AD577">
        <v>1</v>
      </c>
      <c r="AE577">
        <v>0</v>
      </c>
      <c r="AF577" t="s">
        <v>3</v>
      </c>
      <c r="AG577">
        <v>0.1</v>
      </c>
      <c r="AH577">
        <v>3</v>
      </c>
      <c r="AI577">
        <v>-1</v>
      </c>
      <c r="AJ577" t="s">
        <v>3</v>
      </c>
      <c r="AK577">
        <v>0</v>
      </c>
      <c r="AL577">
        <v>0</v>
      </c>
      <c r="AM577">
        <v>0</v>
      </c>
      <c r="AN577">
        <v>0</v>
      </c>
      <c r="AO577">
        <v>0</v>
      </c>
      <c r="AP577">
        <v>0</v>
      </c>
      <c r="AQ577">
        <v>0</v>
      </c>
      <c r="AR577">
        <v>0</v>
      </c>
    </row>
    <row r="578" spans="1:44" x14ac:dyDescent="0.2">
      <c r="A578">
        <f>ROW(Source!A708)</f>
        <v>708</v>
      </c>
      <c r="B578">
        <v>1474040836</v>
      </c>
      <c r="C578">
        <v>1470923025</v>
      </c>
      <c r="D578">
        <v>1441834258</v>
      </c>
      <c r="E578">
        <v>1</v>
      </c>
      <c r="F578">
        <v>1</v>
      </c>
      <c r="G578">
        <v>15514512</v>
      </c>
      <c r="H578">
        <v>2</v>
      </c>
      <c r="I578" t="s">
        <v>643</v>
      </c>
      <c r="J578" t="s">
        <v>644</v>
      </c>
      <c r="K578" t="s">
        <v>645</v>
      </c>
      <c r="L578">
        <v>1368</v>
      </c>
      <c r="N578">
        <v>1011</v>
      </c>
      <c r="O578" t="s">
        <v>606</v>
      </c>
      <c r="P578" t="s">
        <v>606</v>
      </c>
      <c r="Q578">
        <v>1</v>
      </c>
      <c r="X578">
        <v>0.05</v>
      </c>
      <c r="Y578">
        <v>0</v>
      </c>
      <c r="Z578">
        <v>1303.01</v>
      </c>
      <c r="AA578">
        <v>826.2</v>
      </c>
      <c r="AB578">
        <v>0</v>
      </c>
      <c r="AC578">
        <v>0</v>
      </c>
      <c r="AD578">
        <v>1</v>
      </c>
      <c r="AE578">
        <v>0</v>
      </c>
      <c r="AF578" t="s">
        <v>3</v>
      </c>
      <c r="AG578">
        <v>0.05</v>
      </c>
      <c r="AH578">
        <v>3</v>
      </c>
      <c r="AI578">
        <v>-1</v>
      </c>
      <c r="AJ578" t="s">
        <v>3</v>
      </c>
      <c r="AK578">
        <v>0</v>
      </c>
      <c r="AL578">
        <v>0</v>
      </c>
      <c r="AM578">
        <v>0</v>
      </c>
      <c r="AN578">
        <v>0</v>
      </c>
      <c r="AO578">
        <v>0</v>
      </c>
      <c r="AP578">
        <v>0</v>
      </c>
      <c r="AQ578">
        <v>0</v>
      </c>
      <c r="AR578">
        <v>0</v>
      </c>
    </row>
    <row r="579" spans="1:44" x14ac:dyDescent="0.2">
      <c r="A579">
        <f>ROW(Source!A708)</f>
        <v>708</v>
      </c>
      <c r="B579">
        <v>1474040838</v>
      </c>
      <c r="C579">
        <v>1470923025</v>
      </c>
      <c r="D579">
        <v>1441836235</v>
      </c>
      <c r="E579">
        <v>1</v>
      </c>
      <c r="F579">
        <v>1</v>
      </c>
      <c r="G579">
        <v>15514512</v>
      </c>
      <c r="H579">
        <v>3</v>
      </c>
      <c r="I579" t="s">
        <v>614</v>
      </c>
      <c r="J579" t="s">
        <v>615</v>
      </c>
      <c r="K579" t="s">
        <v>616</v>
      </c>
      <c r="L579">
        <v>1346</v>
      </c>
      <c r="N579">
        <v>1009</v>
      </c>
      <c r="O579" t="s">
        <v>609</v>
      </c>
      <c r="P579" t="s">
        <v>609</v>
      </c>
      <c r="Q579">
        <v>1</v>
      </c>
      <c r="X579">
        <v>0.3</v>
      </c>
      <c r="Y579">
        <v>31.49</v>
      </c>
      <c r="Z579">
        <v>0</v>
      </c>
      <c r="AA579">
        <v>0</v>
      </c>
      <c r="AB579">
        <v>0</v>
      </c>
      <c r="AC579">
        <v>0</v>
      </c>
      <c r="AD579">
        <v>1</v>
      </c>
      <c r="AE579">
        <v>0</v>
      </c>
      <c r="AF579" t="s">
        <v>3</v>
      </c>
      <c r="AG579">
        <v>0.3</v>
      </c>
      <c r="AH579">
        <v>3</v>
      </c>
      <c r="AI579">
        <v>-1</v>
      </c>
      <c r="AJ579" t="s">
        <v>3</v>
      </c>
      <c r="AK579">
        <v>0</v>
      </c>
      <c r="AL579">
        <v>0</v>
      </c>
      <c r="AM579">
        <v>0</v>
      </c>
      <c r="AN579">
        <v>0</v>
      </c>
      <c r="AO579">
        <v>0</v>
      </c>
      <c r="AP579">
        <v>0</v>
      </c>
      <c r="AQ579">
        <v>0</v>
      </c>
      <c r="AR579">
        <v>0</v>
      </c>
    </row>
    <row r="580" spans="1:44" x14ac:dyDescent="0.2">
      <c r="A580">
        <f>ROW(Source!A708)</f>
        <v>708</v>
      </c>
      <c r="B580">
        <v>1474040839</v>
      </c>
      <c r="C580">
        <v>1470923025</v>
      </c>
      <c r="D580">
        <v>1441834707</v>
      </c>
      <c r="E580">
        <v>1</v>
      </c>
      <c r="F580">
        <v>1</v>
      </c>
      <c r="G580">
        <v>15514512</v>
      </c>
      <c r="H580">
        <v>3</v>
      </c>
      <c r="I580" t="s">
        <v>788</v>
      </c>
      <c r="J580" t="s">
        <v>789</v>
      </c>
      <c r="K580" t="s">
        <v>790</v>
      </c>
      <c r="L580">
        <v>1296</v>
      </c>
      <c r="N580">
        <v>1002</v>
      </c>
      <c r="O580" t="s">
        <v>620</v>
      </c>
      <c r="P580" t="s">
        <v>620</v>
      </c>
      <c r="Q580">
        <v>1</v>
      </c>
      <c r="X580">
        <v>0.06</v>
      </c>
      <c r="Y580">
        <v>842.76</v>
      </c>
      <c r="Z580">
        <v>0</v>
      </c>
      <c r="AA580">
        <v>0</v>
      </c>
      <c r="AB580">
        <v>0</v>
      </c>
      <c r="AC580">
        <v>0</v>
      </c>
      <c r="AD580">
        <v>1</v>
      </c>
      <c r="AE580">
        <v>0</v>
      </c>
      <c r="AF580" t="s">
        <v>3</v>
      </c>
      <c r="AG580">
        <v>0.06</v>
      </c>
      <c r="AH580">
        <v>3</v>
      </c>
      <c r="AI580">
        <v>-1</v>
      </c>
      <c r="AJ580" t="s">
        <v>3</v>
      </c>
      <c r="AK580">
        <v>0</v>
      </c>
      <c r="AL580">
        <v>0</v>
      </c>
      <c r="AM580">
        <v>0</v>
      </c>
      <c r="AN580">
        <v>0</v>
      </c>
      <c r="AO580">
        <v>0</v>
      </c>
      <c r="AP580">
        <v>0</v>
      </c>
      <c r="AQ580">
        <v>0</v>
      </c>
      <c r="AR580">
        <v>0</v>
      </c>
    </row>
    <row r="581" spans="1:44" x14ac:dyDescent="0.2">
      <c r="A581">
        <f>ROW(Source!A709)</f>
        <v>709</v>
      </c>
      <c r="B581">
        <v>1474040872</v>
      </c>
      <c r="C581">
        <v>1470923041</v>
      </c>
      <c r="D581">
        <v>1441819193</v>
      </c>
      <c r="E581">
        <v>15514512</v>
      </c>
      <c r="F581">
        <v>1</v>
      </c>
      <c r="G581">
        <v>15514512</v>
      </c>
      <c r="H581">
        <v>1</v>
      </c>
      <c r="I581" t="s">
        <v>600</v>
      </c>
      <c r="J581" t="s">
        <v>3</v>
      </c>
      <c r="K581" t="s">
        <v>601</v>
      </c>
      <c r="L581">
        <v>1191</v>
      </c>
      <c r="N581">
        <v>1013</v>
      </c>
      <c r="O581" t="s">
        <v>602</v>
      </c>
      <c r="P581" t="s">
        <v>602</v>
      </c>
      <c r="Q581">
        <v>1</v>
      </c>
      <c r="X581">
        <v>5.0999999999999996</v>
      </c>
      <c r="Y581">
        <v>0</v>
      </c>
      <c r="Z581">
        <v>0</v>
      </c>
      <c r="AA581">
        <v>0</v>
      </c>
      <c r="AB581">
        <v>0</v>
      </c>
      <c r="AC581">
        <v>0</v>
      </c>
      <c r="AD581">
        <v>1</v>
      </c>
      <c r="AE581">
        <v>1</v>
      </c>
      <c r="AF581" t="s">
        <v>3</v>
      </c>
      <c r="AG581">
        <v>5.0999999999999996</v>
      </c>
      <c r="AH581">
        <v>3</v>
      </c>
      <c r="AI581">
        <v>-1</v>
      </c>
      <c r="AJ581" t="s">
        <v>3</v>
      </c>
      <c r="AK581">
        <v>0</v>
      </c>
      <c r="AL581">
        <v>0</v>
      </c>
      <c r="AM581">
        <v>0</v>
      </c>
      <c r="AN581">
        <v>0</v>
      </c>
      <c r="AO581">
        <v>0</v>
      </c>
      <c r="AP581">
        <v>0</v>
      </c>
      <c r="AQ581">
        <v>0</v>
      </c>
      <c r="AR581">
        <v>0</v>
      </c>
    </row>
    <row r="582" spans="1:44" x14ac:dyDescent="0.2">
      <c r="A582">
        <f>ROW(Source!A709)</f>
        <v>709</v>
      </c>
      <c r="B582">
        <v>1474040873</v>
      </c>
      <c r="C582">
        <v>1470923041</v>
      </c>
      <c r="D582">
        <v>1441834258</v>
      </c>
      <c r="E582">
        <v>1</v>
      </c>
      <c r="F582">
        <v>1</v>
      </c>
      <c r="G582">
        <v>15514512</v>
      </c>
      <c r="H582">
        <v>2</v>
      </c>
      <c r="I582" t="s">
        <v>643</v>
      </c>
      <c r="J582" t="s">
        <v>644</v>
      </c>
      <c r="K582" t="s">
        <v>645</v>
      </c>
      <c r="L582">
        <v>1368</v>
      </c>
      <c r="N582">
        <v>1011</v>
      </c>
      <c r="O582" t="s">
        <v>606</v>
      </c>
      <c r="P582" t="s">
        <v>606</v>
      </c>
      <c r="Q582">
        <v>1</v>
      </c>
      <c r="X582">
        <v>0.25</v>
      </c>
      <c r="Y582">
        <v>0</v>
      </c>
      <c r="Z582">
        <v>1303.01</v>
      </c>
      <c r="AA582">
        <v>826.2</v>
      </c>
      <c r="AB582">
        <v>0</v>
      </c>
      <c r="AC582">
        <v>0</v>
      </c>
      <c r="AD582">
        <v>1</v>
      </c>
      <c r="AE582">
        <v>0</v>
      </c>
      <c r="AF582" t="s">
        <v>3</v>
      </c>
      <c r="AG582">
        <v>0.25</v>
      </c>
      <c r="AH582">
        <v>3</v>
      </c>
      <c r="AI582">
        <v>-1</v>
      </c>
      <c r="AJ582" t="s">
        <v>3</v>
      </c>
      <c r="AK582">
        <v>0</v>
      </c>
      <c r="AL582">
        <v>0</v>
      </c>
      <c r="AM582">
        <v>0</v>
      </c>
      <c r="AN582">
        <v>0</v>
      </c>
      <c r="AO582">
        <v>0</v>
      </c>
      <c r="AP582">
        <v>0</v>
      </c>
      <c r="AQ582">
        <v>0</v>
      </c>
      <c r="AR582">
        <v>0</v>
      </c>
    </row>
    <row r="583" spans="1:44" x14ac:dyDescent="0.2">
      <c r="A583">
        <f>ROW(Source!A709)</f>
        <v>709</v>
      </c>
      <c r="B583">
        <v>1474040874</v>
      </c>
      <c r="C583">
        <v>1470923041</v>
      </c>
      <c r="D583">
        <v>1441836235</v>
      </c>
      <c r="E583">
        <v>1</v>
      </c>
      <c r="F583">
        <v>1</v>
      </c>
      <c r="G583">
        <v>15514512</v>
      </c>
      <c r="H583">
        <v>3</v>
      </c>
      <c r="I583" t="s">
        <v>614</v>
      </c>
      <c r="J583" t="s">
        <v>615</v>
      </c>
      <c r="K583" t="s">
        <v>616</v>
      </c>
      <c r="L583">
        <v>1346</v>
      </c>
      <c r="N583">
        <v>1009</v>
      </c>
      <c r="O583" t="s">
        <v>609</v>
      </c>
      <c r="P583" t="s">
        <v>609</v>
      </c>
      <c r="Q583">
        <v>1</v>
      </c>
      <c r="X583">
        <v>0.2</v>
      </c>
      <c r="Y583">
        <v>31.49</v>
      </c>
      <c r="Z583">
        <v>0</v>
      </c>
      <c r="AA583">
        <v>0</v>
      </c>
      <c r="AB583">
        <v>0</v>
      </c>
      <c r="AC583">
        <v>0</v>
      </c>
      <c r="AD583">
        <v>1</v>
      </c>
      <c r="AE583">
        <v>0</v>
      </c>
      <c r="AF583" t="s">
        <v>3</v>
      </c>
      <c r="AG583">
        <v>0.2</v>
      </c>
      <c r="AH583">
        <v>3</v>
      </c>
      <c r="AI583">
        <v>-1</v>
      </c>
      <c r="AJ583" t="s">
        <v>3</v>
      </c>
      <c r="AK583">
        <v>0</v>
      </c>
      <c r="AL583">
        <v>0</v>
      </c>
      <c r="AM583">
        <v>0</v>
      </c>
      <c r="AN583">
        <v>0</v>
      </c>
      <c r="AO583">
        <v>0</v>
      </c>
      <c r="AP583">
        <v>0</v>
      </c>
      <c r="AQ583">
        <v>0</v>
      </c>
      <c r="AR583">
        <v>0</v>
      </c>
    </row>
    <row r="584" spans="1:44" x14ac:dyDescent="0.2">
      <c r="A584">
        <f>ROW(Source!A710)</f>
        <v>710</v>
      </c>
      <c r="B584">
        <v>1474040904</v>
      </c>
      <c r="C584">
        <v>1470923051</v>
      </c>
      <c r="D584">
        <v>1441819193</v>
      </c>
      <c r="E584">
        <v>15514512</v>
      </c>
      <c r="F584">
        <v>1</v>
      </c>
      <c r="G584">
        <v>15514512</v>
      </c>
      <c r="H584">
        <v>1</v>
      </c>
      <c r="I584" t="s">
        <v>600</v>
      </c>
      <c r="J584" t="s">
        <v>3</v>
      </c>
      <c r="K584" t="s">
        <v>601</v>
      </c>
      <c r="L584">
        <v>1191</v>
      </c>
      <c r="N584">
        <v>1013</v>
      </c>
      <c r="O584" t="s">
        <v>602</v>
      </c>
      <c r="P584" t="s">
        <v>602</v>
      </c>
      <c r="Q584">
        <v>1</v>
      </c>
      <c r="X584">
        <v>0.98</v>
      </c>
      <c r="Y584">
        <v>0</v>
      </c>
      <c r="Z584">
        <v>0</v>
      </c>
      <c r="AA584">
        <v>0</v>
      </c>
      <c r="AB584">
        <v>0</v>
      </c>
      <c r="AC584">
        <v>0</v>
      </c>
      <c r="AD584">
        <v>1</v>
      </c>
      <c r="AE584">
        <v>1</v>
      </c>
      <c r="AF584" t="s">
        <v>3</v>
      </c>
      <c r="AG584">
        <v>0.98</v>
      </c>
      <c r="AH584">
        <v>3</v>
      </c>
      <c r="AI584">
        <v>-1</v>
      </c>
      <c r="AJ584" t="s">
        <v>3</v>
      </c>
      <c r="AK584">
        <v>0</v>
      </c>
      <c r="AL584">
        <v>0</v>
      </c>
      <c r="AM584">
        <v>0</v>
      </c>
      <c r="AN584">
        <v>0</v>
      </c>
      <c r="AO584">
        <v>0</v>
      </c>
      <c r="AP584">
        <v>0</v>
      </c>
      <c r="AQ584">
        <v>0</v>
      </c>
      <c r="AR584">
        <v>0</v>
      </c>
    </row>
    <row r="585" spans="1:44" x14ac:dyDescent="0.2">
      <c r="A585">
        <f>ROW(Source!A710)</f>
        <v>710</v>
      </c>
      <c r="B585">
        <v>1474040905</v>
      </c>
      <c r="C585">
        <v>1470923051</v>
      </c>
      <c r="D585">
        <v>1441834258</v>
      </c>
      <c r="E585">
        <v>1</v>
      </c>
      <c r="F585">
        <v>1</v>
      </c>
      <c r="G585">
        <v>15514512</v>
      </c>
      <c r="H585">
        <v>2</v>
      </c>
      <c r="I585" t="s">
        <v>643</v>
      </c>
      <c r="J585" t="s">
        <v>644</v>
      </c>
      <c r="K585" t="s">
        <v>645</v>
      </c>
      <c r="L585">
        <v>1368</v>
      </c>
      <c r="N585">
        <v>1011</v>
      </c>
      <c r="O585" t="s">
        <v>606</v>
      </c>
      <c r="P585" t="s">
        <v>606</v>
      </c>
      <c r="Q585">
        <v>1</v>
      </c>
      <c r="X585">
        <v>0.05</v>
      </c>
      <c r="Y585">
        <v>0</v>
      </c>
      <c r="Z585">
        <v>1303.01</v>
      </c>
      <c r="AA585">
        <v>826.2</v>
      </c>
      <c r="AB585">
        <v>0</v>
      </c>
      <c r="AC585">
        <v>0</v>
      </c>
      <c r="AD585">
        <v>1</v>
      </c>
      <c r="AE585">
        <v>0</v>
      </c>
      <c r="AF585" t="s">
        <v>3</v>
      </c>
      <c r="AG585">
        <v>0.05</v>
      </c>
      <c r="AH585">
        <v>3</v>
      </c>
      <c r="AI585">
        <v>-1</v>
      </c>
      <c r="AJ585" t="s">
        <v>3</v>
      </c>
      <c r="AK585">
        <v>0</v>
      </c>
      <c r="AL585">
        <v>0</v>
      </c>
      <c r="AM585">
        <v>0</v>
      </c>
      <c r="AN585">
        <v>0</v>
      </c>
      <c r="AO585">
        <v>0</v>
      </c>
      <c r="AP585">
        <v>0</v>
      </c>
      <c r="AQ585">
        <v>0</v>
      </c>
      <c r="AR585">
        <v>0</v>
      </c>
    </row>
    <row r="586" spans="1:44" x14ac:dyDescent="0.2">
      <c r="A586">
        <f>ROW(Source!A710)</f>
        <v>710</v>
      </c>
      <c r="B586">
        <v>1474040906</v>
      </c>
      <c r="C586">
        <v>1470923051</v>
      </c>
      <c r="D586">
        <v>1441836235</v>
      </c>
      <c r="E586">
        <v>1</v>
      </c>
      <c r="F586">
        <v>1</v>
      </c>
      <c r="G586">
        <v>15514512</v>
      </c>
      <c r="H586">
        <v>3</v>
      </c>
      <c r="I586" t="s">
        <v>614</v>
      </c>
      <c r="J586" t="s">
        <v>615</v>
      </c>
      <c r="K586" t="s">
        <v>616</v>
      </c>
      <c r="L586">
        <v>1346</v>
      </c>
      <c r="N586">
        <v>1009</v>
      </c>
      <c r="O586" t="s">
        <v>609</v>
      </c>
      <c r="P586" t="s">
        <v>609</v>
      </c>
      <c r="Q586">
        <v>1</v>
      </c>
      <c r="X586">
        <v>0.15</v>
      </c>
      <c r="Y586">
        <v>31.49</v>
      </c>
      <c r="Z586">
        <v>0</v>
      </c>
      <c r="AA586">
        <v>0</v>
      </c>
      <c r="AB586">
        <v>0</v>
      </c>
      <c r="AC586">
        <v>0</v>
      </c>
      <c r="AD586">
        <v>1</v>
      </c>
      <c r="AE586">
        <v>0</v>
      </c>
      <c r="AF586" t="s">
        <v>3</v>
      </c>
      <c r="AG586">
        <v>0.15</v>
      </c>
      <c r="AH586">
        <v>3</v>
      </c>
      <c r="AI586">
        <v>-1</v>
      </c>
      <c r="AJ586" t="s">
        <v>3</v>
      </c>
      <c r="AK586">
        <v>0</v>
      </c>
      <c r="AL586">
        <v>0</v>
      </c>
      <c r="AM586">
        <v>0</v>
      </c>
      <c r="AN586">
        <v>0</v>
      </c>
      <c r="AO586">
        <v>0</v>
      </c>
      <c r="AP586">
        <v>0</v>
      </c>
      <c r="AQ586">
        <v>0</v>
      </c>
      <c r="AR586">
        <v>0</v>
      </c>
    </row>
    <row r="587" spans="1:44" x14ac:dyDescent="0.2">
      <c r="A587">
        <f>ROW(Source!A711)</f>
        <v>711</v>
      </c>
      <c r="B587">
        <v>1474040956</v>
      </c>
      <c r="C587">
        <v>1470923061</v>
      </c>
      <c r="D587">
        <v>1441819193</v>
      </c>
      <c r="E587">
        <v>15514512</v>
      </c>
      <c r="F587">
        <v>1</v>
      </c>
      <c r="G587">
        <v>15514512</v>
      </c>
      <c r="H587">
        <v>1</v>
      </c>
      <c r="I587" t="s">
        <v>600</v>
      </c>
      <c r="J587" t="s">
        <v>3</v>
      </c>
      <c r="K587" t="s">
        <v>601</v>
      </c>
      <c r="L587">
        <v>1191</v>
      </c>
      <c r="N587">
        <v>1013</v>
      </c>
      <c r="O587" t="s">
        <v>602</v>
      </c>
      <c r="P587" t="s">
        <v>602</v>
      </c>
      <c r="Q587">
        <v>1</v>
      </c>
      <c r="X587">
        <v>0.42</v>
      </c>
      <c r="Y587">
        <v>0</v>
      </c>
      <c r="Z587">
        <v>0</v>
      </c>
      <c r="AA587">
        <v>0</v>
      </c>
      <c r="AB587">
        <v>0</v>
      </c>
      <c r="AC587">
        <v>0</v>
      </c>
      <c r="AD587">
        <v>1</v>
      </c>
      <c r="AE587">
        <v>1</v>
      </c>
      <c r="AF587" t="s">
        <v>167</v>
      </c>
      <c r="AG587">
        <v>1.26</v>
      </c>
      <c r="AH587">
        <v>3</v>
      </c>
      <c r="AI587">
        <v>-1</v>
      </c>
      <c r="AJ587" t="s">
        <v>3</v>
      </c>
      <c r="AK587">
        <v>0</v>
      </c>
      <c r="AL587">
        <v>0</v>
      </c>
      <c r="AM587">
        <v>0</v>
      </c>
      <c r="AN587">
        <v>0</v>
      </c>
      <c r="AO587">
        <v>0</v>
      </c>
      <c r="AP587">
        <v>0</v>
      </c>
      <c r="AQ587">
        <v>0</v>
      </c>
      <c r="AR587">
        <v>0</v>
      </c>
    </row>
    <row r="588" spans="1:44" x14ac:dyDescent="0.2">
      <c r="A588">
        <f>ROW(Source!A711)</f>
        <v>711</v>
      </c>
      <c r="B588">
        <v>1474040957</v>
      </c>
      <c r="C588">
        <v>1470923061</v>
      </c>
      <c r="D588">
        <v>1441834258</v>
      </c>
      <c r="E588">
        <v>1</v>
      </c>
      <c r="F588">
        <v>1</v>
      </c>
      <c r="G588">
        <v>15514512</v>
      </c>
      <c r="H588">
        <v>2</v>
      </c>
      <c r="I588" t="s">
        <v>643</v>
      </c>
      <c r="J588" t="s">
        <v>644</v>
      </c>
      <c r="K588" t="s">
        <v>645</v>
      </c>
      <c r="L588">
        <v>1368</v>
      </c>
      <c r="N588">
        <v>1011</v>
      </c>
      <c r="O588" t="s">
        <v>606</v>
      </c>
      <c r="P588" t="s">
        <v>606</v>
      </c>
      <c r="Q588">
        <v>1</v>
      </c>
      <c r="X588">
        <v>0.02</v>
      </c>
      <c r="Y588">
        <v>0</v>
      </c>
      <c r="Z588">
        <v>1303.01</v>
      </c>
      <c r="AA588">
        <v>826.2</v>
      </c>
      <c r="AB588">
        <v>0</v>
      </c>
      <c r="AC588">
        <v>0</v>
      </c>
      <c r="AD588">
        <v>1</v>
      </c>
      <c r="AE588">
        <v>0</v>
      </c>
      <c r="AF588" t="s">
        <v>167</v>
      </c>
      <c r="AG588">
        <v>0.06</v>
      </c>
      <c r="AH588">
        <v>3</v>
      </c>
      <c r="AI588">
        <v>-1</v>
      </c>
      <c r="AJ588" t="s">
        <v>3</v>
      </c>
      <c r="AK588">
        <v>0</v>
      </c>
      <c r="AL588">
        <v>0</v>
      </c>
      <c r="AM588">
        <v>0</v>
      </c>
      <c r="AN588">
        <v>0</v>
      </c>
      <c r="AO588">
        <v>0</v>
      </c>
      <c r="AP588">
        <v>0</v>
      </c>
      <c r="AQ588">
        <v>0</v>
      </c>
      <c r="AR588">
        <v>0</v>
      </c>
    </row>
    <row r="589" spans="1:44" x14ac:dyDescent="0.2">
      <c r="A589">
        <f>ROW(Source!A712)</f>
        <v>712</v>
      </c>
      <c r="B589">
        <v>1474040970</v>
      </c>
      <c r="C589">
        <v>1470923068</v>
      </c>
      <c r="D589">
        <v>1441819193</v>
      </c>
      <c r="E589">
        <v>15514512</v>
      </c>
      <c r="F589">
        <v>1</v>
      </c>
      <c r="G589">
        <v>15514512</v>
      </c>
      <c r="H589">
        <v>1</v>
      </c>
      <c r="I589" t="s">
        <v>600</v>
      </c>
      <c r="J589" t="s">
        <v>3</v>
      </c>
      <c r="K589" t="s">
        <v>601</v>
      </c>
      <c r="L589">
        <v>1191</v>
      </c>
      <c r="N589">
        <v>1013</v>
      </c>
      <c r="O589" t="s">
        <v>602</v>
      </c>
      <c r="P589" t="s">
        <v>602</v>
      </c>
      <c r="Q589">
        <v>1</v>
      </c>
      <c r="X589">
        <v>1.7</v>
      </c>
      <c r="Y589">
        <v>0</v>
      </c>
      <c r="Z589">
        <v>0</v>
      </c>
      <c r="AA589">
        <v>0</v>
      </c>
      <c r="AB589">
        <v>0</v>
      </c>
      <c r="AC589">
        <v>0</v>
      </c>
      <c r="AD589">
        <v>1</v>
      </c>
      <c r="AE589">
        <v>1</v>
      </c>
      <c r="AF589" t="s">
        <v>3</v>
      </c>
      <c r="AG589">
        <v>1.7</v>
      </c>
      <c r="AH589">
        <v>3</v>
      </c>
      <c r="AI589">
        <v>-1</v>
      </c>
      <c r="AJ589" t="s">
        <v>3</v>
      </c>
      <c r="AK589">
        <v>0</v>
      </c>
      <c r="AL589">
        <v>0</v>
      </c>
      <c r="AM589">
        <v>0</v>
      </c>
      <c r="AN589">
        <v>0</v>
      </c>
      <c r="AO589">
        <v>0</v>
      </c>
      <c r="AP589">
        <v>0</v>
      </c>
      <c r="AQ589">
        <v>0</v>
      </c>
      <c r="AR589">
        <v>0</v>
      </c>
    </row>
    <row r="590" spans="1:44" x14ac:dyDescent="0.2">
      <c r="A590">
        <f>ROW(Source!A712)</f>
        <v>712</v>
      </c>
      <c r="B590">
        <v>1474040971</v>
      </c>
      <c r="C590">
        <v>1470923068</v>
      </c>
      <c r="D590">
        <v>1441834213</v>
      </c>
      <c r="E590">
        <v>1</v>
      </c>
      <c r="F590">
        <v>1</v>
      </c>
      <c r="G590">
        <v>15514512</v>
      </c>
      <c r="H590">
        <v>2</v>
      </c>
      <c r="I590" t="s">
        <v>676</v>
      </c>
      <c r="J590" t="s">
        <v>677</v>
      </c>
      <c r="K590" t="s">
        <v>678</v>
      </c>
      <c r="L590">
        <v>1368</v>
      </c>
      <c r="N590">
        <v>1011</v>
      </c>
      <c r="O590" t="s">
        <v>606</v>
      </c>
      <c r="P590" t="s">
        <v>606</v>
      </c>
      <c r="Q590">
        <v>1</v>
      </c>
      <c r="X590">
        <v>0.1</v>
      </c>
      <c r="Y590">
        <v>0</v>
      </c>
      <c r="Z590">
        <v>7.68</v>
      </c>
      <c r="AA590">
        <v>0.05</v>
      </c>
      <c r="AB590">
        <v>0</v>
      </c>
      <c r="AC590">
        <v>0</v>
      </c>
      <c r="AD590">
        <v>1</v>
      </c>
      <c r="AE590">
        <v>0</v>
      </c>
      <c r="AF590" t="s">
        <v>3</v>
      </c>
      <c r="AG590">
        <v>0.1</v>
      </c>
      <c r="AH590">
        <v>3</v>
      </c>
      <c r="AI590">
        <v>-1</v>
      </c>
      <c r="AJ590" t="s">
        <v>3</v>
      </c>
      <c r="AK590">
        <v>0</v>
      </c>
      <c r="AL590">
        <v>0</v>
      </c>
      <c r="AM590">
        <v>0</v>
      </c>
      <c r="AN590">
        <v>0</v>
      </c>
      <c r="AO590">
        <v>0</v>
      </c>
      <c r="AP590">
        <v>0</v>
      </c>
      <c r="AQ590">
        <v>0</v>
      </c>
      <c r="AR590">
        <v>0</v>
      </c>
    </row>
    <row r="591" spans="1:44" x14ac:dyDescent="0.2">
      <c r="A591">
        <f>ROW(Source!A712)</f>
        <v>712</v>
      </c>
      <c r="B591">
        <v>1474040972</v>
      </c>
      <c r="C591">
        <v>1470923068</v>
      </c>
      <c r="D591">
        <v>1441834258</v>
      </c>
      <c r="E591">
        <v>1</v>
      </c>
      <c r="F591">
        <v>1</v>
      </c>
      <c r="G591">
        <v>15514512</v>
      </c>
      <c r="H591">
        <v>2</v>
      </c>
      <c r="I591" t="s">
        <v>643</v>
      </c>
      <c r="J591" t="s">
        <v>644</v>
      </c>
      <c r="K591" t="s">
        <v>645</v>
      </c>
      <c r="L591">
        <v>1368</v>
      </c>
      <c r="N591">
        <v>1011</v>
      </c>
      <c r="O591" t="s">
        <v>606</v>
      </c>
      <c r="P591" t="s">
        <v>606</v>
      </c>
      <c r="Q591">
        <v>1</v>
      </c>
      <c r="X591">
        <v>0.08</v>
      </c>
      <c r="Y591">
        <v>0</v>
      </c>
      <c r="Z591">
        <v>1303.01</v>
      </c>
      <c r="AA591">
        <v>826.2</v>
      </c>
      <c r="AB591">
        <v>0</v>
      </c>
      <c r="AC591">
        <v>0</v>
      </c>
      <c r="AD591">
        <v>1</v>
      </c>
      <c r="AE591">
        <v>0</v>
      </c>
      <c r="AF591" t="s">
        <v>3</v>
      </c>
      <c r="AG591">
        <v>0.08</v>
      </c>
      <c r="AH591">
        <v>3</v>
      </c>
      <c r="AI591">
        <v>-1</v>
      </c>
      <c r="AJ591" t="s">
        <v>3</v>
      </c>
      <c r="AK591">
        <v>0</v>
      </c>
      <c r="AL591">
        <v>0</v>
      </c>
      <c r="AM591">
        <v>0</v>
      </c>
      <c r="AN591">
        <v>0</v>
      </c>
      <c r="AO591">
        <v>0</v>
      </c>
      <c r="AP591">
        <v>0</v>
      </c>
      <c r="AQ591">
        <v>0</v>
      </c>
      <c r="AR591">
        <v>0</v>
      </c>
    </row>
    <row r="592" spans="1:44" x14ac:dyDescent="0.2">
      <c r="A592">
        <f>ROW(Source!A712)</f>
        <v>712</v>
      </c>
      <c r="B592">
        <v>1474040973</v>
      </c>
      <c r="C592">
        <v>1470923068</v>
      </c>
      <c r="D592">
        <v>1441836235</v>
      </c>
      <c r="E592">
        <v>1</v>
      </c>
      <c r="F592">
        <v>1</v>
      </c>
      <c r="G592">
        <v>15514512</v>
      </c>
      <c r="H592">
        <v>3</v>
      </c>
      <c r="I592" t="s">
        <v>614</v>
      </c>
      <c r="J592" t="s">
        <v>615</v>
      </c>
      <c r="K592" t="s">
        <v>616</v>
      </c>
      <c r="L592">
        <v>1346</v>
      </c>
      <c r="N592">
        <v>1009</v>
      </c>
      <c r="O592" t="s">
        <v>609</v>
      </c>
      <c r="P592" t="s">
        <v>609</v>
      </c>
      <c r="Q592">
        <v>1</v>
      </c>
      <c r="X592">
        <v>0.3</v>
      </c>
      <c r="Y592">
        <v>31.49</v>
      </c>
      <c r="Z592">
        <v>0</v>
      </c>
      <c r="AA592">
        <v>0</v>
      </c>
      <c r="AB592">
        <v>0</v>
      </c>
      <c r="AC592">
        <v>0</v>
      </c>
      <c r="AD592">
        <v>1</v>
      </c>
      <c r="AE592">
        <v>0</v>
      </c>
      <c r="AF592" t="s">
        <v>3</v>
      </c>
      <c r="AG592">
        <v>0.3</v>
      </c>
      <c r="AH592">
        <v>3</v>
      </c>
      <c r="AI592">
        <v>-1</v>
      </c>
      <c r="AJ592" t="s">
        <v>3</v>
      </c>
      <c r="AK592">
        <v>0</v>
      </c>
      <c r="AL592">
        <v>0</v>
      </c>
      <c r="AM592">
        <v>0</v>
      </c>
      <c r="AN592">
        <v>0</v>
      </c>
      <c r="AO592">
        <v>0</v>
      </c>
      <c r="AP592">
        <v>0</v>
      </c>
      <c r="AQ592">
        <v>0</v>
      </c>
      <c r="AR592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ColWidth="9.140625" defaultRowHeight="12.75" x14ac:dyDescent="0.2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Y1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0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48718</v>
      </c>
      <c r="M1">
        <v>997253121</v>
      </c>
      <c r="N1">
        <v>11</v>
      </c>
      <c r="O1">
        <v>12</v>
      </c>
      <c r="P1">
        <v>0</v>
      </c>
      <c r="Q1">
        <v>1</v>
      </c>
    </row>
    <row r="12" spans="1:103" x14ac:dyDescent="0.2">
      <c r="F12" t="str">
        <f>Source!F12</f>
        <v/>
      </c>
      <c r="G12" t="str">
        <f>Source!G12</f>
        <v>6.6_Аэропорт_на 4 месяца_(10%) испр.</v>
      </c>
      <c r="AB12" t="s">
        <v>3</v>
      </c>
      <c r="AC12" t="s">
        <v>3</v>
      </c>
      <c r="AD12" t="s">
        <v>3</v>
      </c>
      <c r="AE12" t="s">
        <v>3</v>
      </c>
      <c r="AH12" t="s">
        <v>3</v>
      </c>
      <c r="AI12" t="s">
        <v>3</v>
      </c>
      <c r="CY12">
        <f>Source!CY12</f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4</vt:i4>
      </vt:variant>
    </vt:vector>
  </HeadingPairs>
  <TitlesOfParts>
    <vt:vector size="12" baseType="lpstr">
      <vt:lpstr>Смета СН-2012 по гл. 1-5</vt:lpstr>
      <vt:lpstr>Акт КС-2 СН-2012 по гл. 1-</vt:lpstr>
      <vt:lpstr>Source</vt:lpstr>
      <vt:lpstr>SourceObSm</vt:lpstr>
      <vt:lpstr>SmtRes</vt:lpstr>
      <vt:lpstr>EtalonRes</vt:lpstr>
      <vt:lpstr>SrcPoprs</vt:lpstr>
      <vt:lpstr>SrcKA</vt:lpstr>
      <vt:lpstr>'Акт КС-2 СН-2012 по гл. 1-'!Заголовки_для_печати</vt:lpstr>
      <vt:lpstr>'Смета СН-2012 по гл. 1-5'!Заголовки_для_печати</vt:lpstr>
      <vt:lpstr>'Акт КС-2 СН-2012 по гл. 1-'!Область_печати</vt:lpstr>
      <vt:lpstr>'Смета СН-2012 по гл. 1-5'!Область_печати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Виктор</cp:lastModifiedBy>
  <dcterms:created xsi:type="dcterms:W3CDTF">2025-12-10T13:41:05Z</dcterms:created>
  <dcterms:modified xsi:type="dcterms:W3CDTF">2025-12-11T13:23:24Z</dcterms:modified>
</cp:coreProperties>
</file>